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EstaPasta_de_trabalho" defaultThemeVersion="124226"/>
  <bookViews>
    <workbookView xWindow="-15" yWindow="-15" windowWidth="14415" windowHeight="12795" tabRatio="871" activeTab="5"/>
  </bookViews>
  <sheets>
    <sheet name="1-QUANT" sheetId="44" r:id="rId1"/>
    <sheet name="2-SINAPI MAIO 2018" sheetId="39" r:id="rId2"/>
    <sheet name="3-COMPO.ADM.PRF " sheetId="43" r:id="rId3"/>
    <sheet name="4-ORÇAMENTO" sheetId="41" r:id="rId4"/>
    <sheet name="5-BDI" sheetId="45" r:id="rId5"/>
    <sheet name="6-CRONOGRAMA" sheetId="33" r:id="rId6"/>
  </sheets>
  <externalReferences>
    <externalReference r:id="rId7"/>
  </externalReferences>
  <definedNames>
    <definedName name="_xlnm.Print_Area" localSheetId="0">'1-QUANT'!$B$2:$N$2516</definedName>
    <definedName name="_xlnm.Print_Area" localSheetId="2">'3-COMPO.ADM.PRF '!$B$2:$I$207</definedName>
    <definedName name="_xlnm.Print_Area" localSheetId="3">'4-ORÇAMENTO'!$B$2:$K$141</definedName>
    <definedName name="_xlnm.Print_Area" localSheetId="5">'6-CRONOGRAMA'!$B$2:$G$41</definedName>
    <definedName name="armadura">[1]Plan2!$A$48:$A$50</definedName>
    <definedName name="caixapassagem">[1]Plan2!$A$25:$A$28</definedName>
    <definedName name="concretodosado">[1]Plan2!$A$42:$A$46</definedName>
    <definedName name="concretoobra">[1]Plan2!$A$37:$A$40</definedName>
    <definedName name="dmt">[1]Plan2!$A$1:$A$3</definedName>
    <definedName name="emassamento">[1]Plan2!$A$92:$A$94</definedName>
    <definedName name="escavação">[1]Plan2!$A$5:$A$6</definedName>
    <definedName name="escavacaoestaca">[1]Plan2!$A$52:$A$54</definedName>
    <definedName name="escavaçãotubulão">[1]Plan2!$A$33:$A$35</definedName>
    <definedName name="formacompensada">[1]Plan2!$A$56:$A$61</definedName>
    <definedName name="formamadeira">[1]Plan2!$A$63:$A$65</definedName>
    <definedName name="lavatorio">[1]Plan2!$A$70:$A$71</definedName>
    <definedName name="piacozinha">[1]Plan2!$A$73:$A$75</definedName>
    <definedName name="PINTURA">[1]Plan2!$A$96:$A$100</definedName>
    <definedName name="ralo">[1]Plan2!$A$30:$A$31</definedName>
    <definedName name="registro">[1]Plan2!$A$77:$A$78</definedName>
    <definedName name="_xlnm.Print_Titles" localSheetId="3">'4-ORÇAMENTO'!$9:$9</definedName>
    <definedName name="torneira">[1]Plan2!$A$84:$A$87</definedName>
    <definedName name="tubobranco">[1]Plan2!$A$14:$A$17</definedName>
    <definedName name="tuboconcreto">[1]Plan2!$A$8:$A$12</definedName>
    <definedName name="tuboreforçado">[1]Plan2!$A$19:$A$23</definedName>
    <definedName name="valvula">[1]Plan2!$A$80:$A$82</definedName>
    <definedName name="vaso">[1]Plan2!$A$89:$A$90</definedName>
  </definedNames>
  <calcPr calcId="125725"/>
  <fileRecoveryPr autoRecover="0"/>
</workbook>
</file>

<file path=xl/calcChain.xml><?xml version="1.0" encoding="utf-8"?>
<calcChain xmlns="http://schemas.openxmlformats.org/spreadsheetml/2006/main">
  <c r="E8" i="44"/>
  <c r="E32"/>
  <c r="E16"/>
  <c r="K1626"/>
  <c r="G77" i="41" s="1"/>
  <c r="D77"/>
  <c r="C77"/>
  <c r="E1626" i="44"/>
  <c r="G76" i="41"/>
  <c r="D76"/>
  <c r="E77"/>
  <c r="C1624" i="44"/>
  <c r="C76" i="41" s="1"/>
  <c r="F76" s="1"/>
  <c r="H113" i="4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12"/>
  <c r="I112" s="1"/>
  <c r="I111" s="1"/>
  <c r="G75" i="41"/>
  <c r="G74"/>
  <c r="D74"/>
  <c r="D75"/>
  <c r="C1622" i="44"/>
  <c r="C75" i="41" s="1"/>
  <c r="E75" s="1"/>
  <c r="C1620" i="44"/>
  <c r="E1620" s="1"/>
  <c r="H86" i="43"/>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8"/>
  <c r="I108" s="1"/>
  <c r="H109"/>
  <c r="I109" s="1"/>
  <c r="H156"/>
  <c r="F156"/>
  <c r="E156"/>
  <c r="G31" i="41"/>
  <c r="D31"/>
  <c r="C31"/>
  <c r="F31" s="1"/>
  <c r="E282" i="44"/>
  <c r="H45" i="43"/>
  <c r="I45" s="1"/>
  <c r="H44"/>
  <c r="I44" s="1"/>
  <c r="H43"/>
  <c r="I43" s="1"/>
  <c r="H42"/>
  <c r="I42" s="1"/>
  <c r="F45"/>
  <c r="E45"/>
  <c r="F44"/>
  <c r="E44"/>
  <c r="F43"/>
  <c r="E43"/>
  <c r="F42"/>
  <c r="E42"/>
  <c r="H41"/>
  <c r="I41" s="1"/>
  <c r="F41"/>
  <c r="E41"/>
  <c r="D118" i="41"/>
  <c r="C118"/>
  <c r="F118" s="1"/>
  <c r="E117"/>
  <c r="K2480" i="44"/>
  <c r="G118" i="41" s="1"/>
  <c r="G73"/>
  <c r="D73"/>
  <c r="C73"/>
  <c r="E73" s="1"/>
  <c r="G79" i="43"/>
  <c r="H83"/>
  <c r="I83" s="1"/>
  <c r="H82"/>
  <c r="I82" s="1"/>
  <c r="H81"/>
  <c r="I81" s="1"/>
  <c r="H80"/>
  <c r="H79"/>
  <c r="H78"/>
  <c r="H77"/>
  <c r="H76"/>
  <c r="H75"/>
  <c r="F83"/>
  <c r="E83"/>
  <c r="F82"/>
  <c r="E82"/>
  <c r="F81"/>
  <c r="E81"/>
  <c r="F80"/>
  <c r="E80"/>
  <c r="F79"/>
  <c r="E79"/>
  <c r="F78"/>
  <c r="E78"/>
  <c r="F77"/>
  <c r="E77"/>
  <c r="F76"/>
  <c r="E76"/>
  <c r="F75"/>
  <c r="E75"/>
  <c r="G80"/>
  <c r="G78"/>
  <c r="G77" s="1"/>
  <c r="E1624" i="44" l="1"/>
  <c r="H76" i="41"/>
  <c r="F77"/>
  <c r="H77"/>
  <c r="E76"/>
  <c r="C74"/>
  <c r="E74" s="1"/>
  <c r="I85" i="43"/>
  <c r="I107"/>
  <c r="E1622" i="44"/>
  <c r="F74" i="41"/>
  <c r="F75"/>
  <c r="H75"/>
  <c r="G75" i="43"/>
  <c r="I40"/>
  <c r="H31" i="41" s="1"/>
  <c r="J31" s="1"/>
  <c r="E31"/>
  <c r="H118"/>
  <c r="E118"/>
  <c r="F73"/>
  <c r="G76" i="43"/>
  <c r="I76" s="1"/>
  <c r="I78"/>
  <c r="I80"/>
  <c r="I75"/>
  <c r="I79"/>
  <c r="I77"/>
  <c r="J76" i="41" l="1"/>
  <c r="J77"/>
  <c r="H74"/>
  <c r="J75"/>
  <c r="J118"/>
  <c r="J119" s="1"/>
  <c r="I74" i="43"/>
  <c r="H73" i="41" s="1"/>
  <c r="J73" s="1"/>
  <c r="J74" l="1"/>
  <c r="F54" l="1"/>
  <c r="E54"/>
  <c r="D54"/>
  <c r="K1495" i="44"/>
  <c r="H54" i="41" s="1"/>
  <c r="E1495" i="44"/>
  <c r="G122" i="41"/>
  <c r="E121"/>
  <c r="D122"/>
  <c r="C122"/>
  <c r="E122" s="1"/>
  <c r="G105"/>
  <c r="D105"/>
  <c r="C105"/>
  <c r="H185" i="43"/>
  <c r="I185" s="1"/>
  <c r="F185"/>
  <c r="E185"/>
  <c r="H193"/>
  <c r="I193" s="1"/>
  <c r="F193"/>
  <c r="E193"/>
  <c r="H192"/>
  <c r="I192" s="1"/>
  <c r="F192"/>
  <c r="E192"/>
  <c r="H191"/>
  <c r="I191" s="1"/>
  <c r="F191"/>
  <c r="E191"/>
  <c r="H190"/>
  <c r="I190" s="1"/>
  <c r="F190"/>
  <c r="E190"/>
  <c r="H189"/>
  <c r="I189" s="1"/>
  <c r="F189"/>
  <c r="E189"/>
  <c r="H188"/>
  <c r="I188" s="1"/>
  <c r="F188"/>
  <c r="E188"/>
  <c r="H187"/>
  <c r="I187" s="1"/>
  <c r="F187"/>
  <c r="E187"/>
  <c r="H186"/>
  <c r="I186" s="1"/>
  <c r="F186"/>
  <c r="E186"/>
  <c r="H184"/>
  <c r="I184" s="1"/>
  <c r="F184"/>
  <c r="E184"/>
  <c r="H183"/>
  <c r="I183" s="1"/>
  <c r="F183"/>
  <c r="E183"/>
  <c r="H182"/>
  <c r="I182" s="1"/>
  <c r="F182"/>
  <c r="E182"/>
  <c r="H181"/>
  <c r="I181" s="1"/>
  <c r="F181"/>
  <c r="E181"/>
  <c r="H180"/>
  <c r="I180" s="1"/>
  <c r="F180"/>
  <c r="E180"/>
  <c r="H179"/>
  <c r="I179" s="1"/>
  <c r="F179"/>
  <c r="E179"/>
  <c r="H178"/>
  <c r="I178" s="1"/>
  <c r="F178"/>
  <c r="E178"/>
  <c r="H177"/>
  <c r="I177" s="1"/>
  <c r="F177"/>
  <c r="E177"/>
  <c r="H176"/>
  <c r="I176" s="1"/>
  <c r="F176"/>
  <c r="E176"/>
  <c r="H175"/>
  <c r="I175" s="1"/>
  <c r="F175"/>
  <c r="E175"/>
  <c r="H174"/>
  <c r="I174" s="1"/>
  <c r="F174"/>
  <c r="E174"/>
  <c r="H173"/>
  <c r="I173" s="1"/>
  <c r="F173"/>
  <c r="E173"/>
  <c r="H172"/>
  <c r="I172" s="1"/>
  <c r="F172"/>
  <c r="E172"/>
  <c r="C29" i="41"/>
  <c r="C32"/>
  <c r="H32" s="1"/>
  <c r="D32"/>
  <c r="D30"/>
  <c r="C30"/>
  <c r="H30" s="1"/>
  <c r="E262" i="44"/>
  <c r="D112" i="41"/>
  <c r="C112"/>
  <c r="F112" s="1"/>
  <c r="K2314" i="44"/>
  <c r="G110" i="41" s="1"/>
  <c r="K2312" i="44"/>
  <c r="G112" i="41" s="1"/>
  <c r="C113" i="44"/>
  <c r="H28" i="43"/>
  <c r="I28" s="1"/>
  <c r="F28"/>
  <c r="E28"/>
  <c r="H27"/>
  <c r="I27" s="1"/>
  <c r="F27"/>
  <c r="E27"/>
  <c r="H26"/>
  <c r="I26" s="1"/>
  <c r="F26"/>
  <c r="E26"/>
  <c r="H25"/>
  <c r="I25" s="1"/>
  <c r="F25"/>
  <c r="E25"/>
  <c r="H24"/>
  <c r="I24" s="1"/>
  <c r="F24"/>
  <c r="E24"/>
  <c r="H23"/>
  <c r="I23" s="1"/>
  <c r="F23"/>
  <c r="E23"/>
  <c r="H22"/>
  <c r="I22" s="1"/>
  <c r="F22"/>
  <c r="E22"/>
  <c r="H21"/>
  <c r="I21" s="1"/>
  <c r="F21"/>
  <c r="E21"/>
  <c r="H20"/>
  <c r="I20" s="1"/>
  <c r="F20"/>
  <c r="E20"/>
  <c r="H19"/>
  <c r="I19" s="1"/>
  <c r="F19"/>
  <c r="E19"/>
  <c r="H18"/>
  <c r="I18" s="1"/>
  <c r="F18"/>
  <c r="E18"/>
  <c r="H15"/>
  <c r="I15" s="1"/>
  <c r="H14"/>
  <c r="I14" s="1"/>
  <c r="E15"/>
  <c r="E14"/>
  <c r="G114" i="41"/>
  <c r="G113"/>
  <c r="G111"/>
  <c r="G109"/>
  <c r="C114"/>
  <c r="C111"/>
  <c r="C110"/>
  <c r="C109"/>
  <c r="G104"/>
  <c r="G103"/>
  <c r="G102"/>
  <c r="G101"/>
  <c r="G100"/>
  <c r="G99"/>
  <c r="G97"/>
  <c r="G95"/>
  <c r="G94"/>
  <c r="G93"/>
  <c r="G90"/>
  <c r="G89"/>
  <c r="G88"/>
  <c r="G87"/>
  <c r="C104"/>
  <c r="C102"/>
  <c r="C101"/>
  <c r="C99"/>
  <c r="C98"/>
  <c r="C97"/>
  <c r="C96"/>
  <c r="C95"/>
  <c r="C93"/>
  <c r="C92"/>
  <c r="C91"/>
  <c r="C89"/>
  <c r="D53"/>
  <c r="D52"/>
  <c r="D51"/>
  <c r="D50"/>
  <c r="D49"/>
  <c r="D48"/>
  <c r="C53"/>
  <c r="E53" s="1"/>
  <c r="C52"/>
  <c r="F52" s="1"/>
  <c r="C51"/>
  <c r="C50"/>
  <c r="C49"/>
  <c r="C48"/>
  <c r="I171" i="43" l="1"/>
  <c r="H105" i="41" s="1"/>
  <c r="H122"/>
  <c r="F122"/>
  <c r="E105"/>
  <c r="F105"/>
  <c r="E32"/>
  <c r="F32"/>
  <c r="E30"/>
  <c r="F30"/>
  <c r="H112"/>
  <c r="J112" s="1"/>
  <c r="E112"/>
  <c r="I17" i="43"/>
  <c r="H52" i="41"/>
  <c r="E52"/>
  <c r="F53"/>
  <c r="H53"/>
  <c r="E2314" i="44"/>
  <c r="J122" i="41" l="1"/>
  <c r="J123" s="1"/>
  <c r="J105"/>
  <c r="E1491" i="44"/>
  <c r="E1479"/>
  <c r="D33" i="41"/>
  <c r="D29"/>
  <c r="D28"/>
  <c r="C33"/>
  <c r="E33" s="1"/>
  <c r="E29"/>
  <c r="C28"/>
  <c r="E278" i="44"/>
  <c r="E273"/>
  <c r="H280"/>
  <c r="H33" i="41" l="1"/>
  <c r="F29"/>
  <c r="H29"/>
  <c r="F33"/>
  <c r="F28" l="1"/>
  <c r="E271" i="44"/>
  <c r="D42" i="41"/>
  <c r="C42"/>
  <c r="F42" s="1"/>
  <c r="H28" l="1"/>
  <c r="E28"/>
  <c r="H42"/>
  <c r="E42"/>
  <c r="H14" i="33"/>
  <c r="H16"/>
  <c r="H18"/>
  <c r="H20"/>
  <c r="H22"/>
  <c r="H24"/>
  <c r="H26"/>
  <c r="H28"/>
  <c r="H30"/>
  <c r="H32"/>
  <c r="H12"/>
  <c r="C2324" i="44"/>
  <c r="E114" i="41"/>
  <c r="C29" i="33"/>
  <c r="C31"/>
  <c r="B31"/>
  <c r="B29"/>
  <c r="B27"/>
  <c r="B25"/>
  <c r="B23"/>
  <c r="D27" i="41"/>
  <c r="E250" i="44"/>
  <c r="C250"/>
  <c r="C27" i="41" s="1"/>
  <c r="F27" s="1"/>
  <c r="H38" i="43"/>
  <c r="I38" s="1"/>
  <c r="F38"/>
  <c r="E38"/>
  <c r="H37"/>
  <c r="I37" s="1"/>
  <c r="F37"/>
  <c r="E37"/>
  <c r="K247" i="44"/>
  <c r="K245" s="1"/>
  <c r="E245"/>
  <c r="C245"/>
  <c r="E236"/>
  <c r="C236"/>
  <c r="K250"/>
  <c r="M250" s="1"/>
  <c r="H10"/>
  <c r="D109" i="41"/>
  <c r="H109"/>
  <c r="J109" s="1"/>
  <c r="D114"/>
  <c r="E2326" i="44"/>
  <c r="H201" i="43"/>
  <c r="I201" s="1"/>
  <c r="F201"/>
  <c r="E201"/>
  <c r="H200"/>
  <c r="I200" s="1"/>
  <c r="F200"/>
  <c r="E200"/>
  <c r="H199"/>
  <c r="I199" s="1"/>
  <c r="F199"/>
  <c r="E199"/>
  <c r="D113" i="41"/>
  <c r="D21"/>
  <c r="C21"/>
  <c r="F21" s="1"/>
  <c r="K147" i="44"/>
  <c r="K146"/>
  <c r="E23" i="41"/>
  <c r="D16"/>
  <c r="E141" i="44"/>
  <c r="C141"/>
  <c r="C16" i="41" s="1"/>
  <c r="F16" s="1"/>
  <c r="K141" i="44"/>
  <c r="M141" s="1"/>
  <c r="C113" i="41" l="1"/>
  <c r="F113" s="1"/>
  <c r="F109"/>
  <c r="G27"/>
  <c r="E27"/>
  <c r="I36" i="43"/>
  <c r="H27" i="41" s="1"/>
  <c r="E109"/>
  <c r="F114"/>
  <c r="I198" i="43"/>
  <c r="H114" i="41" s="1"/>
  <c r="J114" s="1"/>
  <c r="H21"/>
  <c r="E21"/>
  <c r="K144" i="44"/>
  <c r="G16" i="41"/>
  <c r="I13" i="43"/>
  <c r="H16" i="41" s="1"/>
  <c r="E16"/>
  <c r="E221" i="44"/>
  <c r="C221"/>
  <c r="H34" i="43"/>
  <c r="I34" s="1"/>
  <c r="F34"/>
  <c r="E34"/>
  <c r="H33"/>
  <c r="I33" s="1"/>
  <c r="F33"/>
  <c r="E33"/>
  <c r="K1878" i="44"/>
  <c r="G98" i="41" s="1"/>
  <c r="K1841" i="44"/>
  <c r="G91" i="41" s="1"/>
  <c r="E1462" i="44"/>
  <c r="E1459"/>
  <c r="E1458"/>
  <c r="J1452"/>
  <c r="K1452" s="1"/>
  <c r="K1431"/>
  <c r="K1432"/>
  <c r="K1436"/>
  <c r="K1437"/>
  <c r="B2"/>
  <c r="J1451"/>
  <c r="K1451" s="1"/>
  <c r="J1450"/>
  <c r="K1450" s="1"/>
  <c r="J1456"/>
  <c r="K1456" s="1"/>
  <c r="J1457"/>
  <c r="K1457" s="1"/>
  <c r="J1458"/>
  <c r="J1459"/>
  <c r="J1460"/>
  <c r="K1460" s="1"/>
  <c r="J1461"/>
  <c r="K1461" s="1"/>
  <c r="J1462"/>
  <c r="J1463"/>
  <c r="K1463" s="1"/>
  <c r="J1464"/>
  <c r="K1464" s="1"/>
  <c r="J1465"/>
  <c r="K1465" s="1"/>
  <c r="J1466"/>
  <c r="K1466" s="1"/>
  <c r="J1455"/>
  <c r="K1455" s="1"/>
  <c r="J1449"/>
  <c r="D132" i="41"/>
  <c r="C132"/>
  <c r="F132" s="1"/>
  <c r="B4" i="43"/>
  <c r="B5"/>
  <c r="B6"/>
  <c r="B7"/>
  <c r="B3"/>
  <c r="J27" i="41" l="1"/>
  <c r="J16"/>
  <c r="H113"/>
  <c r="J113" s="1"/>
  <c r="E113"/>
  <c r="K1434" i="44"/>
  <c r="M144"/>
  <c r="G21" i="41"/>
  <c r="K1458" i="44"/>
  <c r="K1459"/>
  <c r="I32" i="43"/>
  <c r="K1462" i="44"/>
  <c r="K2462"/>
  <c r="E2462"/>
  <c r="B2434"/>
  <c r="B2458"/>
  <c r="G2447"/>
  <c r="F2447"/>
  <c r="E2426"/>
  <c r="K2429"/>
  <c r="H2428"/>
  <c r="G2423"/>
  <c r="G2428" s="1"/>
  <c r="F2428"/>
  <c r="E2431"/>
  <c r="E2456"/>
  <c r="H2471"/>
  <c r="H2459"/>
  <c r="G2459"/>
  <c r="F2459"/>
  <c r="H2458"/>
  <c r="G2458"/>
  <c r="H2454"/>
  <c r="G2454"/>
  <c r="F2454"/>
  <c r="H2453"/>
  <c r="G2453"/>
  <c r="E2450"/>
  <c r="H2448"/>
  <c r="G2448"/>
  <c r="F2448"/>
  <c r="H2447"/>
  <c r="E2444"/>
  <c r="K2440"/>
  <c r="K2439"/>
  <c r="H2424"/>
  <c r="G2424"/>
  <c r="F2424"/>
  <c r="F2435" s="1"/>
  <c r="E2435"/>
  <c r="H2423"/>
  <c r="H2434" s="1"/>
  <c r="F2423"/>
  <c r="F2434" s="1"/>
  <c r="E2434"/>
  <c r="C1618"/>
  <c r="C2488"/>
  <c r="C126" i="41" s="1"/>
  <c r="D126"/>
  <c r="H206" i="43"/>
  <c r="I206" s="1"/>
  <c r="F206"/>
  <c r="E206"/>
  <c r="H205"/>
  <c r="I205" s="1"/>
  <c r="F205"/>
  <c r="E205"/>
  <c r="H204"/>
  <c r="I204" s="1"/>
  <c r="F204"/>
  <c r="E204"/>
  <c r="G126" i="41"/>
  <c r="E71" i="43"/>
  <c r="F71"/>
  <c r="E72"/>
  <c r="F72"/>
  <c r="F70"/>
  <c r="E70"/>
  <c r="E66"/>
  <c r="F66"/>
  <c r="E67"/>
  <c r="F67"/>
  <c r="F65"/>
  <c r="E65"/>
  <c r="E60"/>
  <c r="F60"/>
  <c r="E61"/>
  <c r="F61"/>
  <c r="E62"/>
  <c r="F62"/>
  <c r="F59"/>
  <c r="E59"/>
  <c r="E52"/>
  <c r="F52"/>
  <c r="E53"/>
  <c r="F53"/>
  <c r="E54"/>
  <c r="F54"/>
  <c r="F51"/>
  <c r="E51"/>
  <c r="E2477" i="44"/>
  <c r="E2475"/>
  <c r="K1224"/>
  <c r="K1222" s="1"/>
  <c r="J21" i="41" l="1"/>
  <c r="K1472" i="44"/>
  <c r="G51" i="41" s="1"/>
  <c r="K1469" i="44"/>
  <c r="G50" i="41" s="1"/>
  <c r="K2453" i="44"/>
  <c r="K2459"/>
  <c r="K2447"/>
  <c r="K2444" s="1"/>
  <c r="K2437"/>
  <c r="K2442" s="1"/>
  <c r="K2428"/>
  <c r="K2426" s="1"/>
  <c r="K2458"/>
  <c r="K2456" s="1"/>
  <c r="K2454"/>
  <c r="K2448"/>
  <c r="K2424"/>
  <c r="K2434"/>
  <c r="K2423"/>
  <c r="H2435"/>
  <c r="K2435" s="1"/>
  <c r="F126" i="41"/>
  <c r="E126"/>
  <c r="I203" i="43"/>
  <c r="H126" i="41" s="1"/>
  <c r="J126" s="1"/>
  <c r="J127" s="1"/>
  <c r="E1222" i="44"/>
  <c r="K1283"/>
  <c r="H871"/>
  <c r="B4" i="33"/>
  <c r="B5"/>
  <c r="B6"/>
  <c r="B7"/>
  <c r="B3"/>
  <c r="B21"/>
  <c r="B19"/>
  <c r="B17"/>
  <c r="B15"/>
  <c r="B13"/>
  <c r="B11"/>
  <c r="C2009" i="44"/>
  <c r="C2008"/>
  <c r="C2007"/>
  <c r="C2006"/>
  <c r="C2005"/>
  <c r="C2004"/>
  <c r="C2003"/>
  <c r="C2002"/>
  <c r="C2001"/>
  <c r="C2000"/>
  <c r="C1999"/>
  <c r="C1998"/>
  <c r="C1997"/>
  <c r="C1996"/>
  <c r="C1995"/>
  <c r="C1994"/>
  <c r="C1993"/>
  <c r="C1992"/>
  <c r="C1991"/>
  <c r="C1990"/>
  <c r="C1989"/>
  <c r="C1988"/>
  <c r="C1987"/>
  <c r="C1986"/>
  <c r="C1985"/>
  <c r="C1984"/>
  <c r="C1983"/>
  <c r="C1982"/>
  <c r="C1981"/>
  <c r="C1980"/>
  <c r="C1979"/>
  <c r="C1978"/>
  <c r="C1977"/>
  <c r="C1976"/>
  <c r="C1975"/>
  <c r="C1974"/>
  <c r="C1973"/>
  <c r="C1972"/>
  <c r="C1971"/>
  <c r="C1970"/>
  <c r="C1969"/>
  <c r="C1968"/>
  <c r="C1967"/>
  <c r="C1966"/>
  <c r="C1965"/>
  <c r="C1964"/>
  <c r="C1963"/>
  <c r="C1962"/>
  <c r="C1961"/>
  <c r="C1960"/>
  <c r="K2450" l="1"/>
  <c r="I2451" s="1"/>
  <c r="I2445"/>
  <c r="F2467"/>
  <c r="K2467" s="1"/>
  <c r="K2465" s="1"/>
  <c r="K2421"/>
  <c r="K2431"/>
  <c r="M2431" l="1"/>
  <c r="E2471"/>
  <c r="K2471" s="1"/>
  <c r="K2469" s="1"/>
  <c r="C1344" l="1"/>
  <c r="H132" i="41" l="1"/>
  <c r="D110"/>
  <c r="D111"/>
  <c r="F110"/>
  <c r="F111"/>
  <c r="E108"/>
  <c r="E2322" i="44"/>
  <c r="E2316"/>
  <c r="E110" i="41" l="1"/>
  <c r="H110"/>
  <c r="J110" s="1"/>
  <c r="H111"/>
  <c r="J111" s="1"/>
  <c r="E111"/>
  <c r="J115" l="1"/>
  <c r="J129" s="1"/>
  <c r="E2312" i="44"/>
  <c r="E2310"/>
  <c r="K2320"/>
  <c r="E2318"/>
  <c r="C2040"/>
  <c r="C2034"/>
  <c r="D87" i="41" l="1"/>
  <c r="D88"/>
  <c r="D89"/>
  <c r="D90"/>
  <c r="D91"/>
  <c r="H92"/>
  <c r="D92"/>
  <c r="D93"/>
  <c r="D94"/>
  <c r="D95"/>
  <c r="H96"/>
  <c r="D96"/>
  <c r="D97"/>
  <c r="D98"/>
  <c r="H99"/>
  <c r="J99" s="1"/>
  <c r="D99"/>
  <c r="D100"/>
  <c r="D101"/>
  <c r="D102"/>
  <c r="D103"/>
  <c r="H104"/>
  <c r="J104" s="1"/>
  <c r="D104"/>
  <c r="C1954" i="44"/>
  <c r="C1944"/>
  <c r="C1942"/>
  <c r="C1938"/>
  <c r="H101" i="41" l="1"/>
  <c r="J101" s="1"/>
  <c r="F101"/>
  <c r="E101"/>
  <c r="F89"/>
  <c r="H89"/>
  <c r="J89" s="1"/>
  <c r="E93"/>
  <c r="H93"/>
  <c r="J93" s="1"/>
  <c r="F97"/>
  <c r="H97"/>
  <c r="J97" s="1"/>
  <c r="E95"/>
  <c r="H95"/>
  <c r="J95" s="1"/>
  <c r="E102"/>
  <c r="H102"/>
  <c r="J102" s="1"/>
  <c r="E98"/>
  <c r="H98"/>
  <c r="J98" s="1"/>
  <c r="E91"/>
  <c r="H91"/>
  <c r="J91" s="1"/>
  <c r="F99"/>
  <c r="F95"/>
  <c r="F102"/>
  <c r="F98"/>
  <c r="E97"/>
  <c r="F96"/>
  <c r="F92"/>
  <c r="E89"/>
  <c r="F104"/>
  <c r="F93"/>
  <c r="F91"/>
  <c r="E104"/>
  <c r="E99"/>
  <c r="E96"/>
  <c r="E92"/>
  <c r="C1926" i="44"/>
  <c r="C103" i="41" s="1"/>
  <c r="E169" i="43"/>
  <c r="F169"/>
  <c r="H169"/>
  <c r="I169" s="1"/>
  <c r="H168"/>
  <c r="I168" s="1"/>
  <c r="F168"/>
  <c r="E168"/>
  <c r="H167"/>
  <c r="I167" s="1"/>
  <c r="F167"/>
  <c r="E167"/>
  <c r="H166"/>
  <c r="I166" s="1"/>
  <c r="F166"/>
  <c r="E166"/>
  <c r="E103" i="41" l="1"/>
  <c r="F103"/>
  <c r="I165" i="43"/>
  <c r="H103" i="41" s="1"/>
  <c r="J103" s="1"/>
  <c r="C1902" i="44"/>
  <c r="C1901"/>
  <c r="C1900"/>
  <c r="C100" i="41" s="1"/>
  <c r="C1899" i="44"/>
  <c r="H163" i="43"/>
  <c r="I163" s="1"/>
  <c r="F163"/>
  <c r="E163"/>
  <c r="H162"/>
  <c r="I162" s="1"/>
  <c r="F162"/>
  <c r="E162"/>
  <c r="H161"/>
  <c r="I161" s="1"/>
  <c r="F161"/>
  <c r="E161"/>
  <c r="H537" i="44"/>
  <c r="H536"/>
  <c r="H2371"/>
  <c r="H2376" s="1"/>
  <c r="H2370"/>
  <c r="H2375" s="1"/>
  <c r="H2400"/>
  <c r="G2400"/>
  <c r="F2400"/>
  <c r="H2399"/>
  <c r="G2399"/>
  <c r="F2399"/>
  <c r="H2395"/>
  <c r="G2395"/>
  <c r="F2395"/>
  <c r="H2394"/>
  <c r="G2394"/>
  <c r="E2391"/>
  <c r="H2389"/>
  <c r="G2389"/>
  <c r="F2389"/>
  <c r="H2388"/>
  <c r="G2388"/>
  <c r="E2385"/>
  <c r="K2381"/>
  <c r="K2380"/>
  <c r="G2371"/>
  <c r="F2371"/>
  <c r="F2376" s="1"/>
  <c r="E2371"/>
  <c r="E2376" s="1"/>
  <c r="G2370"/>
  <c r="F2370"/>
  <c r="E2375"/>
  <c r="C2338"/>
  <c r="E2362"/>
  <c r="E2359"/>
  <c r="E2355"/>
  <c r="K2353"/>
  <c r="H2352"/>
  <c r="E2349"/>
  <c r="H2346"/>
  <c r="F2346"/>
  <c r="E2343"/>
  <c r="K2340"/>
  <c r="K2338" s="1"/>
  <c r="C1892"/>
  <c r="C1874"/>
  <c r="K1861"/>
  <c r="G96" i="41" s="1"/>
  <c r="C1856" i="44"/>
  <c r="C94" i="41" s="1"/>
  <c r="H158" i="43"/>
  <c r="I158" s="1"/>
  <c r="F158"/>
  <c r="E158"/>
  <c r="H157"/>
  <c r="I157" s="1"/>
  <c r="F157"/>
  <c r="E157"/>
  <c r="I156"/>
  <c r="K1848" i="44"/>
  <c r="G92" i="41" s="1"/>
  <c r="C1826" i="44"/>
  <c r="C90" i="41" s="1"/>
  <c r="H153" i="43"/>
  <c r="I153" s="1"/>
  <c r="F153"/>
  <c r="E153"/>
  <c r="H152"/>
  <c r="I152" s="1"/>
  <c r="F152"/>
  <c r="F151" s="1"/>
  <c r="E152"/>
  <c r="C1821" i="44"/>
  <c r="C1816"/>
  <c r="C1815"/>
  <c r="C1813"/>
  <c r="C1804"/>
  <c r="C88" i="41" s="1"/>
  <c r="H149" i="43"/>
  <c r="I149" s="1"/>
  <c r="F149"/>
  <c r="E149"/>
  <c r="H148"/>
  <c r="I148" s="1"/>
  <c r="F148"/>
  <c r="E148"/>
  <c r="H147"/>
  <c r="I147" s="1"/>
  <c r="F147"/>
  <c r="E147"/>
  <c r="C1801" i="44"/>
  <c r="C1800"/>
  <c r="C1798"/>
  <c r="C87" i="41" s="1"/>
  <c r="H144" i="43"/>
  <c r="I144" s="1"/>
  <c r="F144"/>
  <c r="E144"/>
  <c r="H143"/>
  <c r="I143" s="1"/>
  <c r="F143"/>
  <c r="E143"/>
  <c r="H142"/>
  <c r="I142" s="1"/>
  <c r="F142"/>
  <c r="E142"/>
  <c r="C1796" i="44"/>
  <c r="C1795"/>
  <c r="J96" i="41" l="1"/>
  <c r="J92"/>
  <c r="G2346" i="44"/>
  <c r="E2338"/>
  <c r="F90" i="41"/>
  <c r="E90"/>
  <c r="F88"/>
  <c r="E88"/>
  <c r="E87"/>
  <c r="F87"/>
  <c r="F94"/>
  <c r="E94"/>
  <c r="E100"/>
  <c r="F100"/>
  <c r="K2400" i="44"/>
  <c r="I160" i="43"/>
  <c r="H100" i="41" s="1"/>
  <c r="J100" s="1"/>
  <c r="K2389" i="44"/>
  <c r="K2378"/>
  <c r="K2395"/>
  <c r="K2394"/>
  <c r="K2388"/>
  <c r="K2385" s="1"/>
  <c r="K2399"/>
  <c r="K2370"/>
  <c r="K2376"/>
  <c r="K2371"/>
  <c r="F2375"/>
  <c r="K2375" s="1"/>
  <c r="F2352"/>
  <c r="K2352" s="1"/>
  <c r="K2349" s="1"/>
  <c r="K2346"/>
  <c r="M2338"/>
  <c r="H2357"/>
  <c r="K2355" s="1"/>
  <c r="I151" i="43"/>
  <c r="H90" i="41" s="1"/>
  <c r="J90" s="1"/>
  <c r="I155" i="43"/>
  <c r="H94" i="41" s="1"/>
  <c r="J94" s="1"/>
  <c r="I141" i="43"/>
  <c r="H87" i="41" s="1"/>
  <c r="J87" s="1"/>
  <c r="I146" i="43"/>
  <c r="H88" i="41" s="1"/>
  <c r="J88" s="1"/>
  <c r="J106" l="1"/>
  <c r="F2413" i="44"/>
  <c r="K2413" s="1"/>
  <c r="K2411" s="1"/>
  <c r="F2404"/>
  <c r="K2343"/>
  <c r="K2383"/>
  <c r="I2386"/>
  <c r="K2397"/>
  <c r="K2391"/>
  <c r="K2373"/>
  <c r="K2368"/>
  <c r="K2359"/>
  <c r="E2404" l="1"/>
  <c r="K2404" s="1"/>
  <c r="K2402" s="1"/>
  <c r="F2364"/>
  <c r="K2364" s="1"/>
  <c r="K2362" s="1"/>
  <c r="K2408"/>
  <c r="E2417"/>
  <c r="K2417" s="1"/>
  <c r="K2415" s="1"/>
  <c r="M2373"/>
  <c r="I2392"/>
  <c r="E86" i="41" l="1"/>
  <c r="C27" i="33" s="1"/>
  <c r="C1757" i="44"/>
  <c r="C1756"/>
  <c r="C1764"/>
  <c r="C1765"/>
  <c r="C1766"/>
  <c r="C1768"/>
  <c r="C1767"/>
  <c r="C1761"/>
  <c r="C1753" l="1"/>
  <c r="G82" i="41" l="1"/>
  <c r="G81"/>
  <c r="D81"/>
  <c r="D82"/>
  <c r="C81"/>
  <c r="C82"/>
  <c r="C1748" i="44"/>
  <c r="C1747"/>
  <c r="C1746"/>
  <c r="F81" i="41" l="1"/>
  <c r="H81"/>
  <c r="J81" s="1"/>
  <c r="E82"/>
  <c r="H82"/>
  <c r="J82" s="1"/>
  <c r="F82"/>
  <c r="E81"/>
  <c r="J83" l="1"/>
  <c r="C1739" i="44"/>
  <c r="C1733"/>
  <c r="C1732"/>
  <c r="C1721"/>
  <c r="C1700"/>
  <c r="G71" i="41"/>
  <c r="G70"/>
  <c r="G69"/>
  <c r="G68"/>
  <c r="G67"/>
  <c r="G66"/>
  <c r="G65"/>
  <c r="G64"/>
  <c r="G63"/>
  <c r="G62"/>
  <c r="G61"/>
  <c r="G60"/>
  <c r="G59"/>
  <c r="G58"/>
  <c r="D58"/>
  <c r="D59"/>
  <c r="D60"/>
  <c r="D61"/>
  <c r="D62"/>
  <c r="D63"/>
  <c r="D64"/>
  <c r="D65"/>
  <c r="D66"/>
  <c r="D67"/>
  <c r="D68"/>
  <c r="D69"/>
  <c r="D70"/>
  <c r="D71"/>
  <c r="D72"/>
  <c r="C59"/>
  <c r="C61"/>
  <c r="H61" s="1"/>
  <c r="C62"/>
  <c r="H62" s="1"/>
  <c r="C63"/>
  <c r="H63" s="1"/>
  <c r="C64"/>
  <c r="H64" s="1"/>
  <c r="C65"/>
  <c r="C66"/>
  <c r="C67"/>
  <c r="H67" s="1"/>
  <c r="C69"/>
  <c r="C70"/>
  <c r="C71"/>
  <c r="C58"/>
  <c r="C1617" i="44"/>
  <c r="C1616"/>
  <c r="G72" i="41"/>
  <c r="C1615" i="44"/>
  <c r="C72" i="41" s="1"/>
  <c r="H71" i="43"/>
  <c r="I71" s="1"/>
  <c r="H72"/>
  <c r="I72" s="1"/>
  <c r="H70"/>
  <c r="I70" s="1"/>
  <c r="J61" i="41" l="1"/>
  <c r="J62"/>
  <c r="J63"/>
  <c r="J67"/>
  <c r="J64"/>
  <c r="F66"/>
  <c r="H66"/>
  <c r="J66" s="1"/>
  <c r="E70"/>
  <c r="H70"/>
  <c r="J70" s="1"/>
  <c r="E65"/>
  <c r="H65"/>
  <c r="J65" s="1"/>
  <c r="F69"/>
  <c r="H69"/>
  <c r="J69" s="1"/>
  <c r="E59"/>
  <c r="H59"/>
  <c r="J59" s="1"/>
  <c r="F58"/>
  <c r="H58"/>
  <c r="J58" s="1"/>
  <c r="E71"/>
  <c r="H71"/>
  <c r="J71" s="1"/>
  <c r="F61"/>
  <c r="F64"/>
  <c r="F70"/>
  <c r="E69"/>
  <c r="E64"/>
  <c r="E61"/>
  <c r="E66"/>
  <c r="E63"/>
  <c r="E72"/>
  <c r="E67"/>
  <c r="F72"/>
  <c r="E58"/>
  <c r="F71"/>
  <c r="F65"/>
  <c r="E62"/>
  <c r="F59"/>
  <c r="F62"/>
  <c r="F67"/>
  <c r="F63"/>
  <c r="I69" i="43"/>
  <c r="H72" i="41" s="1"/>
  <c r="J72" s="1"/>
  <c r="C1606" i="44" l="1"/>
  <c r="C1588"/>
  <c r="C1587"/>
  <c r="C1577"/>
  <c r="C1576"/>
  <c r="C1575"/>
  <c r="C1573"/>
  <c r="C1572"/>
  <c r="C1571"/>
  <c r="C82" l="1"/>
  <c r="C1555"/>
  <c r="C1553"/>
  <c r="C1548"/>
  <c r="C68" i="41" s="1"/>
  <c r="C1524" i="44"/>
  <c r="C60" i="41" s="1"/>
  <c r="C1514" i="44"/>
  <c r="C1506"/>
  <c r="H67" i="43"/>
  <c r="I67" s="1"/>
  <c r="H66"/>
  <c r="I66" s="1"/>
  <c r="H65"/>
  <c r="I65" s="1"/>
  <c r="H62"/>
  <c r="I62" s="1"/>
  <c r="H61"/>
  <c r="I61" s="1"/>
  <c r="H60"/>
  <c r="I60" s="1"/>
  <c r="H59"/>
  <c r="I59" s="1"/>
  <c r="E60" i="41" l="1"/>
  <c r="F60"/>
  <c r="F68"/>
  <c r="E68"/>
  <c r="I64" i="43"/>
  <c r="H68" i="41" s="1"/>
  <c r="J68" s="1"/>
  <c r="I58" i="43"/>
  <c r="H60" i="41" s="1"/>
  <c r="J60" s="1"/>
  <c r="J79" l="1"/>
  <c r="J85" s="1"/>
  <c r="G1493" i="44"/>
  <c r="F1493"/>
  <c r="E47" i="41"/>
  <c r="C23" i="33" s="1"/>
  <c r="H49" i="41"/>
  <c r="E50" l="1"/>
  <c r="H50"/>
  <c r="J50" s="1"/>
  <c r="F48"/>
  <c r="H48"/>
  <c r="E51"/>
  <c r="H51"/>
  <c r="J51" s="1"/>
  <c r="K1493" i="44"/>
  <c r="F51" i="41"/>
  <c r="E48"/>
  <c r="F50"/>
  <c r="E49"/>
  <c r="F49"/>
  <c r="J1361" i="44"/>
  <c r="J1362"/>
  <c r="J1363"/>
  <c r="D40" i="41"/>
  <c r="D41"/>
  <c r="C41"/>
  <c r="H41" s="1"/>
  <c r="K1013" i="44"/>
  <c r="K1012"/>
  <c r="E1010"/>
  <c r="K1454"/>
  <c r="D45" i="41"/>
  <c r="C45"/>
  <c r="H45" s="1"/>
  <c r="E1427" i="44"/>
  <c r="E1404"/>
  <c r="E1412"/>
  <c r="E1357"/>
  <c r="E1322"/>
  <c r="E1316"/>
  <c r="E1310"/>
  <c r="K1421"/>
  <c r="C1418"/>
  <c r="E1418" s="1"/>
  <c r="E41" i="41" l="1"/>
  <c r="F41"/>
  <c r="K1010" i="44"/>
  <c r="G41" i="41" s="1"/>
  <c r="E45"/>
  <c r="F45"/>
  <c r="J41" l="1"/>
  <c r="E1416" i="44"/>
  <c r="K1416" s="1"/>
  <c r="K1414"/>
  <c r="E1415"/>
  <c r="K1415" s="1"/>
  <c r="K1408"/>
  <c r="J1313"/>
  <c r="E1449"/>
  <c r="K1449" s="1"/>
  <c r="K1475" s="1"/>
  <c r="G52" i="41" s="1"/>
  <c r="J1320" i="44"/>
  <c r="E1227"/>
  <c r="K973"/>
  <c r="C37" i="41"/>
  <c r="D37"/>
  <c r="C36"/>
  <c r="H36" s="1"/>
  <c r="J52" l="1"/>
  <c r="K1446" i="44"/>
  <c r="G49" i="41" s="1"/>
  <c r="F37"/>
  <c r="H37"/>
  <c r="K1409" i="44"/>
  <c r="K1407"/>
  <c r="K1320"/>
  <c r="K1325" s="1"/>
  <c r="K1313"/>
  <c r="E37" i="41"/>
  <c r="J49" l="1"/>
  <c r="M1023" i="44"/>
  <c r="M1018"/>
  <c r="M1017"/>
  <c r="M1008"/>
  <c r="E1090"/>
  <c r="K1028"/>
  <c r="K1026" s="1"/>
  <c r="K1023"/>
  <c r="K1021" s="1"/>
  <c r="E1021"/>
  <c r="K1018"/>
  <c r="K1017"/>
  <c r="E1015"/>
  <c r="C1006"/>
  <c r="H54" i="43"/>
  <c r="H53"/>
  <c r="I53" s="1"/>
  <c r="H52"/>
  <c r="I52" s="1"/>
  <c r="H51"/>
  <c r="K1008" i="44"/>
  <c r="K1006" s="1"/>
  <c r="E982"/>
  <c r="E975"/>
  <c r="E967"/>
  <c r="E969"/>
  <c r="E954"/>
  <c r="E946"/>
  <c r="E952"/>
  <c r="I51" i="43" l="1"/>
  <c r="G40" i="41"/>
  <c r="E1006" i="44"/>
  <c r="C40" i="41"/>
  <c r="K1015" i="44"/>
  <c r="G42" i="41" s="1"/>
  <c r="I54" i="43"/>
  <c r="F861" i="44"/>
  <c r="G861"/>
  <c r="F862"/>
  <c r="G862"/>
  <c r="H862"/>
  <c r="E862"/>
  <c r="E884"/>
  <c r="E873"/>
  <c r="E867"/>
  <c r="E859"/>
  <c r="E865"/>
  <c r="E813"/>
  <c r="E806"/>
  <c r="E798"/>
  <c r="E796"/>
  <c r="E789"/>
  <c r="H791"/>
  <c r="D24" i="41"/>
  <c r="D25"/>
  <c r="D26"/>
  <c r="E732" i="44"/>
  <c r="E727"/>
  <c r="E682"/>
  <c r="E679"/>
  <c r="E675"/>
  <c r="E662"/>
  <c r="E757"/>
  <c r="E551"/>
  <c r="E557"/>
  <c r="E669"/>
  <c r="E751"/>
  <c r="E745"/>
  <c r="F730"/>
  <c r="G730"/>
  <c r="H730"/>
  <c r="F729"/>
  <c r="E861"/>
  <c r="K673"/>
  <c r="H672"/>
  <c r="I670"/>
  <c r="F665"/>
  <c r="H666"/>
  <c r="G666"/>
  <c r="F666"/>
  <c r="H665"/>
  <c r="C657"/>
  <c r="G659"/>
  <c r="H677" s="1"/>
  <c r="F537"/>
  <c r="G537"/>
  <c r="F536"/>
  <c r="K258"/>
  <c r="K230"/>
  <c r="K231"/>
  <c r="K232"/>
  <c r="K233"/>
  <c r="H14"/>
  <c r="M8"/>
  <c r="G11" i="41" s="1"/>
  <c r="E56"/>
  <c r="C25" i="33" s="1"/>
  <c r="E39" i="41"/>
  <c r="C19" i="33" s="1"/>
  <c r="E35" i="41"/>
  <c r="C17" i="33" s="1"/>
  <c r="E44" i="41"/>
  <c r="C21" i="33" s="1"/>
  <c r="E1344" i="44"/>
  <c r="J1354"/>
  <c r="J1353"/>
  <c r="J1352"/>
  <c r="J1351"/>
  <c r="J1350"/>
  <c r="J1349"/>
  <c r="J1348"/>
  <c r="J1347"/>
  <c r="J1360"/>
  <c r="K1282"/>
  <c r="K1280"/>
  <c r="K1281"/>
  <c r="M1258"/>
  <c r="M1259"/>
  <c r="M1260"/>
  <c r="M1261"/>
  <c r="M1257"/>
  <c r="K1261"/>
  <c r="K1260"/>
  <c r="K1259"/>
  <c r="K1258"/>
  <c r="K1257"/>
  <c r="K1239"/>
  <c r="I50" i="43" l="1"/>
  <c r="J42" i="41"/>
  <c r="F871" i="44"/>
  <c r="G801"/>
  <c r="H809"/>
  <c r="I871"/>
  <c r="I877"/>
  <c r="G870"/>
  <c r="F876"/>
  <c r="G871"/>
  <c r="F877"/>
  <c r="I870"/>
  <c r="I876"/>
  <c r="H40" i="41"/>
  <c r="J40" s="1"/>
  <c r="F1492" i="44"/>
  <c r="K1090"/>
  <c r="F40" i="41"/>
  <c r="E40"/>
  <c r="E657" i="44"/>
  <c r="K862"/>
  <c r="K861"/>
  <c r="K666"/>
  <c r="K1360"/>
  <c r="K1357" s="1"/>
  <c r="K1351"/>
  <c r="K1347"/>
  <c r="K1254"/>
  <c r="M1254"/>
  <c r="K871" l="1"/>
  <c r="J43" i="41"/>
  <c r="K1310" i="44"/>
  <c r="K1344"/>
  <c r="J1195"/>
  <c r="J1194"/>
  <c r="J1193"/>
  <c r="J1192"/>
  <c r="J1190"/>
  <c r="J1189"/>
  <c r="J1188"/>
  <c r="J1187"/>
  <c r="J1185"/>
  <c r="J1184"/>
  <c r="J1183"/>
  <c r="J1182"/>
  <c r="J1202"/>
  <c r="J1203"/>
  <c r="J1204"/>
  <c r="J1205"/>
  <c r="J1206"/>
  <c r="J1207"/>
  <c r="J1208"/>
  <c r="J1209"/>
  <c r="J1210"/>
  <c r="J1180"/>
  <c r="J1179"/>
  <c r="J1178"/>
  <c r="J1177"/>
  <c r="J1175"/>
  <c r="J1174"/>
  <c r="J1173"/>
  <c r="J1172"/>
  <c r="J1153"/>
  <c r="J1149"/>
  <c r="J1148"/>
  <c r="J1147"/>
  <c r="J1146"/>
  <c r="J1139"/>
  <c r="J1138"/>
  <c r="J1137"/>
  <c r="J1135"/>
  <c r="J1134"/>
  <c r="J1133"/>
  <c r="K998"/>
  <c r="K997"/>
  <c r="K1000"/>
  <c r="K999"/>
  <c r="C995"/>
  <c r="K979"/>
  <c r="K980"/>
  <c r="K949"/>
  <c r="D36" i="41"/>
  <c r="K948" i="44"/>
  <c r="E36" i="41" l="1"/>
  <c r="F36"/>
  <c r="K1182" i="44"/>
  <c r="K1187"/>
  <c r="K1192"/>
  <c r="K1206"/>
  <c r="K1202"/>
  <c r="K1177"/>
  <c r="K995"/>
  <c r="K1172"/>
  <c r="K1150"/>
  <c r="K1146"/>
  <c r="K946"/>
  <c r="P946" s="1"/>
  <c r="K1199" l="1"/>
  <c r="C15" i="33"/>
  <c r="E15" i="41"/>
  <c r="C13" i="33" s="1"/>
  <c r="C351" i="44"/>
  <c r="M12"/>
  <c r="D9" i="45"/>
  <c r="K256" i="44" l="1"/>
  <c r="K257"/>
  <c r="K243" l="1"/>
  <c r="K241"/>
  <c r="K242"/>
  <c r="C325" l="1"/>
  <c r="C315"/>
  <c r="C287" l="1"/>
  <c r="C26" i="41"/>
  <c r="H26" s="1"/>
  <c r="C25"/>
  <c r="H25" s="1"/>
  <c r="C24"/>
  <c r="D11"/>
  <c r="D12"/>
  <c r="D13"/>
  <c r="C13"/>
  <c r="H13" s="1"/>
  <c r="C12"/>
  <c r="H12" s="1"/>
  <c r="C11"/>
  <c r="E10"/>
  <c r="C11" i="33" s="1"/>
  <c r="F24" i="41" l="1"/>
  <c r="H24"/>
  <c r="E11"/>
  <c r="H11"/>
  <c r="J11" s="1"/>
  <c r="F11"/>
  <c r="E13"/>
  <c r="F13"/>
  <c r="F25"/>
  <c r="E25"/>
  <c r="F26"/>
  <c r="E26"/>
  <c r="F12"/>
  <c r="E12"/>
  <c r="E24"/>
  <c r="C209" i="44" l="1"/>
  <c r="C197" l="1"/>
  <c r="C193"/>
  <c r="C189"/>
  <c r="C185"/>
  <c r="C181"/>
  <c r="C176"/>
  <c r="C172"/>
  <c r="C167"/>
  <c r="C159"/>
  <c r="C154"/>
  <c r="C150"/>
  <c r="C137"/>
  <c r="D20" i="41"/>
  <c r="C20"/>
  <c r="H20" s="1"/>
  <c r="D19"/>
  <c r="D18"/>
  <c r="D17"/>
  <c r="C19"/>
  <c r="E19" l="1"/>
  <c r="F19"/>
  <c r="E20"/>
  <c r="F20"/>
  <c r="C18"/>
  <c r="H18" s="1"/>
  <c r="C17"/>
  <c r="B3" i="44"/>
  <c r="H17" i="41" l="1"/>
  <c r="E17"/>
  <c r="F17"/>
  <c r="F18"/>
  <c r="E18"/>
  <c r="K1430" i="44"/>
  <c r="K1422"/>
  <c r="K1420"/>
  <c r="K1230"/>
  <c r="K1105"/>
  <c r="M1089"/>
  <c r="M1085"/>
  <c r="M1081"/>
  <c r="M1077"/>
  <c r="M1073"/>
  <c r="M1069"/>
  <c r="M1065"/>
  <c r="M1061"/>
  <c r="M1049"/>
  <c r="M1045"/>
  <c r="M1041"/>
  <c r="M1037"/>
  <c r="M1032"/>
  <c r="M1028"/>
  <c r="K1104"/>
  <c r="K1100"/>
  <c r="K1099"/>
  <c r="K1095"/>
  <c r="K1094"/>
  <c r="K1037"/>
  <c r="K1035" s="1"/>
  <c r="N1089"/>
  <c r="N1085"/>
  <c r="N1077"/>
  <c r="N1073"/>
  <c r="N1069"/>
  <c r="N1065"/>
  <c r="N1061"/>
  <c r="G1053"/>
  <c r="N1053" s="1"/>
  <c r="N1049"/>
  <c r="N1045"/>
  <c r="N1041"/>
  <c r="N1037"/>
  <c r="N1032"/>
  <c r="K1297"/>
  <c r="K1303"/>
  <c r="K1302"/>
  <c r="K1293"/>
  <c r="K1288"/>
  <c r="K1287"/>
  <c r="K1279"/>
  <c r="K1267"/>
  <c r="K1268"/>
  <c r="K1269"/>
  <c r="K1270"/>
  <c r="K1271"/>
  <c r="K1272"/>
  <c r="K1273"/>
  <c r="K1266"/>
  <c r="K1247"/>
  <c r="K1248"/>
  <c r="K1249"/>
  <c r="K1250"/>
  <c r="K1251"/>
  <c r="K1252"/>
  <c r="K1246"/>
  <c r="J1400"/>
  <c r="J1399"/>
  <c r="J1398"/>
  <c r="J1397"/>
  <c r="J1396"/>
  <c r="J1395"/>
  <c r="J1394"/>
  <c r="J1393"/>
  <c r="J1388"/>
  <c r="J1387"/>
  <c r="J1386"/>
  <c r="J1385"/>
  <c r="J1384"/>
  <c r="J1383"/>
  <c r="J1382"/>
  <c r="J1381"/>
  <c r="J1376"/>
  <c r="J1375"/>
  <c r="J1374"/>
  <c r="J1373"/>
  <c r="J1372"/>
  <c r="J1371"/>
  <c r="J1370"/>
  <c r="J1369"/>
  <c r="J1342"/>
  <c r="J1341"/>
  <c r="J1340"/>
  <c r="J1339"/>
  <c r="J1338"/>
  <c r="J1337"/>
  <c r="J1336"/>
  <c r="J1335"/>
  <c r="J1217"/>
  <c r="J1216"/>
  <c r="J1215"/>
  <c r="J1214"/>
  <c r="J1213"/>
  <c r="J1212"/>
  <c r="J1211"/>
  <c r="J1168"/>
  <c r="J1169"/>
  <c r="J1170"/>
  <c r="J1166"/>
  <c r="J1144"/>
  <c r="K1141" s="1"/>
  <c r="J1158"/>
  <c r="J1159"/>
  <c r="J1160"/>
  <c r="J1161"/>
  <c r="J1162"/>
  <c r="J1167"/>
  <c r="J1130"/>
  <c r="J1131"/>
  <c r="J1132"/>
  <c r="J1136"/>
  <c r="J1140"/>
  <c r="K1137" s="1"/>
  <c r="J1121"/>
  <c r="J1122"/>
  <c r="J1124"/>
  <c r="J1125"/>
  <c r="J1126"/>
  <c r="J1127"/>
  <c r="J1128"/>
  <c r="J1129"/>
  <c r="J1120"/>
  <c r="K993"/>
  <c r="K992"/>
  <c r="K988"/>
  <c r="K987"/>
  <c r="K984"/>
  <c r="K978"/>
  <c r="K977"/>
  <c r="K972"/>
  <c r="K971"/>
  <c r="E962"/>
  <c r="E961"/>
  <c r="F957"/>
  <c r="F956"/>
  <c r="E957"/>
  <c r="M946"/>
  <c r="K969" l="1"/>
  <c r="K1369"/>
  <c r="K1210"/>
  <c r="K982"/>
  <c r="G37" i="41" s="1"/>
  <c r="K975" i="44"/>
  <c r="K1418"/>
  <c r="K1097"/>
  <c r="K1404"/>
  <c r="K1102"/>
  <c r="M1053"/>
  <c r="K1092"/>
  <c r="N1081"/>
  <c r="K1065"/>
  <c r="K1063" s="1"/>
  <c r="K1053"/>
  <c r="K1051" s="1"/>
  <c r="K1077"/>
  <c r="K1075" s="1"/>
  <c r="K1049"/>
  <c r="K1047" s="1"/>
  <c r="K1069"/>
  <c r="K1067" s="1"/>
  <c r="K1061"/>
  <c r="K1059" s="1"/>
  <c r="K1081"/>
  <c r="K1079" s="1"/>
  <c r="K1285"/>
  <c r="K1041"/>
  <c r="K1039" s="1"/>
  <c r="K1085"/>
  <c r="K1083" s="1"/>
  <c r="K1300"/>
  <c r="M1300" s="1"/>
  <c r="K1032"/>
  <c r="K1030" s="1"/>
  <c r="K1045"/>
  <c r="K1043" s="1"/>
  <c r="K1073"/>
  <c r="K1071" s="1"/>
  <c r="K1089"/>
  <c r="K1087" s="1"/>
  <c r="K1264"/>
  <c r="K1244"/>
  <c r="K1397"/>
  <c r="K1385"/>
  <c r="K1214"/>
  <c r="K1335"/>
  <c r="K1339"/>
  <c r="K985"/>
  <c r="K1373"/>
  <c r="K1381"/>
  <c r="K1393"/>
  <c r="K1163"/>
  <c r="K1167"/>
  <c r="K990"/>
  <c r="K1159"/>
  <c r="K1155"/>
  <c r="K1129"/>
  <c r="K1133"/>
  <c r="K1125"/>
  <c r="K962"/>
  <c r="K961"/>
  <c r="K957"/>
  <c r="K956"/>
  <c r="J37" i="41" l="1"/>
  <c r="K1366" i="44"/>
  <c r="K954"/>
  <c r="G132" i="41"/>
  <c r="K952" i="44"/>
  <c r="K1378"/>
  <c r="K1390"/>
  <c r="K1332"/>
  <c r="K959"/>
  <c r="J132" i="41" l="1"/>
  <c r="J133" s="1"/>
  <c r="K1429" i="44"/>
  <c r="K1427" s="1"/>
  <c r="K271" s="1"/>
  <c r="G1324"/>
  <c r="G1329" s="1"/>
  <c r="K1329" s="1"/>
  <c r="K1327" s="1"/>
  <c r="G28" i="41" l="1"/>
  <c r="M271" i="44"/>
  <c r="G45" i="41"/>
  <c r="K934" i="44"/>
  <c r="K935"/>
  <c r="K936"/>
  <c r="K937"/>
  <c r="K933"/>
  <c r="H623"/>
  <c r="H622"/>
  <c r="I603"/>
  <c r="I602"/>
  <c r="F598"/>
  <c r="E623" s="1"/>
  <c r="F597"/>
  <c r="B598"/>
  <c r="B597"/>
  <c r="F603"/>
  <c r="H603"/>
  <c r="G623" s="1"/>
  <c r="K217"/>
  <c r="K216"/>
  <c r="K929"/>
  <c r="H916"/>
  <c r="K910"/>
  <c r="K909"/>
  <c r="K882"/>
  <c r="K924"/>
  <c r="K905"/>
  <c r="K904"/>
  <c r="K899"/>
  <c r="H887"/>
  <c r="G887"/>
  <c r="F887"/>
  <c r="E887"/>
  <c r="H886"/>
  <c r="G886"/>
  <c r="F886"/>
  <c r="E886"/>
  <c r="H877"/>
  <c r="K877" s="1"/>
  <c r="H876"/>
  <c r="K876" s="1"/>
  <c r="H870"/>
  <c r="F870"/>
  <c r="G816"/>
  <c r="G817"/>
  <c r="F816"/>
  <c r="F817"/>
  <c r="F815"/>
  <c r="G815"/>
  <c r="E816"/>
  <c r="E817"/>
  <c r="E815"/>
  <c r="G536"/>
  <c r="B803"/>
  <c r="B811" s="1"/>
  <c r="G810"/>
  <c r="G811"/>
  <c r="F810"/>
  <c r="F811"/>
  <c r="F809"/>
  <c r="I811"/>
  <c r="I810"/>
  <c r="I809"/>
  <c r="G803"/>
  <c r="H803"/>
  <c r="F802"/>
  <c r="F803"/>
  <c r="F801"/>
  <c r="B802"/>
  <c r="B810" s="1"/>
  <c r="B801"/>
  <c r="B809" s="1"/>
  <c r="H802"/>
  <c r="G802"/>
  <c r="H801"/>
  <c r="K791"/>
  <c r="K792"/>
  <c r="K793"/>
  <c r="J45" i="41" l="1"/>
  <c r="J46" s="1"/>
  <c r="J28"/>
  <c r="K870" i="44"/>
  <c r="K867" s="1"/>
  <c r="K809"/>
  <c r="K931"/>
  <c r="K214"/>
  <c r="K907"/>
  <c r="K902"/>
  <c r="I915" s="1"/>
  <c r="K915" s="1"/>
  <c r="E881"/>
  <c r="K881" s="1"/>
  <c r="K879" s="1"/>
  <c r="K886"/>
  <c r="K887"/>
  <c r="K859"/>
  <c r="K815"/>
  <c r="K789"/>
  <c r="K817"/>
  <c r="K816"/>
  <c r="K802"/>
  <c r="K810"/>
  <c r="K811"/>
  <c r="K803"/>
  <c r="K801"/>
  <c r="K781"/>
  <c r="H780"/>
  <c r="K628"/>
  <c r="H627"/>
  <c r="H583"/>
  <c r="E769"/>
  <c r="B760"/>
  <c r="B759"/>
  <c r="E760"/>
  <c r="F760"/>
  <c r="G760"/>
  <c r="H760"/>
  <c r="E759"/>
  <c r="H759"/>
  <c r="F566"/>
  <c r="G566"/>
  <c r="H566"/>
  <c r="F755"/>
  <c r="H755"/>
  <c r="F754"/>
  <c r="B749"/>
  <c r="B755" s="1"/>
  <c r="B748"/>
  <c r="B754" s="1"/>
  <c r="F749"/>
  <c r="G749"/>
  <c r="H749"/>
  <c r="G748"/>
  <c r="F748"/>
  <c r="H754"/>
  <c r="H748"/>
  <c r="B735"/>
  <c r="F735"/>
  <c r="B734"/>
  <c r="F734"/>
  <c r="B730"/>
  <c r="B862" s="1"/>
  <c r="B729"/>
  <c r="B861" s="1"/>
  <c r="H735"/>
  <c r="H729"/>
  <c r="H734" s="1"/>
  <c r="G729"/>
  <c r="K740"/>
  <c r="B871" l="1"/>
  <c r="B877"/>
  <c r="E734"/>
  <c r="K734" s="1"/>
  <c r="E1120"/>
  <c r="K1120" s="1"/>
  <c r="K1117" s="1"/>
  <c r="K865"/>
  <c r="B887"/>
  <c r="B870"/>
  <c r="B876" s="1"/>
  <c r="B886"/>
  <c r="M767"/>
  <c r="K769"/>
  <c r="K767" s="1"/>
  <c r="E293"/>
  <c r="E307" s="1"/>
  <c r="I916"/>
  <c r="K916" s="1"/>
  <c r="E928"/>
  <c r="E923"/>
  <c r="K873"/>
  <c r="K884"/>
  <c r="K813"/>
  <c r="K806"/>
  <c r="K566"/>
  <c r="K760"/>
  <c r="K798"/>
  <c r="K796"/>
  <c r="K755"/>
  <c r="K749"/>
  <c r="K748"/>
  <c r="K754"/>
  <c r="K730"/>
  <c r="E735"/>
  <c r="K735" s="1"/>
  <c r="I807" l="1"/>
  <c r="I868"/>
  <c r="I799"/>
  <c r="E821"/>
  <c r="K821" s="1"/>
  <c r="K819" s="1"/>
  <c r="I874"/>
  <c r="E892"/>
  <c r="K892" s="1"/>
  <c r="K890" s="1"/>
  <c r="K751"/>
  <c r="K745"/>
  <c r="K732"/>
  <c r="M732" l="1"/>
  <c r="F561"/>
  <c r="G561"/>
  <c r="H561"/>
  <c r="G560"/>
  <c r="F560"/>
  <c r="H560"/>
  <c r="H555"/>
  <c r="G555"/>
  <c r="F555"/>
  <c r="F554"/>
  <c r="G554"/>
  <c r="H554"/>
  <c r="E542"/>
  <c r="F542"/>
  <c r="K547"/>
  <c r="G593"/>
  <c r="G592"/>
  <c r="H597"/>
  <c r="E622"/>
  <c r="H598"/>
  <c r="F618"/>
  <c r="I618"/>
  <c r="I617"/>
  <c r="F612"/>
  <c r="H612"/>
  <c r="F611"/>
  <c r="H611"/>
  <c r="H602"/>
  <c r="G622" s="1"/>
  <c r="F602"/>
  <c r="K593" l="1"/>
  <c r="G603"/>
  <c r="G598"/>
  <c r="F623" s="1"/>
  <c r="K623" s="1"/>
  <c r="K592"/>
  <c r="G597"/>
  <c r="K560"/>
  <c r="K561"/>
  <c r="G602"/>
  <c r="G617" s="1"/>
  <c r="K537"/>
  <c r="H542"/>
  <c r="K542" s="1"/>
  <c r="K555"/>
  <c r="K554"/>
  <c r="F617"/>
  <c r="K590" l="1"/>
  <c r="K598"/>
  <c r="K597"/>
  <c r="F622"/>
  <c r="K622" s="1"/>
  <c r="K620" s="1"/>
  <c r="E627" s="1"/>
  <c r="K627" s="1"/>
  <c r="K625" s="1"/>
  <c r="M598"/>
  <c r="G618"/>
  <c r="K618" s="1"/>
  <c r="G612"/>
  <c r="K612" s="1"/>
  <c r="G611"/>
  <c r="K611" s="1"/>
  <c r="M597"/>
  <c r="M595" s="1"/>
  <c r="K557"/>
  <c r="K617"/>
  <c r="K595" l="1"/>
  <c r="K608"/>
  <c r="K614"/>
  <c r="K588"/>
  <c r="K586" s="1"/>
  <c r="K401"/>
  <c r="M401" s="1"/>
  <c r="I383"/>
  <c r="F406" s="1"/>
  <c r="E410" l="1"/>
  <c r="H267" l="1"/>
  <c r="K224"/>
  <c r="I362"/>
  <c r="K350"/>
  <c r="K349"/>
  <c r="K348"/>
  <c r="K336"/>
  <c r="K341"/>
  <c r="K340"/>
  <c r="K339"/>
  <c r="K330"/>
  <c r="K331"/>
  <c r="K332"/>
  <c r="K345"/>
  <c r="K327"/>
  <c r="K322"/>
  <c r="K321"/>
  <c r="K320"/>
  <c r="K317"/>
  <c r="N1057" l="1"/>
  <c r="K1057"/>
  <c r="K1055" s="1"/>
  <c r="M1057"/>
  <c r="K325"/>
  <c r="K334"/>
  <c r="K343"/>
  <c r="K315"/>
  <c r="K1412" l="1"/>
  <c r="K1114"/>
  <c r="K1113" s="1"/>
  <c r="K351"/>
  <c r="K308"/>
  <c r="K307"/>
  <c r="K294"/>
  <c r="K293"/>
  <c r="K312"/>
  <c r="K302"/>
  <c r="K303"/>
  <c r="K313"/>
  <c r="K289"/>
  <c r="K287" s="1"/>
  <c r="H40"/>
  <c r="K40" s="1"/>
  <c r="H39"/>
  <c r="K39" s="1"/>
  <c r="H35"/>
  <c r="K35" s="1"/>
  <c r="H34"/>
  <c r="K34" s="1"/>
  <c r="K49"/>
  <c r="K47" s="1"/>
  <c r="K45"/>
  <c r="K43" s="1"/>
  <c r="K30"/>
  <c r="K28" s="1"/>
  <c r="K26"/>
  <c r="K24" s="1"/>
  <c r="K22"/>
  <c r="K20" s="1"/>
  <c r="K18"/>
  <c r="K16" s="1"/>
  <c r="G12" i="41" s="1"/>
  <c r="K14" i="44"/>
  <c r="K12" s="1"/>
  <c r="K10"/>
  <c r="K8" s="1"/>
  <c r="K211"/>
  <c r="K209" s="1"/>
  <c r="K207"/>
  <c r="K205" s="1"/>
  <c r="M205" s="1"/>
  <c r="K203"/>
  <c r="K201" s="1"/>
  <c r="K199"/>
  <c r="K197" s="1"/>
  <c r="K195"/>
  <c r="K193" s="1"/>
  <c r="K191"/>
  <c r="K189" s="1"/>
  <c r="K187"/>
  <c r="K185" s="1"/>
  <c r="K116"/>
  <c r="K115"/>
  <c r="K110"/>
  <c r="K111"/>
  <c r="K183"/>
  <c r="K181" s="1"/>
  <c r="K139"/>
  <c r="K137" s="1"/>
  <c r="K178"/>
  <c r="K176" s="1"/>
  <c r="K174"/>
  <c r="K172" s="1"/>
  <c r="K134"/>
  <c r="K132" s="1"/>
  <c r="K130"/>
  <c r="K128" s="1"/>
  <c r="K126"/>
  <c r="J12" i="41" l="1"/>
  <c r="M1412" i="44"/>
  <c r="K37"/>
  <c r="K300"/>
  <c r="K32"/>
  <c r="G13" i="41" s="1"/>
  <c r="K113" i="44"/>
  <c r="G19" i="41" s="1"/>
  <c r="K108" i="44"/>
  <c r="G18" i="41" s="1"/>
  <c r="J18" l="1"/>
  <c r="J13"/>
  <c r="E357" i="44"/>
  <c r="K124"/>
  <c r="K169"/>
  <c r="K167" s="1"/>
  <c r="K162"/>
  <c r="K163"/>
  <c r="K164"/>
  <c r="K165"/>
  <c r="K161"/>
  <c r="K156"/>
  <c r="K154" s="1"/>
  <c r="K152"/>
  <c r="K150" s="1"/>
  <c r="K121"/>
  <c r="K120"/>
  <c r="K103"/>
  <c r="K102"/>
  <c r="K104"/>
  <c r="K105"/>
  <c r="K97"/>
  <c r="K96"/>
  <c r="K95"/>
  <c r="K94"/>
  <c r="J14" i="41" l="1"/>
  <c r="K159" i="44"/>
  <c r="K118"/>
  <c r="G20" i="41" s="1"/>
  <c r="K100" i="44"/>
  <c r="G17" i="41" s="1"/>
  <c r="K92" i="44"/>
  <c r="K90"/>
  <c r="K89"/>
  <c r="K85"/>
  <c r="K84"/>
  <c r="K80"/>
  <c r="K79"/>
  <c r="K75"/>
  <c r="K74"/>
  <c r="K70"/>
  <c r="K69"/>
  <c r="G61"/>
  <c r="G60"/>
  <c r="K55"/>
  <c r="K56"/>
  <c r="E61" s="1"/>
  <c r="J17" i="41" l="1"/>
  <c r="J20"/>
  <c r="K53" i="44"/>
  <c r="K77"/>
  <c r="K87"/>
  <c r="K72"/>
  <c r="K82"/>
  <c r="K67"/>
  <c r="K61"/>
  <c r="E60"/>
  <c r="K60" s="1"/>
  <c r="K58" l="1"/>
  <c r="E65" l="1"/>
  <c r="K65" s="1"/>
  <c r="K63" s="1"/>
  <c r="D23" i="45" l="1"/>
  <c r="D17"/>
  <c r="D27" l="1"/>
  <c r="D29" s="1"/>
  <c r="E29" s="1"/>
  <c r="I118" i="41" l="1"/>
  <c r="K118" s="1"/>
  <c r="K119" s="1"/>
  <c r="I76"/>
  <c r="K76" s="1"/>
  <c r="I31"/>
  <c r="K31" s="1"/>
  <c r="I77"/>
  <c r="K77" s="1"/>
  <c r="I75"/>
  <c r="K75" s="1"/>
  <c r="I73"/>
  <c r="K73" s="1"/>
  <c r="I74"/>
  <c r="K74" s="1"/>
  <c r="I30"/>
  <c r="I54"/>
  <c r="I32"/>
  <c r="I105"/>
  <c r="K105" s="1"/>
  <c r="I122"/>
  <c r="K122" s="1"/>
  <c r="K123" s="1"/>
  <c r="I53"/>
  <c r="I112"/>
  <c r="K112" s="1"/>
  <c r="I52"/>
  <c r="K52" s="1"/>
  <c r="I29"/>
  <c r="I33"/>
  <c r="I28"/>
  <c r="K28" s="1"/>
  <c r="I42"/>
  <c r="K42" s="1"/>
  <c r="I109"/>
  <c r="K109" s="1"/>
  <c r="I16"/>
  <c r="K16" s="1"/>
  <c r="I113"/>
  <c r="K113" s="1"/>
  <c r="I114"/>
  <c r="K114" s="1"/>
  <c r="I21"/>
  <c r="K21" s="1"/>
  <c r="I27"/>
  <c r="K27" s="1"/>
  <c r="I126"/>
  <c r="K126" s="1"/>
  <c r="K127" s="1"/>
  <c r="I132"/>
  <c r="K132" s="1"/>
  <c r="I110"/>
  <c r="K110" s="1"/>
  <c r="I111"/>
  <c r="K111" s="1"/>
  <c r="I92"/>
  <c r="K92" s="1"/>
  <c r="I96"/>
  <c r="K96" s="1"/>
  <c r="I104"/>
  <c r="K104" s="1"/>
  <c r="I99"/>
  <c r="K99" s="1"/>
  <c r="I91"/>
  <c r="K91" s="1"/>
  <c r="I98"/>
  <c r="K98" s="1"/>
  <c r="I89"/>
  <c r="K89" s="1"/>
  <c r="I102"/>
  <c r="K102" s="1"/>
  <c r="I101"/>
  <c r="K101" s="1"/>
  <c r="I93"/>
  <c r="K93" s="1"/>
  <c r="I95"/>
  <c r="K95" s="1"/>
  <c r="I97"/>
  <c r="K97" s="1"/>
  <c r="I103"/>
  <c r="K103" s="1"/>
  <c r="I90"/>
  <c r="K90" s="1"/>
  <c r="I87"/>
  <c r="K87" s="1"/>
  <c r="I100"/>
  <c r="K100" s="1"/>
  <c r="I88"/>
  <c r="K88" s="1"/>
  <c r="I94"/>
  <c r="K94" s="1"/>
  <c r="I82"/>
  <c r="K82" s="1"/>
  <c r="I81"/>
  <c r="K81" s="1"/>
  <c r="I64"/>
  <c r="K64" s="1"/>
  <c r="I63"/>
  <c r="K63" s="1"/>
  <c r="I67"/>
  <c r="K67" s="1"/>
  <c r="I61"/>
  <c r="K61" s="1"/>
  <c r="I62"/>
  <c r="K62" s="1"/>
  <c r="I72"/>
  <c r="K72" s="1"/>
  <c r="I70"/>
  <c r="K70" s="1"/>
  <c r="I59"/>
  <c r="K59" s="1"/>
  <c r="I58"/>
  <c r="K58" s="1"/>
  <c r="I71"/>
  <c r="K71" s="1"/>
  <c r="I69"/>
  <c r="K69" s="1"/>
  <c r="I65"/>
  <c r="K65" s="1"/>
  <c r="I66"/>
  <c r="K66" s="1"/>
  <c r="I60"/>
  <c r="K60" s="1"/>
  <c r="I68"/>
  <c r="K68" s="1"/>
  <c r="I49"/>
  <c r="K49" s="1"/>
  <c r="I45"/>
  <c r="I51"/>
  <c r="K51" s="1"/>
  <c r="I48"/>
  <c r="I50"/>
  <c r="K50" s="1"/>
  <c r="I41"/>
  <c r="K41" s="1"/>
  <c r="I36"/>
  <c r="I37"/>
  <c r="K37" s="1"/>
  <c r="I40"/>
  <c r="K40" s="1"/>
  <c r="I12"/>
  <c r="K12" s="1"/>
  <c r="I25"/>
  <c r="I26"/>
  <c r="I13"/>
  <c r="K13" s="1"/>
  <c r="I11"/>
  <c r="K11" s="1"/>
  <c r="I24"/>
  <c r="I20"/>
  <c r="K20" s="1"/>
  <c r="I17"/>
  <c r="K17" s="1"/>
  <c r="I18"/>
  <c r="K18" s="1"/>
  <c r="K79" l="1"/>
  <c r="K83"/>
  <c r="K106"/>
  <c r="K115"/>
  <c r="K129" s="1"/>
  <c r="D29" i="33" s="1"/>
  <c r="K45" i="41"/>
  <c r="K46" s="1"/>
  <c r="D21" i="33" s="1"/>
  <c r="K43" i="41"/>
  <c r="D19" i="33" s="1"/>
  <c r="K14" i="41"/>
  <c r="D11" i="33" s="1"/>
  <c r="F2273" i="44"/>
  <c r="K2297"/>
  <c r="K2296" s="1"/>
  <c r="K2294"/>
  <c r="K2293" s="1"/>
  <c r="K2291"/>
  <c r="K2290"/>
  <c r="K2286"/>
  <c r="E2287"/>
  <c r="K2287" s="1"/>
  <c r="F2281"/>
  <c r="F2252"/>
  <c r="F2223"/>
  <c r="G2215"/>
  <c r="G2231" s="1"/>
  <c r="E2212"/>
  <c r="E2268" s="1"/>
  <c r="G2202"/>
  <c r="F2202"/>
  <c r="F2199"/>
  <c r="F2189"/>
  <c r="E2189"/>
  <c r="F2170"/>
  <c r="K1298"/>
  <c r="K1295" s="1"/>
  <c r="K1292"/>
  <c r="K1290" s="1"/>
  <c r="K85" i="41" l="1"/>
  <c r="D25" i="33" s="1"/>
  <c r="G25" s="1"/>
  <c r="D27"/>
  <c r="F27" s="1"/>
  <c r="F29"/>
  <c r="F2212" i="44"/>
  <c r="K2237" s="1"/>
  <c r="M2237" s="1"/>
  <c r="K2289"/>
  <c r="K2285"/>
  <c r="I2252"/>
  <c r="K2249" s="1"/>
  <c r="G27" i="33" l="1"/>
  <c r="G11"/>
  <c r="F11"/>
  <c r="E1319" i="44"/>
  <c r="K1319" s="1"/>
  <c r="K1316" s="1"/>
  <c r="E1324"/>
  <c r="K1324" s="1"/>
  <c r="K1322" s="1"/>
  <c r="F2215"/>
  <c r="F2231" s="1"/>
  <c r="K2231" s="1"/>
  <c r="G2223"/>
  <c r="I2223" s="1"/>
  <c r="K2220" s="1"/>
  <c r="K2235"/>
  <c r="M2235" s="1"/>
  <c r="F2266"/>
  <c r="K2266" s="1"/>
  <c r="K2265" s="1"/>
  <c r="K2268" s="1"/>
  <c r="F2228"/>
  <c r="I2228" s="1"/>
  <c r="K2225" s="1"/>
  <c r="G2164"/>
  <c r="K2164" s="1"/>
  <c r="K2163" s="1"/>
  <c r="K2212"/>
  <c r="K2303"/>
  <c r="K2301"/>
  <c r="K2299"/>
  <c r="H2245" l="1"/>
  <c r="K2245" s="1"/>
  <c r="K2215"/>
  <c r="K2214" s="1"/>
  <c r="G2281"/>
  <c r="K2281" s="1"/>
  <c r="G2170"/>
  <c r="I2170" s="1"/>
  <c r="K2167" s="1"/>
  <c r="G2175"/>
  <c r="I2175" s="1"/>
  <c r="K2172" s="1"/>
  <c r="M2163"/>
  <c r="K2180" s="1"/>
  <c r="K2182" s="1"/>
  <c r="H2192"/>
  <c r="K2192" s="1"/>
  <c r="H2178"/>
  <c r="K2178" s="1"/>
  <c r="F2278"/>
  <c r="I2278" s="1"/>
  <c r="K2275" s="1"/>
  <c r="G2273"/>
  <c r="J2273" s="1"/>
  <c r="I2271" s="1"/>
  <c r="F2257" l="1"/>
  <c r="I2257" s="1"/>
  <c r="I2255" s="1"/>
  <c r="K2233"/>
  <c r="K2217"/>
  <c r="I2221"/>
  <c r="K2239"/>
  <c r="I2173"/>
  <c r="H2202"/>
  <c r="K2202" s="1"/>
  <c r="H2186"/>
  <c r="K2186" s="1"/>
  <c r="K2270"/>
  <c r="I2168"/>
  <c r="I2276"/>
  <c r="K2206"/>
  <c r="K2194"/>
  <c r="K2247"/>
  <c r="I2250"/>
  <c r="E132" i="41"/>
  <c r="K133"/>
  <c r="D31" i="33" l="1"/>
  <c r="K2254" i="44"/>
  <c r="K2241"/>
  <c r="I2226"/>
  <c r="H2189"/>
  <c r="K2189" s="1"/>
  <c r="G2199"/>
  <c r="I2199" s="1"/>
  <c r="K2196" s="1"/>
  <c r="K2208"/>
  <c r="K2204"/>
  <c r="I2197" l="1"/>
  <c r="K234"/>
  <c r="K238"/>
  <c r="K239"/>
  <c r="K240"/>
  <c r="G26" i="41"/>
  <c r="K255" i="44"/>
  <c r="K291"/>
  <c r="K298"/>
  <c r="K296" s="1"/>
  <c r="K305"/>
  <c r="K310"/>
  <c r="G367"/>
  <c r="F386" s="1"/>
  <c r="G372"/>
  <c r="H372"/>
  <c r="G375"/>
  <c r="K383"/>
  <c r="G406" s="1"/>
  <c r="G386"/>
  <c r="H397"/>
  <c r="I397"/>
  <c r="E398"/>
  <c r="H398"/>
  <c r="K418"/>
  <c r="K421"/>
  <c r="K424"/>
  <c r="K427"/>
  <c r="K430"/>
  <c r="K433"/>
  <c r="K436"/>
  <c r="K439"/>
  <c r="K443"/>
  <c r="K446"/>
  <c r="K449"/>
  <c r="K452"/>
  <c r="K461"/>
  <c r="K464"/>
  <c r="K467"/>
  <c r="K471"/>
  <c r="K472"/>
  <c r="K475"/>
  <c r="K478"/>
  <c r="K485"/>
  <c r="K491"/>
  <c r="K509"/>
  <c r="K510"/>
  <c r="K520"/>
  <c r="K523"/>
  <c r="I528"/>
  <c r="K528" s="1"/>
  <c r="K526" s="1"/>
  <c r="K602"/>
  <c r="K603"/>
  <c r="K639"/>
  <c r="K646" s="1"/>
  <c r="K659"/>
  <c r="K657" s="1"/>
  <c r="K675"/>
  <c r="E541"/>
  <c r="F541"/>
  <c r="K546"/>
  <c r="G565"/>
  <c r="K688"/>
  <c r="K692"/>
  <c r="K690" s="1"/>
  <c r="K705"/>
  <c r="K720"/>
  <c r="G759"/>
  <c r="K825"/>
  <c r="K829" s="1"/>
  <c r="F836"/>
  <c r="G836"/>
  <c r="H836"/>
  <c r="K841"/>
  <c r="K898"/>
  <c r="K896" s="1"/>
  <c r="E942" s="1"/>
  <c r="F942"/>
  <c r="K1483"/>
  <c r="K1486"/>
  <c r="K26" i="41" l="1"/>
  <c r="J26"/>
  <c r="K1443" i="44"/>
  <c r="G48" i="41" s="1"/>
  <c r="M657" i="44"/>
  <c r="F672"/>
  <c r="K672" s="1"/>
  <c r="K669" s="1"/>
  <c r="G665"/>
  <c r="K665" s="1"/>
  <c r="K662" s="1"/>
  <c r="K253"/>
  <c r="G29" i="41" s="1"/>
  <c r="K236" i="44"/>
  <c r="M236" s="1"/>
  <c r="M296"/>
  <c r="M291"/>
  <c r="E358" s="1"/>
  <c r="K358" s="1"/>
  <c r="H19" i="41"/>
  <c r="J19" s="1"/>
  <c r="K1278" i="44"/>
  <c r="K1276" s="1"/>
  <c r="K942"/>
  <c r="K940" s="1"/>
  <c r="I914"/>
  <c r="K914" s="1"/>
  <c r="F928"/>
  <c r="K928" s="1"/>
  <c r="K926" s="1"/>
  <c r="F923"/>
  <c r="K923" s="1"/>
  <c r="K921" s="1"/>
  <c r="K544"/>
  <c r="K357"/>
  <c r="K223"/>
  <c r="K221" s="1"/>
  <c r="K551"/>
  <c r="K1489"/>
  <c r="M245"/>
  <c r="K729"/>
  <c r="K727" s="1"/>
  <c r="I398"/>
  <c r="K398" s="1"/>
  <c r="K396" s="1"/>
  <c r="F376"/>
  <c r="F372"/>
  <c r="K372" s="1"/>
  <c r="K370" s="1"/>
  <c r="E406" s="1"/>
  <c r="I386"/>
  <c r="K386" s="1"/>
  <c r="K381" s="1"/>
  <c r="F410" s="1"/>
  <c r="K410" s="1"/>
  <c r="K408" s="1"/>
  <c r="K412" s="1"/>
  <c r="K470"/>
  <c r="K833"/>
  <c r="K839"/>
  <c r="K836"/>
  <c r="K601"/>
  <c r="I609" s="1"/>
  <c r="K508"/>
  <c r="G517" s="1"/>
  <c r="K515" s="1"/>
  <c r="K536"/>
  <c r="K534" s="1"/>
  <c r="H541"/>
  <c r="K541" s="1"/>
  <c r="K739"/>
  <c r="F759"/>
  <c r="K712"/>
  <c r="K699"/>
  <c r="K715"/>
  <c r="K718" s="1"/>
  <c r="H565"/>
  <c r="K565" s="1"/>
  <c r="K563" s="1"/>
  <c r="G376"/>
  <c r="J29" i="41" l="1"/>
  <c r="K29"/>
  <c r="K48"/>
  <c r="J48"/>
  <c r="M221" i="44"/>
  <c r="K967"/>
  <c r="G36" i="41" s="1"/>
  <c r="J22"/>
  <c r="I19"/>
  <c r="E764" i="44"/>
  <c r="M253"/>
  <c r="E570"/>
  <c r="K574"/>
  <c r="K679"/>
  <c r="I663"/>
  <c r="K702"/>
  <c r="K912"/>
  <c r="K918" s="1"/>
  <c r="K759"/>
  <c r="K737"/>
  <c r="F570"/>
  <c r="F579"/>
  <c r="K579" s="1"/>
  <c r="K577" s="1"/>
  <c r="K549"/>
  <c r="I552"/>
  <c r="K539"/>
  <c r="G25" i="41"/>
  <c r="K388" i="44"/>
  <c r="I394" s="1"/>
  <c r="K394" s="1"/>
  <c r="K392" s="1"/>
  <c r="K406"/>
  <c r="K404" s="1"/>
  <c r="K229"/>
  <c r="K227" s="1"/>
  <c r="M227" s="1"/>
  <c r="E1229" s="1"/>
  <c r="K1229" s="1"/>
  <c r="K1227" s="1"/>
  <c r="K355"/>
  <c r="E488"/>
  <c r="K488" s="1"/>
  <c r="K1111"/>
  <c r="G24" i="41"/>
  <c r="K376" i="44"/>
  <c r="K374" s="1"/>
  <c r="K378" s="1"/>
  <c r="K517"/>
  <c r="K606"/>
  <c r="I615" s="1"/>
  <c r="N1028"/>
  <c r="J25" i="41" l="1"/>
  <c r="K25"/>
  <c r="K19"/>
  <c r="K22" s="1"/>
  <c r="D13" i="33" s="1"/>
  <c r="J24" i="41"/>
  <c r="K24"/>
  <c r="J36"/>
  <c r="J38" s="1"/>
  <c r="K36"/>
  <c r="K38" s="1"/>
  <c r="D17" i="33" s="1"/>
  <c r="E1238" i="44"/>
  <c r="K1238" s="1"/>
  <c r="K1236" s="1"/>
  <c r="K1232"/>
  <c r="K570"/>
  <c r="K568" s="1"/>
  <c r="F776"/>
  <c r="K776" s="1"/>
  <c r="K774" s="1"/>
  <c r="M539"/>
  <c r="I558"/>
  <c r="F684"/>
  <c r="K684" s="1"/>
  <c r="E583"/>
  <c r="K583" s="1"/>
  <c r="K581" s="1"/>
  <c r="M1276"/>
  <c r="E362"/>
  <c r="K362" s="1"/>
  <c r="K360" s="1"/>
  <c r="K1110"/>
  <c r="K757"/>
  <c r="I746"/>
  <c r="F764"/>
  <c r="K764" s="1"/>
  <c r="K762" s="1"/>
  <c r="K743"/>
  <c r="K262"/>
  <c r="K260" s="1"/>
  <c r="G30" i="41" s="1"/>
  <c r="K1492" i="44"/>
  <c r="K2503"/>
  <c r="K1491" l="1"/>
  <c r="G53" i="41" s="1"/>
  <c r="J53" s="1"/>
  <c r="G54"/>
  <c r="K30"/>
  <c r="J30"/>
  <c r="G21" i="33"/>
  <c r="E275" i="44"/>
  <c r="K275" s="1"/>
  <c r="K1241"/>
  <c r="M1232"/>
  <c r="K1234"/>
  <c r="K771"/>
  <c r="I752"/>
  <c r="E780"/>
  <c r="K780" s="1"/>
  <c r="K778" s="1"/>
  <c r="K682"/>
  <c r="G31" i="33"/>
  <c r="E267" i="44"/>
  <c r="K267" s="1"/>
  <c r="K265" s="1"/>
  <c r="K53" i="41" l="1"/>
  <c r="K54"/>
  <c r="J54"/>
  <c r="J55" s="1"/>
  <c r="K273" i="44"/>
  <c r="G32" i="41" s="1"/>
  <c r="E280" i="44"/>
  <c r="K280" s="1"/>
  <c r="K278" s="1"/>
  <c r="G33" i="41" s="1"/>
  <c r="M1234" i="44"/>
  <c r="K55" i="41" l="1"/>
  <c r="J33"/>
  <c r="K33"/>
  <c r="J32"/>
  <c r="K32"/>
  <c r="G29" i="33"/>
  <c r="D23" l="1"/>
  <c r="F23" s="1"/>
  <c r="K34" i="41"/>
  <c r="D15" i="33" s="1"/>
  <c r="J34" i="41"/>
  <c r="J135" s="1"/>
  <c r="G17" i="33"/>
  <c r="F17"/>
  <c r="G19"/>
  <c r="J136" i="41" l="1"/>
  <c r="D35" i="33"/>
  <c r="G23"/>
  <c r="F15" l="1"/>
  <c r="F13"/>
  <c r="G33"/>
  <c r="F33" l="1"/>
  <c r="G34"/>
  <c r="E27"/>
  <c r="E21"/>
  <c r="E25"/>
  <c r="E11"/>
  <c r="E15"/>
  <c r="E17"/>
  <c r="E19"/>
  <c r="E23"/>
  <c r="E29"/>
  <c r="E13"/>
  <c r="E31"/>
  <c r="E35" l="1"/>
  <c r="F35"/>
  <c r="G35" s="1"/>
  <c r="F34"/>
  <c r="H34" s="1"/>
</calcChain>
</file>

<file path=xl/comments1.xml><?xml version="1.0" encoding="utf-8"?>
<comments xmlns="http://schemas.openxmlformats.org/spreadsheetml/2006/main">
  <authors>
    <author>Marcelo França Martins</author>
    <author>marcelofm</author>
  </authors>
  <commentList>
    <comment ref="E51" authorId="0">
      <text>
        <r>
          <rPr>
            <b/>
            <sz val="9"/>
            <color indexed="81"/>
            <rFont val="Segoe UI"/>
            <family val="2"/>
          </rPr>
          <t>Marcelo França Martins:</t>
        </r>
        <r>
          <rPr>
            <sz val="9"/>
            <color indexed="81"/>
            <rFont val="Segoe UI"/>
            <family val="2"/>
          </rPr>
          <t xml:space="preserve">
Gerealmente este item vem de um projeto de canteiro e - ou previsto pelo engenheiro orçamentista</t>
        </r>
      </text>
    </comment>
    <comment ref="H59" authorId="0">
      <text>
        <r>
          <rPr>
            <b/>
            <sz val="9"/>
            <color indexed="81"/>
            <rFont val="Segoe UI"/>
            <family val="2"/>
          </rPr>
          <t>Marcelo França Martins:</t>
        </r>
        <r>
          <rPr>
            <sz val="9"/>
            <color indexed="81"/>
            <rFont val="Segoe UI"/>
            <family val="2"/>
          </rPr>
          <t xml:space="preserve">
Geralamente se considera um empolamento para solos e entulhos devido seu volume sair do estado compactado </t>
        </r>
      </text>
    </comment>
    <comment ref="E92" authorId="0">
      <text>
        <r>
          <rPr>
            <b/>
            <sz val="9"/>
            <color indexed="81"/>
            <rFont val="Segoe UI"/>
            <family val="2"/>
          </rPr>
          <t>Marcelo França Martins:</t>
        </r>
        <r>
          <rPr>
            <sz val="9"/>
            <color indexed="81"/>
            <rFont val="Segoe UI"/>
            <family val="2"/>
          </rPr>
          <t xml:space="preserve">
Ou pode-se usar tapumes metálico com telha trapezoidal, basta fazer a composição 
</t>
        </r>
      </text>
    </comment>
    <comment ref="K100" authorId="0">
      <text>
        <r>
          <rPr>
            <b/>
            <sz val="9"/>
            <color indexed="81"/>
            <rFont val="Segoe UI"/>
            <family val="2"/>
          </rPr>
          <t>Marcelo França Martins:</t>
        </r>
        <r>
          <rPr>
            <sz val="9"/>
            <color indexed="81"/>
            <rFont val="Segoe UI"/>
            <family val="2"/>
          </rPr>
          <t xml:space="preserve">
Para esta obra vamos considerar apenas uma fachada maior afim de reaprovitar as torres 
</t>
        </r>
      </text>
    </comment>
    <comment ref="K113" authorId="0">
      <text>
        <r>
          <rPr>
            <b/>
            <sz val="9"/>
            <color indexed="81"/>
            <rFont val="Segoe UI"/>
            <family val="2"/>
          </rPr>
          <t>Marcelo França Martins:</t>
        </r>
        <r>
          <rPr>
            <sz val="9"/>
            <color indexed="81"/>
            <rFont val="Segoe UI"/>
            <family val="2"/>
          </rPr>
          <t xml:space="preserve">
Neste caso podemos usar uma composição do nosso caderno ou compor da melhor forma possível</t>
        </r>
      </text>
    </comment>
    <comment ref="K201" authorId="0">
      <text>
        <r>
          <rPr>
            <b/>
            <sz val="9"/>
            <color indexed="81"/>
            <rFont val="Segoe UI"/>
            <family val="2"/>
          </rPr>
          <t>Marcelo França Martins:</t>
        </r>
        <r>
          <rPr>
            <sz val="9"/>
            <color indexed="81"/>
            <rFont val="Segoe UI"/>
            <family val="2"/>
          </rPr>
          <t xml:space="preserve">
Para esta obra não sera utilizado, somente para a montagem da estrutura metálica</t>
        </r>
      </text>
    </comment>
    <comment ref="E315" authorId="0">
      <text>
        <r>
          <rPr>
            <b/>
            <sz val="9"/>
            <color indexed="81"/>
            <rFont val="Segoe UI"/>
            <family val="2"/>
          </rPr>
          <t>Marcelo França Martins:</t>
        </r>
        <r>
          <rPr>
            <sz val="9"/>
            <color indexed="81"/>
            <rFont val="Segoe UI"/>
            <family val="2"/>
          </rPr>
          <t xml:space="preserve">
Esta etapa pode ser cálculada também, medindo a área a ser aterrado, pela altura do ponto médio do desnivel
</t>
        </r>
      </text>
    </comment>
    <comment ref="I330" authorId="0">
      <text>
        <r>
          <rPr>
            <b/>
            <sz val="9"/>
            <color indexed="81"/>
            <rFont val="Segoe UI"/>
            <family val="2"/>
          </rPr>
          <t>Marcelo França Martins:</t>
        </r>
        <r>
          <rPr>
            <sz val="9"/>
            <color indexed="81"/>
            <rFont val="Segoe UI"/>
            <family val="2"/>
          </rPr>
          <t xml:space="preserve">
atenção - verifique a taxa de empolamento do cascalho </t>
        </r>
      </text>
    </comment>
    <comment ref="I348" authorId="0">
      <text>
        <r>
          <rPr>
            <b/>
            <sz val="9"/>
            <color indexed="81"/>
            <rFont val="Segoe UI"/>
            <family val="2"/>
          </rPr>
          <t>Marcelo França Martins:</t>
        </r>
        <r>
          <rPr>
            <sz val="9"/>
            <color indexed="81"/>
            <rFont val="Segoe UI"/>
            <family val="2"/>
          </rPr>
          <t xml:space="preserve">
atenção - verifique a taxa de empolamento do cascalho </t>
        </r>
      </text>
    </comment>
    <comment ref="F366" authorId="0">
      <text>
        <r>
          <rPr>
            <b/>
            <sz val="9"/>
            <color indexed="81"/>
            <rFont val="Segoe UI"/>
            <family val="2"/>
          </rPr>
          <t>Marcelo França Martins:</t>
        </r>
        <r>
          <rPr>
            <sz val="9"/>
            <color indexed="81"/>
            <rFont val="Segoe UI"/>
            <family val="2"/>
          </rPr>
          <t xml:space="preserve">
preencha o comprimento neste campo e depois as outras etapas 
</t>
        </r>
      </text>
    </comment>
    <comment ref="H393" authorId="0">
      <text>
        <r>
          <rPr>
            <b/>
            <sz val="9"/>
            <color indexed="81"/>
            <rFont val="Segoe UI"/>
            <family val="2"/>
          </rPr>
          <t>Marcelo França Martins:</t>
        </r>
        <r>
          <rPr>
            <sz val="9"/>
            <color indexed="81"/>
            <rFont val="Segoe UI"/>
            <family val="2"/>
          </rPr>
          <t xml:space="preserve">
Caso não possua projeto - usar taxa de armadura usual de 60kg/m3 de concreto
</t>
        </r>
      </text>
    </comment>
    <comment ref="M551" authorId="0">
      <text>
        <r>
          <rPr>
            <b/>
            <sz val="9"/>
            <color indexed="81"/>
            <rFont val="Segoe UI"/>
            <family val="2"/>
          </rPr>
          <t>Marcelo França Martins:</t>
        </r>
        <r>
          <rPr>
            <sz val="9"/>
            <color indexed="81"/>
            <rFont val="Segoe UI"/>
            <family val="2"/>
          </rPr>
          <t xml:space="preserve">
Em casos de ter projeto, inserir neste local a quantidade expressa no mesmo e usar este para inserir na planilha final 
</t>
        </r>
      </text>
    </comment>
    <comment ref="M557" authorId="0">
      <text>
        <r>
          <rPr>
            <b/>
            <sz val="9"/>
            <color indexed="81"/>
            <rFont val="Segoe UI"/>
            <family val="2"/>
          </rPr>
          <t>Marcelo França Martins:</t>
        </r>
        <r>
          <rPr>
            <sz val="9"/>
            <color indexed="81"/>
            <rFont val="Segoe UI"/>
            <family val="2"/>
          </rPr>
          <t xml:space="preserve">
Em casos de ter projeto, inserir neste local a quantidade expressa no mesmo e usar este para inserir na planilha final 
</t>
        </r>
      </text>
    </comment>
    <comment ref="M595" authorId="0">
      <text>
        <r>
          <rPr>
            <b/>
            <sz val="9"/>
            <color indexed="81"/>
            <rFont val="Segoe UI"/>
            <family val="2"/>
          </rPr>
          <t>Marcelo França Martins:</t>
        </r>
        <r>
          <rPr>
            <sz val="9"/>
            <color indexed="81"/>
            <rFont val="Segoe UI"/>
            <family val="2"/>
          </rPr>
          <t xml:space="preserve">
em casos de não ter a composição de quebra unitária, considerar - DEMOLIÇÃO DE VIGA OU PILAR DE CONCRETO ARMADO </t>
        </r>
      </text>
    </comment>
    <comment ref="M608" authorId="0">
      <text>
        <r>
          <rPr>
            <b/>
            <sz val="9"/>
            <color indexed="81"/>
            <rFont val="Segoe UI"/>
            <family val="2"/>
          </rPr>
          <t>Marcelo França Martins:</t>
        </r>
        <r>
          <rPr>
            <sz val="9"/>
            <color indexed="81"/>
            <rFont val="Segoe UI"/>
            <family val="2"/>
          </rPr>
          <t xml:space="preserve">
Em casos de ter o projeto alimentar esta célula e alimentar a planilha final com este valor de projeto</t>
        </r>
      </text>
    </comment>
    <comment ref="M614" authorId="0">
      <text>
        <r>
          <rPr>
            <b/>
            <sz val="9"/>
            <color indexed="81"/>
            <rFont val="Segoe UI"/>
            <family val="2"/>
          </rPr>
          <t>Marcelo França Martins:</t>
        </r>
        <r>
          <rPr>
            <sz val="9"/>
            <color indexed="81"/>
            <rFont val="Segoe UI"/>
            <family val="2"/>
          </rPr>
          <t xml:space="preserve">
Em casos de ter o projeto alimentar esta célula e alimentar a planilha final com este valor de projeto</t>
        </r>
      </text>
    </comment>
    <comment ref="F728" authorId="0">
      <text>
        <r>
          <rPr>
            <b/>
            <sz val="9"/>
            <color indexed="81"/>
            <rFont val="Segoe UI"/>
            <family val="2"/>
          </rPr>
          <t>Marcelo França Martins:</t>
        </r>
        <r>
          <rPr>
            <sz val="9"/>
            <color indexed="81"/>
            <rFont val="Segoe UI"/>
            <family val="2"/>
          </rPr>
          <t xml:space="preserve">
Em alguns casos a obra comporta escavação mecanizada com retroescavador de pá com 60cm de largura, por isso majorar a largura de escavação até chegar nos 60 cm </t>
        </r>
      </text>
    </comment>
    <comment ref="M745" authorId="0">
      <text>
        <r>
          <rPr>
            <b/>
            <sz val="9"/>
            <color indexed="81"/>
            <rFont val="Segoe UI"/>
            <family val="2"/>
          </rPr>
          <t>Marcelo França Martins:</t>
        </r>
        <r>
          <rPr>
            <sz val="9"/>
            <color indexed="81"/>
            <rFont val="Segoe UI"/>
            <family val="2"/>
          </rPr>
          <t xml:space="preserve">
Em casos de ter o projeto alimentar esta célula e alimentar a planilha final com este valor de projeto</t>
        </r>
      </text>
    </comment>
    <comment ref="G909" authorId="0">
      <text>
        <r>
          <rPr>
            <b/>
            <sz val="9"/>
            <color indexed="81"/>
            <rFont val="Segoe UI"/>
            <family val="2"/>
          </rPr>
          <t>Marcelo França Martins:</t>
        </r>
        <r>
          <rPr>
            <sz val="9"/>
            <color indexed="81"/>
            <rFont val="Segoe UI"/>
            <family val="2"/>
          </rPr>
          <t xml:space="preserve">
Atenção para a espessura das lajes </t>
        </r>
      </text>
    </comment>
    <comment ref="H913" authorId="0">
      <text>
        <r>
          <rPr>
            <b/>
            <sz val="9"/>
            <color indexed="81"/>
            <rFont val="Segoe UI"/>
            <family val="2"/>
          </rPr>
          <t>Marcelo França Martins:</t>
        </r>
        <r>
          <rPr>
            <sz val="9"/>
            <color indexed="81"/>
            <rFont val="Segoe UI"/>
            <family val="2"/>
          </rPr>
          <t xml:space="preserve">
este valor varia de acordo com o tipo de laje pré-fabricada, atentar-se também quanto ao uso de capa de concreto estrutural </t>
        </r>
      </text>
    </comment>
    <comment ref="F922" authorId="0">
      <text>
        <r>
          <rPr>
            <b/>
            <sz val="9"/>
            <color indexed="81"/>
            <rFont val="Segoe UI"/>
            <family val="2"/>
          </rPr>
          <t>Marcelo França Martins:</t>
        </r>
        <r>
          <rPr>
            <sz val="9"/>
            <color indexed="81"/>
            <rFont val="Segoe UI"/>
            <family val="2"/>
          </rPr>
          <t xml:space="preserve">
Atenção, em alguns casos não se usa escoramento</t>
        </r>
      </text>
    </comment>
    <comment ref="F927" authorId="0">
      <text>
        <r>
          <rPr>
            <b/>
            <sz val="9"/>
            <color indexed="81"/>
            <rFont val="Segoe UI"/>
            <family val="2"/>
          </rPr>
          <t>Marcelo França Martins:</t>
        </r>
        <r>
          <rPr>
            <sz val="9"/>
            <color indexed="81"/>
            <rFont val="Segoe UI"/>
            <family val="2"/>
          </rPr>
          <t xml:space="preserve">
Atenção, em alguns casos não se usa forma, em outros utiliza-se somente forma para as nervuras de reforço</t>
        </r>
      </text>
    </comment>
    <comment ref="E931" authorId="0">
      <text>
        <r>
          <rPr>
            <b/>
            <sz val="9"/>
            <color indexed="81"/>
            <rFont val="Segoe UI"/>
            <family val="2"/>
          </rPr>
          <t>Marcelo França Martins:</t>
        </r>
        <r>
          <rPr>
            <sz val="9"/>
            <color indexed="81"/>
            <rFont val="Segoe UI"/>
            <family val="2"/>
          </rPr>
          <t xml:space="preserve">
geralmente é a armadura da nervura e negativos da laje trelissada, bem como as armaduras de lajes maciças - VIDE PROJETO
</t>
        </r>
      </text>
    </comment>
    <comment ref="M946" authorId="0">
      <text>
        <r>
          <rPr>
            <b/>
            <sz val="9"/>
            <color indexed="81"/>
            <rFont val="Segoe UI"/>
            <family val="2"/>
          </rPr>
          <t>Marcelo França Martins:</t>
        </r>
        <r>
          <rPr>
            <sz val="9"/>
            <color indexed="81"/>
            <rFont val="Segoe UI"/>
            <family val="2"/>
          </rPr>
          <t xml:space="preserve">
INSERIR NESTE LOCAL A QUANTIDADE DE AÇO FORNECIDA EM PROJETO APÓS CONFERENCIA DE QUANTIDADES DE PERFIS, SUAS SEÇÕES, VISANDO ELABORAR UM MEMORIAL DE CÁLCULO SEGUNDO O PROJETO E CONFERENCIA POR PEÇA</t>
        </r>
      </text>
    </comment>
    <comment ref="G947" authorId="0">
      <text>
        <r>
          <rPr>
            <b/>
            <sz val="9"/>
            <color indexed="81"/>
            <rFont val="Segoe UI"/>
            <family val="2"/>
          </rPr>
          <t>Marcelo França Martins:</t>
        </r>
        <r>
          <rPr>
            <sz val="9"/>
            <color indexed="81"/>
            <rFont val="Segoe UI"/>
            <family val="2"/>
          </rPr>
          <t xml:space="preserve">
Para obras de pequeno porte, caso não se tenha um projeto executivo ou básico, pode-se considerar uma taxa de AÇO por metro quadrado - afim de ESTIMAR O CONSUMO DE ESTRUTURA METÁLICA</t>
        </r>
      </text>
    </comment>
    <comment ref="K1845" authorId="1">
      <text>
        <r>
          <rPr>
            <b/>
            <sz val="9"/>
            <color indexed="81"/>
            <rFont val="Tahoma"/>
            <family val="2"/>
          </rPr>
          <t>marcelofm:</t>
        </r>
        <r>
          <rPr>
            <sz val="9"/>
            <color indexed="81"/>
            <rFont val="Tahoma"/>
            <family val="2"/>
          </rPr>
          <t xml:space="preserve">
COLOCADO JUNTO COM A DE ALVENARIA
</t>
        </r>
      </text>
    </comment>
    <comment ref="K1862" authorId="1">
      <text>
        <r>
          <rPr>
            <b/>
            <sz val="9"/>
            <color indexed="81"/>
            <rFont val="Tahoma"/>
            <family val="2"/>
          </rPr>
          <t>marcelofm:</t>
        </r>
        <r>
          <rPr>
            <sz val="9"/>
            <color indexed="81"/>
            <rFont val="Tahoma"/>
            <family val="2"/>
          </rPr>
          <t xml:space="preserve">
INSERIDO NO ITEM ACIMA </t>
        </r>
      </text>
    </comment>
    <comment ref="M2385" authorId="0">
      <text>
        <r>
          <rPr>
            <b/>
            <sz val="9"/>
            <color indexed="81"/>
            <rFont val="Segoe UI"/>
            <family val="2"/>
          </rPr>
          <t>Marcelo França Martins:</t>
        </r>
        <r>
          <rPr>
            <sz val="9"/>
            <color indexed="81"/>
            <rFont val="Segoe UI"/>
            <family val="2"/>
          </rPr>
          <t xml:space="preserve">
Em casos de ter projeto, inserir neste local a quantidade expressa no mesmo e usar este para inserir na planilha final 
</t>
        </r>
      </text>
    </comment>
    <comment ref="M2391" authorId="0">
      <text>
        <r>
          <rPr>
            <b/>
            <sz val="9"/>
            <color indexed="81"/>
            <rFont val="Segoe UI"/>
            <family val="2"/>
          </rPr>
          <t>Marcelo França Martins:</t>
        </r>
        <r>
          <rPr>
            <sz val="9"/>
            <color indexed="81"/>
            <rFont val="Segoe UI"/>
            <family val="2"/>
          </rPr>
          <t xml:space="preserve">
Em casos de ter projeto, inserir neste local a quantidade expressa no mesmo e usar este para inserir na planilha final 
</t>
        </r>
      </text>
    </comment>
    <comment ref="M2444" authorId="0">
      <text>
        <r>
          <rPr>
            <b/>
            <sz val="9"/>
            <color indexed="81"/>
            <rFont val="Segoe UI"/>
            <family val="2"/>
          </rPr>
          <t>Marcelo França Martins:</t>
        </r>
        <r>
          <rPr>
            <sz val="9"/>
            <color indexed="81"/>
            <rFont val="Segoe UI"/>
            <family val="2"/>
          </rPr>
          <t xml:space="preserve">
Em casos de ter projeto, inserir neste local a quantidade expressa no mesmo e usar este para inserir na planilha final 
</t>
        </r>
      </text>
    </comment>
    <comment ref="M2450" authorId="0">
      <text>
        <r>
          <rPr>
            <b/>
            <sz val="9"/>
            <color indexed="81"/>
            <rFont val="Segoe UI"/>
            <family val="2"/>
          </rPr>
          <t>Marcelo França Martins:</t>
        </r>
        <r>
          <rPr>
            <sz val="9"/>
            <color indexed="81"/>
            <rFont val="Segoe UI"/>
            <family val="2"/>
          </rPr>
          <t xml:space="preserve">
Em casos de ter projeto, inserir neste local a quantidade expressa no mesmo e usar este para inserir na planilha final 
</t>
        </r>
      </text>
    </comment>
  </commentList>
</comments>
</file>

<file path=xl/comments2.xml><?xml version="1.0" encoding="utf-8"?>
<comments xmlns="http://schemas.openxmlformats.org/spreadsheetml/2006/main">
  <authors>
    <author>Marcelo França Martins</author>
  </authors>
  <commentList>
    <comment ref="B2" authorId="0">
      <text>
        <r>
          <rPr>
            <b/>
            <sz val="9"/>
            <color indexed="81"/>
            <rFont val="Segoe UI"/>
            <family val="2"/>
          </rPr>
          <t>Marcelo França Martins:</t>
        </r>
        <r>
          <rPr>
            <sz val="9"/>
            <color indexed="81"/>
            <rFont val="Segoe UI"/>
            <family val="2"/>
          </rPr>
          <t xml:space="preserve">
VAMOS TRABALHAR COM OS DADOS PRÉ-ESTABELECIDOS NO ACORDO DO TCU
</t>
        </r>
      </text>
    </comment>
    <comment ref="C20" authorId="0">
      <text>
        <r>
          <rPr>
            <b/>
            <sz val="9"/>
            <color indexed="81"/>
            <rFont val="Segoe UI"/>
            <family val="2"/>
          </rPr>
          <t>Marcelo França Martins:</t>
        </r>
        <r>
          <rPr>
            <sz val="9"/>
            <color indexed="81"/>
            <rFont val="Segoe UI"/>
            <family val="2"/>
          </rPr>
          <t xml:space="preserve">
SEMPRE PESQUISAR A LEI VIGENTE NO MUNICIPIO</t>
        </r>
      </text>
    </comment>
  </commentList>
</comments>
</file>

<file path=xl/connections.xml><?xml version="1.0" encoding="utf-8"?>
<connections xmlns="http://schemas.openxmlformats.org/spreadsheetml/2006/main">
  <connection id="1" name="Conexão1" type="4" refreshedVersion="2" background="1" saveData="1">
    <webPr sourceData="1" parsePre="1" consecutive="1" xl2000="1" url="file:///C:/Documents%20and%20Settings/Alice%20Ens/Meus%20documentos/Documentos%20Alice%20em%20'alice1'%20(Z)/Edlene/UFMT/Instituto%20de%20computa%E7%E3o%202o%20etapa/Relat%F3rios/RelatorioMateriais.html" htmlTables="1">
      <tables count="1">
        <x v="2"/>
      </tables>
    </webPr>
  </connection>
</connections>
</file>

<file path=xl/sharedStrings.xml><?xml version="1.0" encoding="utf-8"?>
<sst xmlns="http://schemas.openxmlformats.org/spreadsheetml/2006/main" count="27596" uniqueCount="13577">
  <si>
    <t>2.3</t>
  </si>
  <si>
    <t>2.4</t>
  </si>
  <si>
    <t>SUBTOTAL</t>
  </si>
  <si>
    <t>FONTE</t>
  </si>
  <si>
    <t>ITEM</t>
  </si>
  <si>
    <t>ESTIMATIVA DE CUSTO</t>
  </si>
  <si>
    <t>CÓDIGO</t>
  </si>
  <si>
    <t>ESPECIFICAÇÃO</t>
  </si>
  <si>
    <t>UNID.</t>
  </si>
  <si>
    <t>QUANT.</t>
  </si>
  <si>
    <t>1.1</t>
  </si>
  <si>
    <t>SINAPI</t>
  </si>
  <si>
    <t>TOTAL</t>
  </si>
  <si>
    <t xml:space="preserve">  VALOR TOTAL DA OBRA COM BDI</t>
  </si>
  <si>
    <t>DESCRIÇÃO / ETAPA</t>
  </si>
  <si>
    <t>PERÍODO DE EXECUÇÃO DA OBRA</t>
  </si>
  <si>
    <t>VALOR (R$)</t>
  </si>
  <si>
    <t>(%)</t>
  </si>
  <si>
    <t>mês 01</t>
  </si>
  <si>
    <t>mês 02</t>
  </si>
  <si>
    <t>M</t>
  </si>
  <si>
    <t xml:space="preserve">  VALOR TOTAL DA OBRA SEM BDI</t>
  </si>
  <si>
    <t>TOTAL ACUMULADO MENSAL</t>
  </si>
  <si>
    <t>KG</t>
  </si>
  <si>
    <t>m</t>
  </si>
  <si>
    <t>DESCRIÇÃO</t>
  </si>
  <si>
    <t>H</t>
  </si>
  <si>
    <t>ELETRICISTA</t>
  </si>
  <si>
    <t>FITA ISOLANTE ADESIVA ANTICHAMA, USO ATE 750 V, EM ROLO DE 19 MM X 20 M</t>
  </si>
  <si>
    <t>kg</t>
  </si>
  <si>
    <t>PEDREIRO</t>
  </si>
  <si>
    <t>AZULEJISTA OU LADRILHISTA COM ENCARGOS COMPLEMENTARES</t>
  </si>
  <si>
    <t>SERVENTE COM ENCARGOS COMPLEMENTARES</t>
  </si>
  <si>
    <t>REVESTIMENTO EM CERAMICA ESMALTADA COMERCIAL, PEI MENOR OU IGUAL A 3, FORMATO MENOR OU IGUAL A 2025 CM2</t>
  </si>
  <si>
    <t>3.1</t>
  </si>
  <si>
    <t>8.1</t>
  </si>
  <si>
    <t>8.2</t>
  </si>
  <si>
    <t>4.1</t>
  </si>
  <si>
    <t>QUADRO DE DISTRIBUICAO DE ENERGIA DE EMBUTIR, EM CHAPA METALICA, PARA 18 DISJUNTORES TERMOMAGNETICOS MONOPOLARES, COM BARRAMENTO TRIFASICO E NEUTRO, FORNECIMENTO E INSTALACAO</t>
  </si>
  <si>
    <t>QUADRO DE DISTRIBUICAO DE ENERGIA DE EMBUTIR, EM CHAPA METALICA, PARA 24 DISJUNTORES TERMOMAGNETICOS MONOPOLARES, COM BARRAMENTO TRIFASICO E NEUTRO, FORNECIMENTO E INSTALACAO</t>
  </si>
  <si>
    <t>M3</t>
  </si>
  <si>
    <t>CURVA PVC CURTA 90 GRAUS, 100 MM, PARA ESGOTO PREDIAL</t>
  </si>
  <si>
    <t>REDUCAO EXCENTRICA PVC P/ ESG PREDIAL DN 100 X 75MM</t>
  </si>
  <si>
    <t>REDUCAO EXCENTRICA PVC P/ ESG PREDIAL DN 75 X 50MM</t>
  </si>
  <si>
    <t>TE SANITARIO, PVC, DN 75 X 75 MM, SERIE NORMAL PARA ESGOTO PREDIAL</t>
  </si>
  <si>
    <t>1.2</t>
  </si>
  <si>
    <t>APLICAÇÃO MANUAL DE PINTURA COM TINTA LÁTEX ACRÍLICA EM PAREDES, DUAS DEMÃOS. AF_06/2014</t>
  </si>
  <si>
    <t>1.3</t>
  </si>
  <si>
    <t/>
  </si>
  <si>
    <t>ENCARREGADO GERAL DE OBRAS</t>
  </si>
  <si>
    <t>LIMPEZA GERAL DA OBRA</t>
  </si>
  <si>
    <t>ARMADOR</t>
  </si>
  <si>
    <t>UN</t>
  </si>
  <si>
    <t>CRONOGRAMA FÍSICO-FINANCEIRO</t>
  </si>
  <si>
    <t>SOQUETE DE PVC / TERMOPLASTICO BASE E27, COM RABICHO, PARA LAMPADAS</t>
  </si>
  <si>
    <t>2.2</t>
  </si>
  <si>
    <t>CARGA MANUAL DE ENTULHO EM CAMINHAO BASCULANTE 6 M3</t>
  </si>
  <si>
    <t>3.6</t>
  </si>
  <si>
    <t>3.7</t>
  </si>
  <si>
    <t>4.2</t>
  </si>
  <si>
    <t>JARDINEIRO</t>
  </si>
  <si>
    <t>FERTILIZANTE NPK - 10:10:10</t>
  </si>
  <si>
    <t>CALCARIO DOLOMITICO A (POSTO PEDREIRA/FORNECEDOR, SEM FRETE)</t>
  </si>
  <si>
    <t>m2</t>
  </si>
  <si>
    <t>m3</t>
  </si>
  <si>
    <t>EXTINTOR DE INCENDIO PORTATIL COM CARGA DE GAS CARBONICO CO2 DE 6 KG, CLASSE BC</t>
  </si>
  <si>
    <t>EXTINTOR DE INCENDIO PORTATIL COM CARGA DE PO QUIMICO SECO (PQS) DE 4 KG, CLASSE BC</t>
  </si>
  <si>
    <t>73775/002</t>
  </si>
  <si>
    <t>EXTINTOR DE INCENDIO PORTATIL COM CARGA DE PO QUIMICO SECO (PQS) DE 6 KG, CLASSE BC</t>
  </si>
  <si>
    <t>APLICAÇÃO DE FUNDO SELADOR ACRÍLICO EM PAREDES, UMA DEMÃO. AF_06/2014</t>
  </si>
  <si>
    <t>SERVIÇOS DIVERSOS</t>
  </si>
  <si>
    <t>REATERRO DE VALA COM COMPACTAÇÃO MANUAL</t>
  </si>
  <si>
    <t>CHP</t>
  </si>
  <si>
    <t>CIMENTO PORTLAND COMPOSTO CP II-32</t>
  </si>
  <si>
    <t>AJUDANTE DE CARPINTEIRO COM ENCARGOS COMPLEMENTARES</t>
  </si>
  <si>
    <t>CARPINTEIRO DE FORMAS COM ENCARGOS COMPLEMENTARES</t>
  </si>
  <si>
    <t>PEDREIRO COM ENCARGOS COMPLEMENTARES</t>
  </si>
  <si>
    <t>TABUA MADEIRA 2A QUALIDADE 2,5 X 30,0CM (1 X 12") NAO APARELHADA</t>
  </si>
  <si>
    <t>M2</t>
  </si>
  <si>
    <t>SERRALHEIRO COM ENCARGOS COMPLEMENTARES</t>
  </si>
  <si>
    <t>ENCANADOR OU BOMBEIRO HIDRÁULICO COM ENCARGOS COMPLEMENTARES</t>
  </si>
  <si>
    <t>ADAPTADOR PVC SOLDAVEL, COM FLANGES LIVRES, 110 MM X 4", PARA CAIXA D' AGUA</t>
  </si>
  <si>
    <t>ADESIVO PLASTICO PARA PVC, FRASCO COM 850 GR</t>
  </si>
  <si>
    <t>FITA VEDA ROSCA EM ROLOS DE 18 MM X 25 M (L X C)</t>
  </si>
  <si>
    <t>SOLUCAO LIMPADORA PARA PVC, FRASCO COM 1000 CM3</t>
  </si>
  <si>
    <t>ADAPTADOR PVC SOLDAVEL, COM FLANGE E ANEL DE VEDACAO, 50 MM X 1 1/2", PARA CAIXA D'AGUA</t>
  </si>
  <si>
    <t>ADAPTADOR PVC SOLDAVEL, LONGO, COM FLANGE LIVRE,  60 MM X 2", PARA CAIXA D' AGUA</t>
  </si>
  <si>
    <t>ADAPTADOR PVC SOLDAVEL, COM FLANGES LIVRES, 75 MM X 2  1/2", PARA CAIXA D' AGUA</t>
  </si>
  <si>
    <t>LIXA EM FOLHA PARA PAREDE OU MADEIRA, NUMERO 120 (COR VERMELHA)</t>
  </si>
  <si>
    <t>LUVA SOLDAVEL COM ROSCA, PVC, 25 MM X 3/4", PARA AGUA FRIA PREDIAL</t>
  </si>
  <si>
    <t>REGISTRO DE ESFERA, PVC, COM VOLANTE, VS, SOLDAVEL, DN 32 MM, COM CORPO DIVIDIDO</t>
  </si>
  <si>
    <t>AREIA MEDIA - POSTO JAZIDA/FORNECEDOR (RETIRADO NA JAZIDA, SEM TRANSPORTE)</t>
  </si>
  <si>
    <t>PEDRA BRITADA N. 2 (19 A 38 MM) POSTO PEDREIRA/FORNECEDOR, SEM FRETE</t>
  </si>
  <si>
    <t>LANCAMENTO/APLICACAO MANUAL DE CONCRETO EM FUNDACOES</t>
  </si>
  <si>
    <t>COMPACTACAO MECANICA, SEM CONTROLE DO GC (C/COMPACTADOR PLACA 400 KG)</t>
  </si>
  <si>
    <t>APLICAÇÃO DE FUNDO SELADOR LÁTEX PVA EM PAREDES, UMA DEMÃO. AF_06/2014</t>
  </si>
  <si>
    <t>ELETRICISTA COM ENCARGOS COMPLEMENTARES</t>
  </si>
  <si>
    <t>ABRACADEIRA EM ACO PARA AMARRACAO DE ELETRODUTOS, TIPO D, COM 1/2" E PARAFUSO DE FIXACAO</t>
  </si>
  <si>
    <t>CABO DE COBRE, FLEXIVEL, CLASSE 4 OU 5, ISOLACAO EM PVC/A, ANTICHAMA BWF-B, 1 CONDUTOR, 450/750 V, SECAO NOMINAL 16 MM2</t>
  </si>
  <si>
    <t>CURVA 90 GRAUS, LONGA, DE PVC RIGIDO ROSCAVEL, DE 1 1/2", PARA ELETRODUTO</t>
  </si>
  <si>
    <t>ELETRODUTO DE PVC RIGIDO ROSCAVEL DE 1/2 ", SEM LUVA</t>
  </si>
  <si>
    <t>ISOLADOR DE PORCELANA, TIPO PINO MONOCORPO, PARA TENSAO DE *15* KV</t>
  </si>
  <si>
    <t>VIGA DE MADEIRA NAO APARELHADA 8 X 16 CM, MACARANDUBA, ANGELIM OU EQUIVALENTE DA REGIAO</t>
  </si>
  <si>
    <t>CHAVE FACA TRIPOLAR BLINDADA 250V/30A - FORNECIMENTO E INSTALACAO</t>
  </si>
  <si>
    <t>FUSÍVEL TIPO "DIAZED", TIPO RÁPIDO OU RETARDADO - 2/25A - FORNECIMENTO E INSTALACAO</t>
  </si>
  <si>
    <t>CARPINTEIRO DE ESQUADRIA COM ENCARGOS COMPLEMENTARES</t>
  </si>
  <si>
    <t>CHUVEIRO COMUM EM PLASTICO BRANCO, COM CANO, 3 TEMPERATURAS, 5500 W (110/220 V)</t>
  </si>
  <si>
    <t>FITA VEDA ROSCA EM ROLOS DE 18 MM X 50 M (L X C)</t>
  </si>
  <si>
    <t>FITA VEDA ROSCA EM ROLOS DE 18 MM X 10 M (L X C)</t>
  </si>
  <si>
    <t>HIDROMETRO UNIJATO, VAZAO MAXIMA DE 5,0 M3/H, DE 3/4"</t>
  </si>
  <si>
    <t>AUXILIAR DE ELETRICISTA COM ENCARGOS COMPLEMENTARES</t>
  </si>
  <si>
    <t>BLOCO CERAMICO (ALVENARIA DE VEDACAO), 8 FUROS, DE 9 X 19 X 19 CM</t>
  </si>
  <si>
    <t>PLACA DE ACRILICO TRANSPARENTE ADESIVADA PARA SINALIZACAO DE PORTAS, BORDA POLIDA, DE *25 X 8*, E = 6 MM (NAO INCLUI ACESSORIOS PARA FIXACAO)</t>
  </si>
  <si>
    <t>LANÇAMENTO COM USO DE BALDES, ADENSAMENTO E ACABAMENTO DE CONCRETO EM ESTRUTURAS. AF_12/2015</t>
  </si>
  <si>
    <t>POSTE DE CONCRETO DUPLO T ,TIPO B, 500 KG, H = 9 M (NBR 8451)</t>
  </si>
  <si>
    <t>AREIA GROSSA - POSTO JAZIDA/FORNECEDOR (RETIRADO NA JAZIDA, SEM TRANSPORTE)</t>
  </si>
  <si>
    <t>DISJUNTOR TERMOMAGNETICO TRIPOLAR 200 A / 600 V, TIPO FXD / ICC - 35 KA</t>
  </si>
  <si>
    <t>HASTE DE ATERRAMENTO EM ACO COM 3,00 M DE COMPRIMENTO E DN = 3/4", REVESTIDA COM BAIXA CAMADA DE COBRE, COM CONECTOR TIPO GRAMPO</t>
  </si>
  <si>
    <t>CABO DE COBRE NU 50 MM2 MEIO-DURO</t>
  </si>
  <si>
    <t>TOMADA ALTA DE EMBUTIR (1 MÓDULO), 2P+T 10 A, SEM SUPORTE E SEM PLACA - FORNECIMENTO E INSTALAÇÃO. AF_12/2015</t>
  </si>
  <si>
    <t>ESCAVACAO MECANICA DE VALA EM MATERIAL 2A. CATEGORIA DE 2,01 ATE 4,00 M DE PROFUNDIDADE COM UTILIZACAO DE ESCAVADEIRA HIDRAULICA</t>
  </si>
  <si>
    <t>PEDRA BRITADA N. 4 (50 A 76 MM) POSTO PEDREIRA/FORNECEDOR, SEM FRETE</t>
  </si>
  <si>
    <t>ESCAVAÇÃO MANUAL DE VALAS. AF_03/2016</t>
  </si>
  <si>
    <t>ACETILENO (RECARGA PARA CILINDRO DE CONJUNTO OXICORTE GRANDE)</t>
  </si>
  <si>
    <t>OXIGENIO, RECARGA PARA CILINDRO DE CONJUNTO OXICORTE GRANDE</t>
  </si>
  <si>
    <t>ACIDO MURIATICO, DILUICAO 10% A 12% PARA USO EM LIMPEZA</t>
  </si>
  <si>
    <t>L</t>
  </si>
  <si>
    <t>DETERGENTE AMONIACO (AMONIA DILUIDA)</t>
  </si>
  <si>
    <t>SODA CAUSTICA EM ESCAMAS</t>
  </si>
  <si>
    <t>BALDE PLASTICO CAPACIDADE *10* L</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</si>
  <si>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</si>
  <si>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</si>
  <si>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</si>
  <si>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</si>
  <si>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</si>
  <si>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</si>
  <si>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</si>
  <si>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</si>
  <si>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</si>
  <si>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</si>
  <si>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</si>
  <si>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</si>
  <si>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</si>
  <si>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</si>
  <si>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</si>
  <si>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</si>
  <si>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</si>
  <si>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</si>
  <si>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</si>
  <si>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</si>
  <si>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</si>
  <si>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</si>
  <si>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</si>
  <si>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</si>
  <si>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</si>
  <si>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</si>
  <si>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</si>
  <si>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</si>
  <si>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</si>
  <si>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</si>
  <si>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</si>
  <si>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</si>
  <si>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</si>
  <si>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</si>
  <si>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</si>
  <si>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</si>
  <si>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</si>
  <si>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</si>
  <si>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</si>
  <si>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</si>
  <si>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</si>
  <si>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PARA SIFAO, ROSCAVEL, 40 MM X 1 1/4"</t>
  </si>
  <si>
    <t>ADAPTADOR PVC PARA SIFAO METALICO, SOLDAVEL, COM ANEL BORRACHA (JE), 40 MM X 1 1/2"</t>
  </si>
  <si>
    <t>ADAPTADOR PVC SOLDAVEL, LONGO, COM FLANGE LIVRE,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</si>
  <si>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</si>
  <si>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</si>
  <si>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</si>
  <si>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</si>
  <si>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</si>
  <si>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</si>
  <si>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</si>
  <si>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</si>
  <si>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</si>
  <si>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</si>
  <si>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</si>
  <si>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</si>
  <si>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</si>
  <si>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</si>
  <si>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</si>
  <si>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</si>
  <si>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</si>
  <si>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</si>
  <si>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</si>
  <si>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</si>
  <si>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</si>
  <si>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</si>
  <si>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</si>
  <si>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</si>
  <si>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</si>
  <si>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PASTA VEDA JUNTAS/ROSCA, LATA DE *500* G, PARA INSTALACOES DE GAS E OUTROS</t>
  </si>
  <si>
    <t>ADESIVO PLASTICO PARA PVC, BISNAGA COM 75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</si>
  <si>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</si>
  <si>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</si>
  <si>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</si>
  <si>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</si>
  <si>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</si>
  <si>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</si>
  <si>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</si>
  <si>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</si>
  <si>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</si>
  <si>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</si>
  <si>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</si>
  <si>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</si>
  <si>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</si>
  <si>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</si>
  <si>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</si>
  <si>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</si>
  <si>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BATENTE/ PORTAL/ADUELA/ MARCO MACICO, E= *3* CM, L= *15* CM, *60 CM A 120* CM  X *210* CM,  EM CEDRINHO/ ANGELIM COMERCIAL/  EUCALIPTO/ CURUPIXA/ PEROBA/ CUMARU OU EQUIVALENTE DA REGIAO (NAO INCLUI ALIZARES)</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</si>
  <si>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</si>
  <si>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</si>
  <si>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</si>
  <si>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AJUDANTE ESPECIALIZADO</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</si>
  <si>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</si>
  <si>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</si>
  <si>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</si>
  <si>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</si>
  <si>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</si>
  <si>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</si>
  <si>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</si>
  <si>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</si>
  <si>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</si>
  <si>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</si>
  <si>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</si>
  <si>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</si>
  <si>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</si>
  <si>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</si>
  <si>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</si>
  <si>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</si>
  <si>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</si>
  <si>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</si>
  <si>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</si>
  <si>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</si>
  <si>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</si>
  <si>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</si>
  <si>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</si>
  <si>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</si>
  <si>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</si>
  <si>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</si>
  <si>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</si>
  <si>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</si>
  <si>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</si>
  <si>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</si>
  <si>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</si>
  <si>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</si>
  <si>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</si>
  <si>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</si>
  <si>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</si>
  <si>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</si>
  <si>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</si>
  <si>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</si>
  <si>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</si>
  <si>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PARA ATERRO - POSTO JAZIDA/FORNECEDOR (RETIRADO NA JAZIDA, SEM TRANSPORTE)</t>
  </si>
  <si>
    <t>AREIA AMARELA, AREIA BARRADA OU ARENOSO (RETIRADA NO AREAL, SEM TRANSPORTE)</t>
  </si>
  <si>
    <t>ARGAMASSA INDUSTRIALIZADA MULTIUSO, PARA REVESTIMENTO INTERNO E EXTERNO E ASSENTAMENTO DE BLOCOS DIVERSOS</t>
  </si>
  <si>
    <t>ARGAMASSA PRONTA PARA REVESTIMENTO INTERNO EM PAREDES</t>
  </si>
  <si>
    <t>ASSENTO SANITARIO DE PLASTICO, TIPO CONVENCIONAL</t>
  </si>
  <si>
    <t>ARRUELA QUADRADA EM ACO GALVANIZADO, DIMENSAO = 38 MM, ESPESSURA = 3MM, DIAMETRO DO FURO= 18 MM</t>
  </si>
  <si>
    <t>SUPORTE PARA TUBO DIAMETRO NOMINAL 2", COM ROSCA MECANICA</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</si>
  <si>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</si>
  <si>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</si>
  <si>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</si>
  <si>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</si>
  <si>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</si>
  <si>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</si>
  <si>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</si>
  <si>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</si>
  <si>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</si>
  <si>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</si>
  <si>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</si>
  <si>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</si>
  <si>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</si>
  <si>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</si>
  <si>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</si>
  <si>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</si>
  <si>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</si>
  <si>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</si>
  <si>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</si>
  <si>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</si>
  <si>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</si>
  <si>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</si>
  <si>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</si>
  <si>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</si>
  <si>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</si>
  <si>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</si>
  <si>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</si>
  <si>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</si>
  <si>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</si>
  <si>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</si>
  <si>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</si>
  <si>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</si>
  <si>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</si>
  <si>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</si>
  <si>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</si>
  <si>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</si>
  <si>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</si>
  <si>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</si>
  <si>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</si>
  <si>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</si>
  <si>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</si>
  <si>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</si>
  <si>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</si>
  <si>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</si>
  <si>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</si>
  <si>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</si>
  <si>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</si>
  <si>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</si>
  <si>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</si>
  <si>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</si>
  <si>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</si>
  <si>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</si>
  <si>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</si>
  <si>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</si>
  <si>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</si>
  <si>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</si>
  <si>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</si>
  <si>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</si>
  <si>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</si>
  <si>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</si>
  <si>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</si>
  <si>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</si>
  <si>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</si>
  <si>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</si>
  <si>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</si>
  <si>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</si>
  <si>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</si>
  <si>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</si>
  <si>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</si>
  <si>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</si>
  <si>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</si>
  <si>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</si>
  <si>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</si>
  <si>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</si>
  <si>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</si>
  <si>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</si>
  <si>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</si>
  <si>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</si>
  <si>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</si>
  <si>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BLASTER, DINAMITADOR OU CABO DE FOGO</t>
  </si>
  <si>
    <t>BLOCO VEDACAO CONCRETO CELULAR AUTOCLAVADO 20 X 30 X 60 CM</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</si>
  <si>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</si>
  <si>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</si>
  <si>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</si>
  <si>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</si>
  <si>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</si>
  <si>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</si>
  <si>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</si>
  <si>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</si>
  <si>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</si>
  <si>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</si>
  <si>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</si>
  <si>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</si>
  <si>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</si>
  <si>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</si>
  <si>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</si>
  <si>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</si>
  <si>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</si>
  <si>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</si>
  <si>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</si>
  <si>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</si>
  <si>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</si>
  <si>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</si>
  <si>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</si>
  <si>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</si>
  <si>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</si>
  <si>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</si>
  <si>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</si>
  <si>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</si>
  <si>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</si>
  <si>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</si>
  <si>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</si>
  <si>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</si>
  <si>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</si>
  <si>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</si>
  <si>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</si>
  <si>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</si>
  <si>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</si>
  <si>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</si>
  <si>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</si>
  <si>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</si>
  <si>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</si>
  <si>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</si>
  <si>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</si>
  <si>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</si>
  <si>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</si>
  <si>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</si>
  <si>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</si>
  <si>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</si>
  <si>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</si>
  <si>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</si>
  <si>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</si>
  <si>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</si>
  <si>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</si>
  <si>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</si>
  <si>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</si>
  <si>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</si>
  <si>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</si>
  <si>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</si>
  <si>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</si>
  <si>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</si>
  <si>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</si>
  <si>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</si>
  <si>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</si>
  <si>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</si>
  <si>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</si>
  <si>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</si>
  <si>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</si>
  <si>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</si>
  <si>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</si>
  <si>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</si>
  <si>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</si>
  <si>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</si>
  <si>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</si>
  <si>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</si>
  <si>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</si>
  <si>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</si>
  <si>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</si>
  <si>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</si>
  <si>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</si>
  <si>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</si>
  <si>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</si>
  <si>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</si>
  <si>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</si>
  <si>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</si>
  <si>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</si>
  <si>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</si>
  <si>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</si>
  <si>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</si>
  <si>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</si>
  <si>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</si>
  <si>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</si>
  <si>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</si>
  <si>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</si>
  <si>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</si>
  <si>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</si>
  <si>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</si>
  <si>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</si>
  <si>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</si>
  <si>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</si>
  <si>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</si>
  <si>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</si>
  <si>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</si>
  <si>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</si>
  <si>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</si>
  <si>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</si>
  <si>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</si>
  <si>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</si>
  <si>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</si>
  <si>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</si>
  <si>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</si>
  <si>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</si>
  <si>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</si>
  <si>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</si>
  <si>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</si>
  <si>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</si>
  <si>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</si>
  <si>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</si>
  <si>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</si>
  <si>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</si>
  <si>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</si>
  <si>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</si>
  <si>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</si>
  <si>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</si>
  <si>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</si>
  <si>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</si>
  <si>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</si>
  <si>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</si>
  <si>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</si>
  <si>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</si>
  <si>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</si>
  <si>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</si>
  <si>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</si>
  <si>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</si>
  <si>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</si>
  <si>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</si>
  <si>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</si>
  <si>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</si>
  <si>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</si>
  <si>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</si>
  <si>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</si>
  <si>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</si>
  <si>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</si>
  <si>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</si>
  <si>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</si>
  <si>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</si>
  <si>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</si>
  <si>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</si>
  <si>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</si>
  <si>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</si>
  <si>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</si>
  <si>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</si>
  <si>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</si>
  <si>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</si>
  <si>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</si>
  <si>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</si>
  <si>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</si>
  <si>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</si>
  <si>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</si>
  <si>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</si>
  <si>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</si>
  <si>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</si>
  <si>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</si>
  <si>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</si>
  <si>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</si>
  <si>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</si>
  <si>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</si>
  <si>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</si>
  <si>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</si>
  <si>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</si>
  <si>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</si>
  <si>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</si>
  <si>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</si>
  <si>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REATOR P/ LAMPADA VAPOR DE SODIO 250W USO EXT</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</si>
  <si>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</si>
  <si>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</si>
  <si>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</si>
  <si>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</si>
  <si>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</si>
  <si>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</si>
  <si>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</si>
  <si>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</si>
  <si>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</si>
  <si>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</si>
  <si>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</si>
  <si>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</si>
  <si>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</si>
  <si>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</si>
  <si>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</si>
  <si>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</si>
  <si>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</si>
  <si>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</si>
  <si>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</si>
  <si>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</si>
  <si>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</si>
  <si>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</si>
  <si>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</si>
  <si>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</si>
  <si>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</si>
  <si>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</si>
  <si>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</si>
  <si>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</si>
  <si>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</si>
  <si>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</si>
  <si>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</si>
  <si>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</si>
  <si>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</si>
  <si>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</si>
  <si>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</si>
  <si>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</si>
  <si>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</si>
  <si>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</si>
  <si>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</si>
  <si>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</si>
  <si>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</si>
  <si>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</si>
  <si>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</si>
  <si>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</si>
  <si>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</si>
  <si>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</si>
  <si>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</si>
  <si>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</si>
  <si>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</si>
  <si>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</si>
  <si>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</si>
  <si>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</si>
  <si>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</si>
  <si>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</si>
  <si>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</si>
  <si>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</si>
  <si>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</si>
  <si>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</si>
  <si>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</si>
  <si>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</si>
  <si>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</si>
  <si>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</si>
  <si>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</si>
  <si>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</si>
  <si>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</si>
  <si>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</si>
  <si>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</si>
  <si>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</si>
  <si>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</si>
  <si>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</si>
  <si>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</si>
  <si>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</si>
  <si>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</si>
  <si>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</si>
  <si>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</si>
  <si>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</si>
  <si>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</si>
  <si>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</si>
  <si>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</si>
  <si>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</si>
  <si>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</si>
  <si>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</si>
  <si>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</si>
  <si>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</si>
  <si>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</si>
  <si>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</si>
  <si>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</si>
  <si>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</si>
  <si>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</si>
  <si>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</si>
  <si>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</si>
  <si>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</si>
  <si>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</si>
  <si>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</si>
  <si>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DUCHA HIGIENICA PLASTICA COM REGISTRO METALICO 1/2 "</t>
  </si>
  <si>
    <t>IMPERMEABILIZANTE A BASE DE CIMENTO CRISTALIZANTE EM PO, MONOCOMPONENTE</t>
  </si>
  <si>
    <t>CIMENTO IMPERMEABILIZANTE DE PEGA ULTRARRAPIDA PARA TAMPONAMENTOS</t>
  </si>
  <si>
    <t>CIMENTO BRANCO</t>
  </si>
  <si>
    <t>ARGAMASSA COLANTE AC I PARA CERAMICAS</t>
  </si>
  <si>
    <t>CIMENTO PORTLAND POZOLANICO CP IV- 32</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</si>
  <si>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</si>
  <si>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</si>
  <si>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</si>
  <si>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</si>
  <si>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</si>
  <si>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</si>
  <si>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</si>
  <si>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</si>
  <si>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</si>
  <si>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</si>
  <si>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</si>
  <si>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</si>
  <si>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</si>
  <si>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</si>
  <si>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</si>
  <si>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</si>
  <si>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</si>
  <si>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</si>
  <si>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</si>
  <si>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</si>
  <si>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</si>
  <si>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</si>
  <si>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</si>
  <si>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</si>
  <si>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</si>
  <si>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</si>
  <si>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</si>
  <si>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</si>
  <si>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</si>
  <si>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</si>
  <si>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</si>
  <si>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</si>
  <si>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</si>
  <si>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</si>
  <si>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</si>
  <si>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</si>
  <si>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</si>
  <si>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</si>
  <si>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</si>
  <si>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</si>
  <si>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</si>
  <si>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</si>
  <si>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</si>
  <si>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</si>
  <si>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</si>
  <si>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</si>
  <si>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</si>
  <si>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</si>
  <si>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</si>
  <si>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</si>
  <si>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</si>
  <si>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</si>
  <si>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</si>
  <si>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</si>
  <si>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</si>
  <si>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</si>
  <si>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CONTATOR TRIPOLAR, CORRENTE DE 9 A, TENSAO NOMINAL DE *500* V, CATEGORIA AC-2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</si>
  <si>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</si>
  <si>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</si>
  <si>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</si>
  <si>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</si>
  <si>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</si>
  <si>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</si>
  <si>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</si>
  <si>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</si>
  <si>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</si>
  <si>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</si>
  <si>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</si>
  <si>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*65* A, TENSAO NOMINAL DE *500* V, CATEGORIA AC-2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</si>
  <si>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</si>
  <si>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</si>
  <si>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</si>
  <si>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</si>
  <si>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</si>
  <si>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</si>
  <si>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</si>
  <si>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</si>
  <si>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</si>
  <si>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</si>
  <si>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</si>
  <si>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</si>
  <si>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CUBA ACO INOX (AISI 304) DE EMBUTIR COM VALVULA 3 1/2 ", DE *46 X 30 X 12* CM</t>
  </si>
  <si>
    <t>CUBA ACO INOX (AISI 304) DE EMBUTIR COM VALVULA 3 1/2 ", DE *40 X 34 X 12* CM</t>
  </si>
  <si>
    <t>CUBA ACO INOX (AISI 304) DE EMBUTIR COM VALVULA DE 3 1/2 ", DE *56 X 33 X 12* CM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</si>
  <si>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</si>
  <si>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</si>
  <si>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</si>
  <si>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</si>
  <si>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</si>
  <si>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</si>
  <si>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</si>
  <si>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</si>
  <si>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</si>
  <si>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</si>
  <si>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</si>
  <si>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</si>
  <si>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</si>
  <si>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</si>
  <si>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</si>
  <si>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</si>
  <si>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</si>
  <si>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</si>
  <si>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</si>
  <si>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</si>
  <si>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</si>
  <si>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</si>
  <si>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</si>
  <si>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</si>
  <si>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</si>
  <si>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</si>
  <si>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</si>
  <si>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</si>
  <si>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</si>
  <si>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</si>
  <si>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</si>
  <si>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</si>
  <si>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</si>
  <si>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</si>
  <si>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</si>
  <si>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</si>
  <si>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</si>
  <si>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</si>
  <si>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</si>
  <si>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</si>
  <si>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</si>
  <si>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</si>
  <si>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</si>
  <si>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</si>
  <si>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</si>
  <si>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</si>
  <si>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</si>
  <si>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</si>
  <si>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</si>
  <si>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</si>
  <si>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</si>
  <si>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</si>
  <si>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PBA, JE, PB, 22 GRAUS, DN 100 / DE 110 MM, PARA REDE AGUA (NBR 10351)</t>
  </si>
  <si>
    <t>CURVA PVC PBA, JE, PB, 90 GRAUS, DN 50 / DE 60 MM, PARA REDE AGUA (NBR 10351)</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</si>
  <si>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</si>
  <si>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</si>
  <si>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</si>
  <si>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</si>
  <si>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</si>
  <si>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</si>
  <si>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</si>
  <si>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</si>
  <si>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</si>
  <si>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CURVA 90 GRAUS, LONGA, DE PVC RIGIDO ROSCAVEL, DE 1", PARA ELETRODUTO</t>
  </si>
  <si>
    <t>CURVA 90 GRAUS, LONGA, DE PVC RIGIDO ROSCAVEL, DE 2 1/2", PARA ELETRODUTO</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</si>
  <si>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</si>
  <si>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</si>
  <si>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</si>
  <si>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</si>
  <si>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</si>
  <si>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</si>
  <si>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</si>
  <si>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</si>
  <si>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</si>
  <si>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</si>
  <si>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</si>
  <si>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</si>
  <si>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</si>
  <si>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</si>
  <si>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</si>
  <si>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</si>
  <si>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</si>
  <si>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</si>
  <si>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</si>
  <si>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</si>
  <si>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</si>
  <si>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</si>
  <si>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</si>
  <si>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</si>
  <si>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</si>
  <si>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</si>
  <si>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</si>
  <si>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</si>
  <si>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</si>
  <si>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</si>
  <si>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</si>
  <si>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</si>
  <si>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</si>
  <si>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</si>
  <si>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</si>
  <si>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</si>
  <si>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</si>
  <si>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</si>
  <si>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</si>
  <si>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</si>
  <si>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</si>
  <si>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</si>
  <si>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</si>
  <si>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</si>
  <si>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</si>
  <si>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</si>
  <si>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</si>
  <si>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DESENHISTA DETALHISTA</t>
  </si>
  <si>
    <t>DESENHISTA COPISTA</t>
  </si>
  <si>
    <t>DESENHISTA PROJETISTA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</si>
  <si>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</si>
  <si>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</si>
  <si>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</si>
  <si>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</si>
  <si>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</si>
  <si>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</si>
  <si>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</si>
  <si>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</si>
  <si>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</si>
  <si>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</si>
  <si>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</si>
  <si>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</si>
  <si>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</si>
  <si>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</si>
  <si>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</si>
  <si>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</si>
  <si>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</si>
  <si>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</si>
  <si>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</si>
  <si>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</si>
  <si>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</si>
  <si>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</si>
  <si>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</si>
  <si>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</si>
  <si>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</si>
  <si>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</si>
  <si>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</si>
  <si>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</si>
  <si>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</si>
  <si>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ELETROTECNICO</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</si>
  <si>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</si>
  <si>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</si>
  <si>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</si>
  <si>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</si>
  <si>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</si>
  <si>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</si>
  <si>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</si>
  <si>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</si>
  <si>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</si>
  <si>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</si>
  <si>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</si>
  <si>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</si>
  <si>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</si>
  <si>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</si>
  <si>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</si>
  <si>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</si>
  <si>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</si>
  <si>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</si>
  <si>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</si>
  <si>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</si>
  <si>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</si>
  <si>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</si>
  <si>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</si>
  <si>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</si>
  <si>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</si>
  <si>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</si>
  <si>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</si>
  <si>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</si>
  <si>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</si>
  <si>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</si>
  <si>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</si>
  <si>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</si>
  <si>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</si>
  <si>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</si>
  <si>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</si>
  <si>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</si>
  <si>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</si>
  <si>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</si>
  <si>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</si>
  <si>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</si>
  <si>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</si>
  <si>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</si>
  <si>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</si>
  <si>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</si>
  <si>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</si>
  <si>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</si>
  <si>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</si>
  <si>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</si>
  <si>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</si>
  <si>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</si>
  <si>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</si>
  <si>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</si>
  <si>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</si>
  <si>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</si>
  <si>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</si>
  <si>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</si>
  <si>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</si>
  <si>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</si>
  <si>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</si>
  <si>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</si>
  <si>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</si>
  <si>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</si>
  <si>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</si>
  <si>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</si>
  <si>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</si>
  <si>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</si>
  <si>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</si>
  <si>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</si>
  <si>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</si>
  <si>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</si>
  <si>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</si>
  <si>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</si>
  <si>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</si>
  <si>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</si>
  <si>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</si>
  <si>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</si>
  <si>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</si>
  <si>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</si>
  <si>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</si>
  <si>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</si>
  <si>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</si>
  <si>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</si>
  <si>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</si>
  <si>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</si>
  <si>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</si>
  <si>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</si>
  <si>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</si>
  <si>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</si>
  <si>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</si>
  <si>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</si>
  <si>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</si>
  <si>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</si>
  <si>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</si>
  <si>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</si>
  <si>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</si>
  <si>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</si>
  <si>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</si>
  <si>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</si>
  <si>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</si>
  <si>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</si>
  <si>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</si>
  <si>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</si>
  <si>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</si>
  <si>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</si>
  <si>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</si>
  <si>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</si>
  <si>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</si>
  <si>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</si>
  <si>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</si>
  <si>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</si>
  <si>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</si>
  <si>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</si>
  <si>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</si>
  <si>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</si>
  <si>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</si>
  <si>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</si>
  <si>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</si>
  <si>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</si>
  <si>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</si>
  <si>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</si>
  <si>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</si>
  <si>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</si>
  <si>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</si>
  <si>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</si>
  <si>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</si>
  <si>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</si>
  <si>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</si>
  <si>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</si>
  <si>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</si>
  <si>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FLANGE PVC, ROSCAVEL, SEXTAVADO, SEM FUROS, 1/2"</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</si>
  <si>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</si>
  <si>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</si>
  <si>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</si>
  <si>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</si>
  <si>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</si>
  <si>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</si>
  <si>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</si>
  <si>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</si>
  <si>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</si>
  <si>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</si>
  <si>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</si>
  <si>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</si>
  <si>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</si>
  <si>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</si>
  <si>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</si>
  <si>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</si>
  <si>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</si>
  <si>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</si>
  <si>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</si>
  <si>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</si>
  <si>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</si>
  <si>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</si>
  <si>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</si>
  <si>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</si>
  <si>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</si>
  <si>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</si>
  <si>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</si>
  <si>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</si>
  <si>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</si>
  <si>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</si>
  <si>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</si>
  <si>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</si>
  <si>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</si>
  <si>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</si>
  <si>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</si>
  <si>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</si>
  <si>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</si>
  <si>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</si>
  <si>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</si>
  <si>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</si>
  <si>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</si>
  <si>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</si>
  <si>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</si>
  <si>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</si>
  <si>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</si>
  <si>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DE ATERRAMENTO EM ACO COM 3,00 M DE COMPRIMENTO E DN = 1/2", REVESTIDA COM BAIXA CAMADA DE COBRE, SEM CONECTOR</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</si>
  <si>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</si>
  <si>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</si>
  <si>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</si>
  <si>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</si>
  <si>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</si>
  <si>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</si>
  <si>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</si>
  <si>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</si>
  <si>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</si>
  <si>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</si>
  <si>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</si>
  <si>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</si>
  <si>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</si>
  <si>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</si>
  <si>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</si>
  <si>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</si>
  <si>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</si>
  <si>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</si>
  <si>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</si>
  <si>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</si>
  <si>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</si>
  <si>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JANELA DE ABRIR EM MADEIRA IMBUIA/CEDRO ARANA/CEDRO ROSA OU EQUIVALENTE DA REGIAO, CAIXA DO BATENTE/MARCO *10* CM, 2 FOLHAS DE ABRIR TIPO VENEZIANA E 2 FOLHAS DE ABRIR PARA VIDRO, COM GUARNICAO/ALIZAR, COM FERRAGENS, (SEM VIDRO E SEM ACABAMENTO)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</si>
  <si>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</si>
  <si>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</si>
  <si>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</si>
  <si>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</si>
  <si>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</si>
  <si>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</si>
  <si>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</si>
  <si>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</si>
  <si>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</si>
  <si>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</si>
  <si>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</si>
  <si>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</si>
  <si>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</si>
  <si>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</si>
  <si>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</si>
  <si>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</si>
  <si>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</si>
  <si>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</si>
  <si>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</si>
  <si>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</si>
  <si>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</si>
  <si>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</si>
  <si>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</si>
  <si>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</si>
  <si>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</si>
  <si>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</si>
  <si>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</si>
  <si>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</si>
  <si>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</si>
  <si>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</si>
  <si>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</si>
  <si>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</si>
  <si>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</si>
  <si>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</si>
  <si>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</si>
  <si>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</si>
  <si>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</si>
  <si>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</si>
  <si>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</si>
  <si>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</si>
  <si>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</si>
  <si>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</si>
  <si>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</si>
  <si>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</si>
  <si>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</si>
  <si>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</si>
  <si>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</si>
  <si>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</si>
  <si>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</si>
  <si>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</si>
  <si>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</si>
  <si>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</si>
  <si>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</si>
  <si>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</si>
  <si>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</si>
  <si>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</si>
  <si>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</si>
  <si>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</si>
  <si>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</si>
  <si>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</si>
  <si>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</si>
  <si>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</si>
  <si>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</si>
  <si>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</si>
  <si>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</si>
  <si>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</si>
  <si>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</si>
  <si>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</si>
  <si>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</si>
  <si>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</si>
  <si>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</si>
  <si>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</si>
  <si>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</si>
  <si>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</si>
  <si>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</si>
  <si>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</si>
  <si>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</si>
  <si>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</si>
  <si>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</si>
  <si>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</si>
  <si>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</si>
  <si>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</si>
  <si>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</si>
  <si>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</si>
  <si>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</si>
  <si>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</si>
  <si>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</si>
  <si>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</si>
  <si>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</si>
  <si>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</si>
  <si>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</si>
  <si>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</si>
  <si>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</si>
  <si>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</si>
  <si>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</si>
  <si>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</si>
  <si>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</si>
  <si>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</si>
  <si>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</si>
  <si>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</si>
  <si>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</si>
  <si>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ROSCAVEL, 45 GRAUS, 1/2", PARA AGUA FRIA PREDIAL</t>
  </si>
  <si>
    <t>JUNCAO PVC, 45 GRAUS, ROSCAVEL, 1 1/2", PARA AGUA FRIA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</si>
  <si>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</si>
  <si>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</si>
  <si>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</si>
  <si>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</si>
  <si>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</si>
  <si>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</si>
  <si>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</si>
  <si>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</si>
  <si>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</si>
  <si>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</si>
  <si>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</si>
  <si>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</si>
  <si>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</si>
  <si>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</si>
  <si>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</si>
  <si>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</si>
  <si>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</si>
  <si>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</si>
  <si>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</si>
  <si>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</si>
  <si>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</si>
  <si>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</si>
  <si>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</si>
  <si>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</si>
  <si>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</si>
  <si>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</si>
  <si>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</si>
  <si>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</si>
  <si>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</si>
  <si>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</si>
  <si>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</si>
  <si>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</si>
  <si>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</si>
  <si>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</si>
  <si>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</si>
  <si>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</si>
  <si>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</si>
  <si>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</si>
  <si>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</si>
  <si>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</si>
  <si>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</si>
  <si>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</si>
  <si>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FERRO, NUMERO 150</t>
  </si>
  <si>
    <t>LONA PLASTICA PRETA, E= 150 MICRA</t>
  </si>
  <si>
    <t>LONA PLASTICA, PRETA, LARGURA  8 M, E= 150 MICRA</t>
  </si>
  <si>
    <t>LUMINARIA ABERTA P/ ILUMINACAO PUBLICA, TIPO X-57 PETERCO OU EQUIV</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</si>
  <si>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</si>
  <si>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</si>
  <si>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</si>
  <si>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</si>
  <si>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</si>
  <si>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</si>
  <si>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</si>
  <si>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</si>
  <si>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</si>
  <si>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</si>
  <si>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</si>
  <si>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</si>
  <si>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</si>
  <si>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</si>
  <si>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</si>
  <si>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</si>
  <si>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</si>
  <si>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</si>
  <si>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</si>
  <si>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</si>
  <si>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</si>
  <si>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</si>
  <si>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</si>
  <si>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</si>
  <si>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</si>
  <si>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</si>
  <si>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</si>
  <si>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</si>
  <si>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</si>
  <si>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</si>
  <si>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</si>
  <si>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</si>
  <si>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</si>
  <si>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</si>
  <si>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</si>
  <si>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</si>
  <si>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</si>
  <si>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</si>
  <si>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</si>
  <si>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</si>
  <si>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</si>
  <si>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</si>
  <si>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</si>
  <si>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</si>
  <si>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</si>
  <si>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</si>
  <si>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</si>
  <si>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</si>
  <si>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</si>
  <si>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</si>
  <si>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</si>
  <si>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</si>
  <si>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</si>
  <si>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</si>
  <si>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</si>
  <si>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</si>
  <si>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2 1/2",  AGUA FRIA PREDIAL</t>
  </si>
  <si>
    <t>LUVA PVC SOLDAVEL, 32 MM, PARA AGUA FRIA PREDIAL</t>
  </si>
  <si>
    <t>LUVA PVC SOLDAVEL, 25 MM, PARA AGUA FRIA PREDIAL</t>
  </si>
  <si>
    <t>LUVA SOLDAVEL COM ROSCA, PVC, 40 MM X 1 1/4",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</si>
  <si>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</si>
  <si>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</si>
  <si>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</si>
  <si>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</si>
  <si>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</si>
  <si>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</si>
  <si>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</si>
  <si>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</si>
  <si>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</si>
  <si>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</si>
  <si>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</si>
  <si>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</si>
  <si>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</si>
  <si>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</si>
  <si>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</si>
  <si>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</si>
  <si>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</si>
  <si>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</si>
  <si>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</si>
  <si>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</si>
  <si>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</si>
  <si>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</si>
  <si>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</si>
  <si>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</si>
  <si>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</si>
  <si>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</si>
  <si>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</si>
  <si>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</si>
  <si>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</si>
  <si>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</si>
  <si>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</si>
  <si>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</si>
  <si>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</si>
  <si>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</si>
  <si>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</si>
  <si>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</si>
  <si>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</si>
  <si>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</si>
  <si>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</si>
  <si>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VEU POLIESTER</t>
  </si>
  <si>
    <t>MASSA CORRIDA PVA PARA PAREDES INTERNAS</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</si>
  <si>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</si>
  <si>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</si>
  <si>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</si>
  <si>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</si>
  <si>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</si>
  <si>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</si>
  <si>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</si>
  <si>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</si>
  <si>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</si>
  <si>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</si>
  <si>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MOTONIVELADORA POTENCIA BASICA LIQUIDA (PRIMEIRA MARCHA) 125 HP , PESO BRUTO 13843 KG, LARGURA DA LAMINA DE 3,7 M</t>
  </si>
  <si>
    <t>MOTORISTA DE CAMINHAO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</si>
  <si>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</si>
  <si>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</si>
  <si>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</si>
  <si>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</si>
  <si>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</si>
  <si>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</si>
  <si>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</si>
  <si>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</si>
  <si>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</si>
  <si>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</si>
  <si>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</si>
  <si>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</si>
  <si>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</si>
  <si>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</si>
  <si>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</si>
  <si>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</si>
  <si>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</si>
  <si>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</si>
  <si>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</si>
  <si>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</si>
  <si>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</si>
  <si>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</si>
  <si>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</si>
  <si>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</si>
  <si>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</si>
  <si>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</si>
  <si>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</si>
  <si>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</si>
  <si>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</si>
  <si>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</si>
  <si>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</si>
  <si>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</si>
  <si>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</si>
  <si>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</si>
  <si>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</si>
  <si>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</si>
  <si>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</si>
  <si>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</si>
  <si>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</si>
  <si>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</si>
  <si>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</si>
  <si>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</si>
  <si>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</si>
  <si>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</si>
  <si>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</si>
  <si>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</si>
  <si>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</si>
  <si>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</si>
  <si>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</si>
  <si>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</si>
  <si>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</si>
  <si>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</si>
  <si>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USINA DE ASFALTO, DE SOLOS OU DE CONCRETO</t>
  </si>
  <si>
    <t>OPERADOR DE ESCAVADEIRA</t>
  </si>
  <si>
    <t>CAVOUQUEIRO OU OPERADOR DE PERFURATRIZ / ROMPEDOR</t>
  </si>
  <si>
    <t>OPERADOR DE ROLO COMPACTADOR</t>
  </si>
  <si>
    <t>OPERADOR DE MOTONIVELADORA</t>
  </si>
  <si>
    <t>OPERADOR DE BETONEIRA (CAMINHAO)</t>
  </si>
  <si>
    <t>MACARIQUEIRO</t>
  </si>
  <si>
    <t>OPERADOR DE PA CARREGADEIRA</t>
  </si>
  <si>
    <t>OPERADOR DE COMPRESSOR DE AR OU COMPRESSORISTA</t>
  </si>
  <si>
    <t>OPERADOR DE JATO ABRASIVO OU JATISTA</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</si>
  <si>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</si>
  <si>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</si>
  <si>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</si>
  <si>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</si>
  <si>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</si>
  <si>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</si>
  <si>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</si>
  <si>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</si>
  <si>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</si>
  <si>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</si>
  <si>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</si>
  <si>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</si>
  <si>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</si>
  <si>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</si>
  <si>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</si>
  <si>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</si>
  <si>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</si>
  <si>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</si>
  <si>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</si>
  <si>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</si>
  <si>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</si>
  <si>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</si>
  <si>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</si>
  <si>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</si>
  <si>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</si>
  <si>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</si>
  <si>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</si>
  <si>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</si>
  <si>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</si>
  <si>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</si>
  <si>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</si>
  <si>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</si>
  <si>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</si>
  <si>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</si>
  <si>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</si>
  <si>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</si>
  <si>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</si>
  <si>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</si>
  <si>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</si>
  <si>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</si>
  <si>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</si>
  <si>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</si>
  <si>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</si>
  <si>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</si>
  <si>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</si>
  <si>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</si>
  <si>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</si>
  <si>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</si>
  <si>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</si>
  <si>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</si>
  <si>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</si>
  <si>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</si>
  <si>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</si>
  <si>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</si>
  <si>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</si>
  <si>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</si>
  <si>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</si>
  <si>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</si>
  <si>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</si>
  <si>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</si>
  <si>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</si>
  <si>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</si>
  <si>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</si>
  <si>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</si>
  <si>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</si>
  <si>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</si>
  <si>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</si>
  <si>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</si>
  <si>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</si>
  <si>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</si>
  <si>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</si>
  <si>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</si>
  <si>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PRANCHA DE MADEIRA NAO APARELHADA *6 X 40* CM, MACARANDUBA, ANGELIM OU EQUIVALENTE DA REGIAO</t>
  </si>
  <si>
    <t>VIGA DE MADEIRA NAO APARELHADA *6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</si>
  <si>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</si>
  <si>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</si>
  <si>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</si>
  <si>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</si>
  <si>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</si>
  <si>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</si>
  <si>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</si>
  <si>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</si>
  <si>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</si>
  <si>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</si>
  <si>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</si>
  <si>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</si>
  <si>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</si>
  <si>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0, OU PEDRISCO (4,8 A 9,5 MM) POSTO PEDREIRA/FORNECEDOR, SEM FRETE</t>
  </si>
  <si>
    <t>PEDRA BRITADA N. 1 (9,5 a 19 MM) POSTO PEDREIRA/FORNECEDOR, SEM FRETE</t>
  </si>
  <si>
    <t>PEDRA BRITADA N. 3 (38 A 50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</si>
  <si>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</si>
  <si>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</si>
  <si>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</si>
  <si>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</si>
  <si>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</si>
  <si>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</si>
  <si>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</si>
  <si>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</si>
  <si>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</si>
  <si>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</si>
  <si>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PASTILHEIRO</t>
  </si>
  <si>
    <t>POCEIRO / ESCAVADOR DE VALAS E TUBULOES</t>
  </si>
  <si>
    <t>MARMORISTA / GRANITEIRO</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</si>
  <si>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</si>
  <si>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</si>
  <si>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</si>
  <si>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</si>
  <si>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</si>
  <si>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</si>
  <si>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</si>
  <si>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</si>
  <si>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</si>
  <si>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</si>
  <si>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</si>
  <si>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</si>
  <si>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</si>
  <si>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</si>
  <si>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</si>
  <si>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</si>
  <si>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</si>
  <si>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</si>
  <si>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</si>
  <si>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</si>
  <si>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</si>
  <si>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</si>
  <si>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</si>
  <si>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</si>
  <si>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</si>
  <si>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</si>
  <si>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</si>
  <si>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</si>
  <si>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</si>
  <si>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</si>
  <si>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</si>
  <si>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</si>
  <si>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</si>
  <si>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</si>
  <si>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</si>
  <si>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</si>
  <si>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</si>
  <si>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</si>
  <si>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</si>
  <si>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</si>
  <si>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</si>
  <si>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</si>
  <si>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</si>
  <si>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</si>
  <si>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</si>
  <si>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</si>
  <si>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</si>
  <si>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</si>
  <si>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</si>
  <si>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</si>
  <si>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</si>
  <si>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</si>
  <si>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</si>
  <si>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</si>
  <si>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</si>
  <si>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</si>
  <si>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</si>
  <si>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</si>
  <si>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</si>
  <si>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PORTA DE ABRIR EM GRADIL COM BARRA CHATA 3 CM X 1/4", COM REQUADRO E GUARNICAO - COMPLETO - ACABAMENTO NATURAL</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</si>
  <si>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</si>
  <si>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</si>
  <si>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</si>
  <si>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</si>
  <si>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</si>
  <si>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</si>
  <si>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</si>
  <si>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</si>
  <si>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</si>
  <si>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</si>
  <si>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</si>
  <si>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</si>
  <si>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DE MADEIRA, FOLHA MEDIA (NBR 15930) DE 60 X 210 CM, E = 35 MM, NUCLEO SARRAFEADO, CAPA LISA EM HDF, ACABAMENTO LAMINADO NATURAL PARA VERNIZ</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</si>
  <si>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</si>
  <si>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</si>
  <si>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</si>
  <si>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</si>
  <si>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</si>
  <si>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</si>
  <si>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</si>
  <si>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</si>
  <si>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</si>
  <si>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</si>
  <si>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</si>
  <si>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</si>
  <si>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</si>
  <si>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POSTE CONICO CONTINUO EM ACO GALVANIZADO, RETO, FLANGEADO,  H = 3 M, DIAMETRO INFERIOR = *95*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</si>
  <si>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</si>
  <si>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</si>
  <si>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</si>
  <si>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</si>
  <si>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</si>
  <si>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</si>
  <si>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</si>
  <si>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</si>
  <si>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</si>
  <si>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</si>
  <si>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</si>
  <si>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</si>
  <si>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</si>
  <si>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</si>
  <si>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</si>
  <si>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</si>
  <si>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</si>
  <si>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</si>
  <si>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</si>
  <si>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</si>
  <si>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</si>
  <si>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</si>
  <si>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</si>
  <si>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</si>
  <si>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</si>
  <si>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</si>
  <si>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</si>
  <si>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</si>
  <si>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</si>
  <si>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</si>
  <si>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</si>
  <si>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</si>
  <si>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</si>
  <si>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</si>
  <si>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</si>
  <si>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</si>
  <si>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</si>
  <si>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</si>
  <si>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</si>
  <si>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</si>
  <si>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</si>
  <si>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</si>
  <si>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CHI</t>
  </si>
  <si>
    <t>GRADE DE DISCO CONTROLE REMOTO REBOCÁVEL, COM 24 DISCOS 24 X 6 MM COM PNEUS PARA TRANSPORTE - CHP DIURNO. AF_06/2014</t>
  </si>
  <si>
    <t>USINA DE CONCRETO FIXA, CAPACIDADE NOMINAL DE 90 A 120 M3/H, SEM SILO - MATERIAIS NA OPERAÇÃO. AF_07/2016</t>
  </si>
  <si>
    <t>TRATOR DE PNEUS, POTÊNCIA 85 CV, TRAÇÃO 4X4, PESO COM LASTRO DE 4.675 KG - MANUTENÇÃO. AF_06/2014</t>
  </si>
  <si>
    <t>TRATOR DE PNEUS, POTÊNCIA 85 CV, TRAÇÃO 4X4, PESO COM LASTRO DE 4.675 KG - MATERIAIS NA OPERAÇÃO. AF_06/2014</t>
  </si>
  <si>
    <t>TRATOR DE ESTEIRAS, POTÊNCIA 150 HP, PESO OPERACIONAL 16,7 T, COM RODA MOTRIZ ELEVADA E LÂMINA 3,18 M3 - MATERIAIS NA OPERAÇÃO. AF_06/2014</t>
  </si>
  <si>
    <t>CAMINHÃO TOCO, PESO BRUTO TOTAL 14.300 KG, CARGA ÚTIL MÁXIMA 9590 KG, DISTÂNCIA ENTRE EIXOS 4,76 M, POTÊNCIA 185 CV (NÃO INCLUI CARROCERIA)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</si>
  <si>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</si>
  <si>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</si>
  <si>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</si>
  <si>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MARTELETE OU ROMPEDOR PNEUMÁTICO MANUAL, 28 KG, COM SILENCIADOR - CHP DIURNO. AF_07/2016</t>
  </si>
  <si>
    <t>COMPRESSOR DE AR REBOCÁVEL, VAZÃO 189 PCM, PRESSÃO EFETIVA DE TRABALHO 102 PSI, MOTOR DIESEL, POTÊNCIA 63 CV - MANUTENÇÃO. AF_06/2015</t>
  </si>
  <si>
    <t>USINA DE CONCRETO FIXA, CAPACIDADE NOMINAL DE 90 A 120 M3/H, SEM SILO - CHP DIURNO. AF_07/2016</t>
  </si>
  <si>
    <t>USINA DE CONCRETO FIXA, CAPACIDADE NOMINAL DE 90 A 120 M3/H, SEM SILO - CHI DIURNO. AF_07/2016</t>
  </si>
  <si>
    <t>TRATOR DE PNEUS, POTÊNCIA 122 CV, TRAÇÃO 4X4, PESO COM LASTRO DE 4.510 KG - CHP DIURNO. AF_06/2014</t>
  </si>
  <si>
    <t>TRATOR DE PNEUS, POTÊNCIA 122 CV, TRAÇÃO 4X4, PESO COM LASTRO DE 4.510 KG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</si>
  <si>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</si>
  <si>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</si>
  <si>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</si>
  <si>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</si>
  <si>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</si>
  <si>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</si>
  <si>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</si>
  <si>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</si>
  <si>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</si>
  <si>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</si>
  <si>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</si>
  <si>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</si>
  <si>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</si>
  <si>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</si>
  <si>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</si>
  <si>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</si>
  <si>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</si>
  <si>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</si>
  <si>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</si>
  <si>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</si>
  <si>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</si>
  <si>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</si>
  <si>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</si>
  <si>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</si>
  <si>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</si>
  <si>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</si>
  <si>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</si>
  <si>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</si>
  <si>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</si>
  <si>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</si>
  <si>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</si>
  <si>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</si>
  <si>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</si>
  <si>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</si>
  <si>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</si>
  <si>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</si>
  <si>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</si>
  <si>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VIBRATORIO TANDEM, ACO LISO, POTENCIA 58 CV, PESO SEM/COM LASTRO 6,5/9,4 T, LARGURA DE TRABALHO 1,20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</si>
  <si>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</si>
  <si>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</si>
  <si>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</si>
  <si>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</si>
  <si>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</si>
  <si>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</si>
  <si>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</si>
  <si>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</si>
  <si>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</si>
  <si>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</si>
  <si>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</si>
  <si>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</si>
  <si>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</si>
  <si>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</si>
  <si>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</si>
  <si>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</si>
  <si>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</si>
  <si>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AJUDANTE DE ARMADOR</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</si>
  <si>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</si>
  <si>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</si>
  <si>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</si>
  <si>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</si>
  <si>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</si>
  <si>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</si>
  <si>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</si>
  <si>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</si>
  <si>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</si>
  <si>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</si>
  <si>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</si>
  <si>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</si>
  <si>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</si>
  <si>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</si>
  <si>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</si>
  <si>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</si>
  <si>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</si>
  <si>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</si>
  <si>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</si>
  <si>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</si>
  <si>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</si>
  <si>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</si>
  <si>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</si>
  <si>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</si>
  <si>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</si>
  <si>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</si>
  <si>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</si>
  <si>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</si>
  <si>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</si>
  <si>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</si>
  <si>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</si>
  <si>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</si>
  <si>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</si>
  <si>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</si>
  <si>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</si>
  <si>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</si>
  <si>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</si>
  <si>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</si>
  <si>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</si>
  <si>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</si>
  <si>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</si>
  <si>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</si>
  <si>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</si>
  <si>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</si>
  <si>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</si>
  <si>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</si>
  <si>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</si>
  <si>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</si>
  <si>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</si>
  <si>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</si>
  <si>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</si>
  <si>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</si>
  <si>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</si>
  <si>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</si>
  <si>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</si>
  <si>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</si>
  <si>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</si>
  <si>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</si>
  <si>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</si>
  <si>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</si>
  <si>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</si>
  <si>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</si>
  <si>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</si>
  <si>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</si>
  <si>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</si>
  <si>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</si>
  <si>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</si>
  <si>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</si>
  <si>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</si>
  <si>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</si>
  <si>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</si>
  <si>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FORNECIMENTO E LANCAMENTO DE BRITA N. 4</t>
  </si>
  <si>
    <t>TE, PVC PBA, BBB, 90 GRAUS, DN 50 / DE 60 MM, PARA REDE AGUA (NBR 10351)</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</si>
  <si>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</si>
  <si>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</si>
  <si>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</si>
  <si>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</si>
  <si>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</si>
  <si>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</si>
  <si>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</si>
  <si>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</si>
  <si>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</si>
  <si>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</si>
  <si>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</si>
  <si>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</si>
  <si>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</si>
  <si>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</si>
  <si>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</si>
  <si>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</si>
  <si>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</si>
  <si>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</si>
  <si>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</si>
  <si>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</si>
  <si>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</si>
  <si>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</si>
  <si>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</si>
  <si>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</si>
  <si>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</si>
  <si>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</si>
  <si>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</si>
  <si>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</si>
  <si>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</si>
  <si>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</si>
  <si>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</si>
  <si>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</si>
  <si>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</si>
  <si>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</si>
  <si>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</si>
  <si>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</si>
  <si>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</si>
  <si>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</si>
  <si>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</si>
  <si>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</si>
  <si>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</si>
  <si>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</si>
  <si>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</si>
  <si>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</si>
  <si>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</si>
  <si>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</si>
  <si>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</si>
  <si>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</si>
  <si>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</si>
  <si>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</si>
  <si>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</si>
  <si>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</si>
  <si>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</si>
  <si>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</si>
  <si>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</si>
  <si>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</si>
  <si>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</si>
  <si>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</si>
  <si>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</si>
  <si>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</si>
  <si>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</si>
  <si>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</si>
  <si>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</si>
  <si>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</si>
  <si>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</si>
  <si>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</si>
  <si>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</si>
  <si>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</si>
  <si>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</si>
  <si>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</si>
  <si>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</si>
  <si>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</si>
  <si>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</si>
  <si>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</si>
  <si>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</si>
  <si>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</si>
  <si>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</si>
  <si>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</si>
  <si>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</si>
  <si>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</si>
  <si>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</si>
  <si>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</si>
  <si>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</si>
  <si>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</si>
  <si>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</si>
  <si>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</si>
  <si>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</si>
  <si>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</si>
  <si>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</si>
  <si>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</si>
  <si>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</si>
  <si>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</si>
  <si>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</si>
  <si>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</si>
  <si>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</si>
  <si>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</si>
  <si>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</si>
  <si>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</si>
  <si>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</si>
  <si>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</si>
  <si>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</si>
  <si>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</si>
  <si>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</si>
  <si>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</si>
  <si>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</si>
  <si>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</si>
  <si>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</si>
  <si>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</si>
  <si>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</si>
  <si>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</si>
  <si>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</si>
  <si>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</si>
  <si>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</si>
  <si>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</si>
  <si>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</si>
  <si>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300 X 150 MM, PARA REDE COLETORA DE ESGOTO NBR 10569</t>
  </si>
  <si>
    <t>TIL DE PASSAGEM, EM PVC, JE, BBB, DN 100 X 100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</si>
  <si>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</si>
  <si>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</si>
  <si>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</si>
  <si>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</si>
  <si>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</si>
  <si>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</si>
  <si>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</si>
  <si>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</si>
  <si>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</si>
  <si>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</si>
  <si>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</si>
  <si>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</si>
  <si>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ADITIVO IMPERMEABILIZANTE DE PEGA NORMAL PARA ARGAMASSAS E  CONCRETOS SEM ARMACAO</t>
  </si>
  <si>
    <t>ADITIVO ADESIVO LIQUIDO PARA ARGAMASSAS DE REVESTIMENTOS CIMENTICIOS</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</si>
  <si>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</si>
  <si>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</si>
  <si>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</si>
  <si>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</si>
  <si>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</si>
  <si>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</si>
  <si>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</si>
  <si>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</si>
  <si>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</si>
  <si>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</si>
  <si>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</si>
  <si>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</si>
  <si>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</si>
  <si>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</si>
  <si>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</si>
  <si>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</si>
  <si>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</si>
  <si>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</si>
  <si>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</si>
  <si>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</si>
  <si>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</si>
  <si>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</si>
  <si>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</si>
  <si>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</si>
  <si>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</si>
  <si>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</si>
  <si>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</si>
  <si>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</si>
  <si>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</si>
  <si>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</si>
  <si>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</si>
  <si>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</si>
  <si>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</si>
  <si>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</si>
  <si>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</si>
  <si>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</si>
  <si>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</si>
  <si>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</si>
  <si>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</si>
  <si>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</si>
  <si>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</si>
  <si>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</si>
  <si>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</si>
  <si>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170 HP, PESO OPERACIONAL DE 19 T, COM LAMINA COM CAPACIDADE DE 5,2 M3</t>
  </si>
  <si>
    <t>TRATOR DE PNEUS COM POTENCIA DE 85 CV, TRACAO 4 X 4, PESO COM LASTRO DE 4675 KG</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</si>
  <si>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</si>
  <si>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</si>
  <si>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</si>
  <si>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</si>
  <si>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</si>
  <si>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</si>
  <si>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</si>
  <si>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</si>
  <si>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</si>
  <si>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</si>
  <si>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</si>
  <si>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</si>
  <si>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</si>
  <si>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</si>
  <si>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</si>
  <si>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</si>
  <si>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</si>
  <si>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</si>
  <si>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</si>
  <si>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</si>
  <si>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</si>
  <si>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</si>
  <si>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</si>
  <si>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</si>
  <si>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</si>
  <si>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</si>
  <si>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</si>
  <si>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</si>
  <si>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</si>
  <si>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</si>
  <si>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</si>
  <si>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</si>
  <si>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</si>
  <si>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</si>
  <si>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</si>
  <si>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</si>
  <si>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</si>
  <si>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</si>
  <si>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</si>
  <si>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</si>
  <si>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</si>
  <si>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</si>
  <si>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</si>
  <si>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</si>
  <si>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</si>
  <si>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</si>
  <si>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</si>
  <si>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</si>
  <si>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</si>
  <si>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</si>
  <si>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</si>
  <si>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</si>
  <si>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</si>
  <si>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</si>
  <si>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LIMPEZA FINAL DA OBRA</t>
  </si>
  <si>
    <t>TUBO DE POLIETILENO DE ALTA DENSIDADE (PEAD), PE-80, DE = 20 MM X 2,3 MM DE PAREDE, PARA LIGACAO DE AGUA PREDIAL (NBR 15561)</t>
  </si>
  <si>
    <t>TUBO DE POLIETILENO DE ALTA DENSIDADE (PEAD), PE-80, DE = 32 MM X 3,0 MM DE PAREDE, PARA LIGACAO DE AGUA PREDIAL (NBR 15561)</t>
  </si>
  <si>
    <t>TUBO PVC DEFOFO, JEI, 1 MPA, DN 100 MM, PARA REDE DE AGUA (NBR 7665)</t>
  </si>
  <si>
    <t>TUBO PVC DEFOFO, JEI, 1 MPA, DN 250 MM, PARA REDE DE AGUA (NBR 7665)</t>
  </si>
  <si>
    <t>TUBO PVC DEFOFO, JEI, 1 MPA, DN 300 MM, PARA REDE 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</si>
  <si>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</si>
  <si>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</si>
  <si>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</si>
  <si>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</si>
  <si>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</si>
  <si>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</si>
  <si>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</si>
  <si>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</si>
  <si>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</si>
  <si>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</si>
  <si>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</si>
  <si>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</si>
  <si>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</si>
  <si>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</si>
  <si>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</si>
  <si>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</si>
  <si>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</si>
  <si>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</si>
  <si>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</si>
  <si>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</si>
  <si>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</si>
  <si>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</si>
  <si>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</si>
  <si>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</si>
  <si>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</si>
  <si>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</si>
  <si>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</si>
  <si>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</si>
  <si>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</si>
  <si>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</si>
  <si>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</si>
  <si>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</si>
  <si>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</si>
  <si>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</si>
  <si>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</si>
  <si>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</si>
  <si>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</si>
  <si>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</si>
  <si>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</si>
  <si>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</si>
  <si>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</si>
  <si>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</si>
  <si>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</si>
  <si>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</si>
  <si>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</si>
  <si>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</si>
  <si>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</si>
  <si>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</si>
  <si>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</si>
  <si>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</si>
  <si>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</si>
  <si>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</si>
  <si>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</si>
  <si>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</si>
  <si>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</si>
  <si>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</si>
  <si>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</si>
  <si>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</si>
  <si>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</si>
  <si>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</si>
  <si>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</si>
  <si>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</si>
  <si>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</si>
  <si>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</si>
  <si>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</si>
  <si>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</si>
  <si>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</si>
  <si>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</si>
  <si>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</si>
  <si>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</si>
  <si>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</si>
  <si>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</si>
  <si>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</si>
  <si>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</si>
  <si>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</si>
  <si>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</si>
  <si>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</si>
  <si>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</si>
  <si>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</si>
  <si>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</si>
  <si>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</si>
  <si>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</si>
  <si>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</si>
  <si>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</si>
  <si>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</si>
  <si>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</si>
  <si>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</si>
  <si>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</si>
  <si>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</si>
  <si>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</si>
  <si>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</si>
  <si>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</si>
  <si>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</si>
  <si>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</si>
  <si>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</si>
  <si>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</si>
  <si>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</si>
  <si>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</si>
  <si>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</si>
  <si>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</si>
  <si>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</si>
  <si>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</si>
  <si>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</si>
  <si>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VERNIZ SINTETICO BRILHANTE PARA MADEIRA TIPO COPAL, USO INTERNO</t>
  </si>
  <si>
    <t>VERNIZ POLIURETANO BRILHANTE PARA MADEIRA, COM FILTRO SOLAR, USO INTERNO E EXTERNO</t>
  </si>
  <si>
    <t>VERNIZ SINTETICO BRILHANTE PARA MADEIRA, COM FILTRO SOLAR, USO INTERNO E EXTERNO (BASE SOLVENTE)</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</si>
  <si>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</si>
  <si>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</si>
  <si>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</si>
  <si>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</si>
  <si>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</si>
  <si>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</si>
  <si>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</si>
  <si>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</si>
  <si>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</si>
  <si>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</si>
  <si>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</si>
  <si>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</si>
  <si>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</si>
  <si>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</si>
  <si>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</si>
  <si>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</si>
  <si>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</si>
  <si>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CRUZETA DE EUCALIPTO TRATADO, OU EQUIVALENTE DA REGIAO, *2,4* M, SECAO *9 X 11,5* CM</t>
  </si>
  <si>
    <t>CIMENTO PORTLAND COMPOSTO CP II-32 (SACO DE 50 KG)</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</si>
  <si>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</si>
  <si>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</si>
  <si>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</si>
  <si>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</si>
  <si>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</si>
  <si>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</si>
  <si>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</si>
  <si>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</si>
  <si>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</si>
  <si>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</si>
  <si>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</si>
  <si>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</si>
  <si>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</si>
  <si>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</si>
  <si>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</si>
  <si>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</si>
  <si>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</si>
  <si>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</si>
  <si>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</si>
  <si>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</si>
  <si>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</si>
  <si>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</si>
  <si>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</si>
  <si>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</si>
  <si>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</si>
  <si>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</si>
  <si>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</si>
  <si>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</si>
  <si>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</si>
  <si>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</si>
  <si>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</si>
  <si>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</si>
  <si>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</si>
  <si>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</si>
  <si>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</si>
  <si>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BLOCO ESTRUTURAL CERAMICO - 14 X 19 X 29 CM - 4,0 MPA -  NBR 15270</t>
  </si>
  <si>
    <t>TIJOLO CERAMICO REFRATARIO 6,3 X 11,4 X 22,9 CM</t>
  </si>
  <si>
    <t>DIVISORIA EM MARMORE, COM DUAS FACES POLIDAS, BRANCO COMUM, E=  *3,0* CM</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</si>
  <si>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</si>
  <si>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</si>
  <si>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</si>
  <si>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</si>
  <si>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</si>
  <si>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</si>
  <si>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</si>
  <si>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</si>
  <si>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</si>
  <si>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</si>
  <si>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</si>
  <si>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</si>
  <si>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</si>
  <si>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</si>
  <si>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</si>
  <si>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</si>
  <si>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</si>
  <si>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</si>
  <si>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</si>
  <si>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</si>
  <si>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</si>
  <si>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</si>
  <si>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</si>
  <si>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</si>
  <si>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</si>
  <si>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</si>
  <si>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CURVA PVC LONGA 45G, DN 50 MM, PARA ESGOTO PREDIAL</t>
  </si>
  <si>
    <t>CURVA PVC LONGA 45G, DN 75 MM, PARA ESGOTO PREDIAL</t>
  </si>
  <si>
    <t>EXTREMIDADE/TUBETE PARA HIDROMETRO PVC, COM ROSCA, CURTA, COM BUCHA LATAO, 1/2"</t>
  </si>
  <si>
    <t>EXTREMIDADE/TUBETE PARA HIDROMETRO PVC, COM ROSCA, CURTA, COM BUCHA LATAO, 3/4"</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</si>
  <si>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</si>
  <si>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</si>
  <si>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</si>
  <si>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</si>
  <si>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PLACA DE INAUGURACAO METALICA, *40* CM X *60* CM</t>
  </si>
  <si>
    <t>PLACA DE INAUGURACAO EM BRONZE *35X 50*CM</t>
  </si>
  <si>
    <t>PLACA NUMERACAO RESIDENCIAL EM CHAPA GALVANIZADA ESMALTADA 12 X 18 CM</t>
  </si>
  <si>
    <t>LETRA ACO INOX (AISI 304), CHAPA NUM. 22, RECORTADO, H= 20 CM (SEM RELEVO)</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</si>
  <si>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</si>
  <si>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</si>
  <si>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</si>
  <si>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</si>
  <si>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</si>
  <si>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</si>
  <si>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PO QUIMICO SECO (PQS) DE 12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</si>
  <si>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</si>
  <si>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</si>
  <si>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</si>
  <si>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</si>
  <si>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</si>
  <si>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</si>
  <si>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</si>
  <si>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</si>
  <si>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</si>
  <si>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</si>
  <si>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</si>
  <si>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</si>
  <si>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</si>
  <si>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</si>
  <si>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</si>
  <si>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</si>
  <si>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</si>
  <si>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</si>
  <si>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</si>
  <si>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</si>
  <si>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</si>
  <si>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</si>
  <si>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</si>
  <si>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</si>
  <si>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</si>
  <si>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</si>
  <si>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</si>
  <si>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</si>
  <si>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</si>
  <si>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</si>
  <si>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</si>
  <si>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</si>
  <si>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</si>
  <si>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</si>
  <si>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</si>
  <si>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</si>
  <si>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</si>
  <si>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</si>
  <si>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</si>
  <si>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</si>
  <si>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</si>
  <si>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</si>
  <si>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</si>
  <si>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</si>
  <si>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</si>
  <si>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</si>
  <si>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</si>
  <si>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</si>
  <si>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</si>
  <si>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</si>
  <si>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</si>
  <si>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</si>
  <si>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</si>
  <si>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</si>
  <si>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</si>
  <si>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</si>
  <si>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</si>
  <si>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</si>
  <si>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</si>
  <si>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</si>
  <si>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</si>
  <si>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</si>
  <si>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</si>
  <si>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</si>
  <si>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</si>
  <si>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</si>
  <si>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</si>
  <si>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</si>
  <si>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</si>
  <si>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</si>
  <si>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</si>
  <si>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</si>
  <si>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</si>
  <si>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</si>
  <si>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</si>
  <si>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</si>
  <si>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</si>
  <si>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</si>
  <si>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</si>
  <si>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</si>
  <si>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</si>
  <si>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</si>
  <si>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</si>
  <si>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</si>
  <si>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</si>
  <si>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</si>
  <si>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</si>
  <si>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</si>
  <si>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</si>
  <si>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</si>
  <si>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</si>
  <si>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</si>
  <si>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</si>
  <si>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</si>
  <si>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</si>
  <si>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</si>
  <si>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</si>
  <si>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</si>
  <si>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</si>
  <si>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</si>
  <si>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</si>
  <si>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</si>
  <si>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</si>
  <si>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</si>
  <si>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</si>
  <si>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</si>
  <si>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</si>
  <si>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</si>
  <si>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</si>
  <si>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</si>
  <si>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</si>
  <si>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</si>
  <si>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</si>
  <si>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</si>
  <si>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</si>
  <si>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</si>
  <si>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</si>
  <si>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</si>
  <si>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</si>
  <si>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</si>
  <si>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</si>
  <si>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</si>
  <si>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</si>
  <si>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</si>
  <si>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</si>
  <si>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</si>
  <si>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</si>
  <si>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</si>
  <si>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</si>
  <si>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</si>
  <si>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</si>
  <si>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</si>
  <si>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</si>
  <si>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</si>
  <si>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</si>
  <si>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</si>
  <si>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</si>
  <si>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</si>
  <si>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</si>
  <si>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</si>
  <si>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</si>
  <si>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</si>
  <si>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</si>
  <si>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</si>
  <si>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</si>
  <si>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</si>
  <si>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</si>
  <si>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</si>
  <si>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</si>
  <si>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</si>
  <si>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</si>
  <si>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</si>
  <si>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</si>
  <si>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</si>
  <si>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</si>
  <si>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</si>
  <si>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</si>
  <si>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</si>
  <si>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</si>
  <si>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</si>
  <si>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</si>
  <si>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</si>
  <si>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</si>
  <si>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</si>
  <si>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</si>
  <si>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</si>
  <si>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</si>
  <si>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</si>
  <si>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</si>
  <si>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</si>
  <si>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</si>
  <si>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</si>
  <si>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</si>
  <si>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</si>
  <si>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</si>
  <si>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</si>
  <si>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</si>
  <si>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</si>
  <si>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</si>
  <si>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</si>
  <si>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</si>
  <si>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</si>
  <si>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</si>
  <si>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</si>
  <si>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</si>
  <si>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</si>
  <si>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</si>
  <si>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</si>
  <si>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</si>
  <si>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</si>
  <si>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</si>
  <si>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</si>
  <si>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</si>
  <si>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</si>
  <si>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</si>
  <si>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</si>
  <si>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</si>
  <si>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SOLUCAO ASFALTICA ELASTOMERICA PARA IMPRIMACAO, APLICACAO A FRIO</t>
  </si>
  <si>
    <t>POLIESTIRENO EXPANDIDO/EPS (ISOPOR), TIPO 2F, PLACA, ISOLAMENTO TERMOACUSTICO, E = 10 MM, 1000 X 500 MM</t>
  </si>
  <si>
    <t>MARTELO DEMOLIDOR PNEUMATICO MANUAL, PADRAO, PESO DE 32 KG</t>
  </si>
  <si>
    <t>SELANTE A BASE DE ALCATRAO E POLIURETANO PARA JUNTAS HORIZONTAIS</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</si>
  <si>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</si>
  <si>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</si>
  <si>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</si>
  <si>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</si>
  <si>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</si>
  <si>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</si>
  <si>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</si>
  <si>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</si>
  <si>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</si>
  <si>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</si>
  <si>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</si>
  <si>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</si>
  <si>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</si>
  <si>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</si>
  <si>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</si>
  <si>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</si>
  <si>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</si>
  <si>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</si>
  <si>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</si>
  <si>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</si>
  <si>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</si>
  <si>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</si>
  <si>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</si>
  <si>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</si>
  <si>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</si>
  <si>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</si>
  <si>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</si>
  <si>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</si>
  <si>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</si>
  <si>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</si>
  <si>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</si>
  <si>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</si>
  <si>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</si>
  <si>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</si>
  <si>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</si>
  <si>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</si>
  <si>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</si>
  <si>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</si>
  <si>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</si>
  <si>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</si>
  <si>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</si>
  <si>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</si>
  <si>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</si>
  <si>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</si>
  <si>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</si>
  <si>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</si>
  <si>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</si>
  <si>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</si>
  <si>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</si>
  <si>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</si>
  <si>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</si>
  <si>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</si>
  <si>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</si>
  <si>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</si>
  <si>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</si>
  <si>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</si>
  <si>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</si>
  <si>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</si>
  <si>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</si>
  <si>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</si>
  <si>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</si>
  <si>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</si>
  <si>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</si>
  <si>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</si>
  <si>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</si>
  <si>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</si>
  <si>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</si>
  <si>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</si>
  <si>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</si>
  <si>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</si>
  <si>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</si>
  <si>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</si>
  <si>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</si>
  <si>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</si>
  <si>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</si>
  <si>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</si>
  <si>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</si>
  <si>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</si>
  <si>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1.1/4",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</si>
  <si>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</si>
  <si>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</si>
  <si>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</si>
  <si>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</si>
  <si>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</si>
  <si>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</si>
  <si>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</si>
  <si>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</si>
  <si>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</si>
  <si>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</si>
  <si>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</si>
  <si>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</si>
  <si>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</si>
  <si>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</si>
  <si>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</si>
  <si>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</si>
  <si>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</si>
  <si>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</si>
  <si>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</si>
  <si>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</si>
  <si>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</si>
  <si>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</si>
  <si>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</si>
  <si>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</si>
  <si>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</si>
  <si>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</si>
  <si>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</si>
  <si>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</si>
  <si>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</si>
  <si>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</si>
  <si>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</si>
  <si>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</si>
  <si>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</si>
  <si>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</si>
  <si>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</si>
  <si>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</si>
  <si>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</si>
  <si>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</si>
  <si>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</si>
  <si>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</si>
  <si>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</si>
  <si>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</si>
  <si>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</si>
  <si>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</si>
  <si>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</si>
  <si>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</si>
  <si>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</si>
  <si>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</si>
  <si>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</si>
  <si>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</si>
  <si>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</si>
  <si>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</si>
  <si>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</si>
  <si>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</si>
  <si>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</si>
  <si>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</si>
  <si>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</si>
  <si>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</si>
  <si>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</si>
  <si>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</si>
  <si>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</si>
  <si>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</si>
  <si>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</si>
  <si>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</si>
  <si>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</si>
  <si>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</si>
  <si>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</si>
  <si>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</si>
  <si>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</si>
  <si>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</si>
  <si>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</si>
  <si>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</si>
  <si>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</si>
  <si>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</si>
  <si>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</si>
  <si>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</si>
  <si>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</si>
  <si>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</si>
  <si>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</si>
  <si>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</si>
  <si>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</si>
  <si>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</si>
  <si>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</si>
  <si>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</si>
  <si>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</si>
  <si>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</si>
  <si>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</si>
  <si>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</si>
  <si>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DE ACO, DIAMETRO 1/2", COMPRIMENTO 75 MM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</si>
  <si>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</si>
  <si>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</si>
  <si>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</si>
  <si>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</si>
  <si>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</si>
  <si>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</si>
  <si>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</si>
  <si>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</si>
  <si>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</si>
  <si>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</si>
  <si>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</si>
  <si>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</si>
  <si>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CONDULETE EM PVC, TIPO "TB", SEM TAMPA, DE 1/2" OU 3/4"</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</si>
  <si>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</si>
  <si>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</si>
  <si>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</si>
  <si>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</si>
  <si>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</si>
  <si>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</si>
  <si>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</si>
  <si>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</si>
  <si>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</si>
  <si>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</si>
  <si>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</si>
  <si>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</si>
  <si>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</si>
  <si>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</si>
  <si>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CAMPAINHA ALTA POTENCIA 110V / 220V, DIAMETRO 150 MM</t>
  </si>
  <si>
    <t>KIT DE PROTECAO ARSTOP PARA AR CONDICIONADO, TOMADA PADRAO 2P+T 20 A, COM DISJUNTOR UNIPOLAR DIN 20A</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</si>
  <si>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</si>
  <si>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</si>
  <si>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</si>
  <si>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</si>
  <si>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</si>
  <si>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ESMALTADA COR ALUMINIO PETERCO Y.25/1</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</si>
  <si>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</si>
  <si>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</si>
  <si>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</si>
  <si>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</si>
  <si>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</si>
  <si>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</si>
  <si>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</si>
  <si>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</si>
  <si>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</si>
  <si>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</si>
  <si>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</si>
  <si>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</si>
  <si>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</si>
  <si>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</si>
  <si>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</si>
  <si>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</si>
  <si>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</si>
  <si>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</si>
  <si>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</si>
  <si>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</si>
  <si>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</si>
  <si>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</si>
  <si>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</si>
  <si>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</si>
  <si>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</si>
  <si>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</si>
  <si>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</si>
  <si>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</si>
  <si>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</si>
  <si>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</si>
  <si>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</si>
  <si>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</si>
  <si>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</si>
  <si>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</si>
  <si>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</si>
  <si>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</si>
  <si>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</si>
  <si>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</si>
  <si>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</si>
  <si>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</si>
  <si>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</si>
  <si>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</si>
  <si>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</si>
  <si>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</si>
  <si>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</si>
  <si>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</si>
  <si>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</si>
  <si>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</si>
  <si>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</si>
  <si>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</si>
  <si>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</si>
  <si>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</si>
  <si>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</si>
  <si>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</si>
  <si>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</si>
  <si>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</si>
  <si>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</si>
  <si>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</si>
  <si>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</si>
  <si>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</si>
  <si>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</si>
  <si>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</si>
  <si>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</si>
  <si>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</si>
  <si>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</si>
  <si>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</si>
  <si>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</si>
  <si>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</si>
  <si>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</si>
  <si>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</si>
  <si>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</si>
  <si>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</si>
  <si>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</si>
  <si>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</si>
  <si>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</si>
  <si>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</si>
  <si>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</si>
  <si>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</si>
  <si>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</si>
  <si>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</si>
  <si>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</si>
  <si>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</si>
  <si>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</si>
  <si>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</si>
  <si>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</si>
  <si>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</si>
  <si>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</si>
  <si>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</si>
  <si>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</si>
  <si>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</si>
  <si>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</si>
  <si>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</si>
  <si>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</si>
  <si>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</si>
  <si>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</si>
  <si>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</si>
  <si>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</si>
  <si>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</si>
  <si>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</si>
  <si>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</si>
  <si>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</si>
  <si>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</si>
  <si>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</si>
  <si>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</si>
  <si>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</si>
  <si>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</si>
  <si>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</si>
  <si>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</si>
  <si>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</si>
  <si>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</si>
  <si>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</si>
  <si>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</si>
  <si>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</si>
  <si>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</si>
  <si>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</si>
  <si>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</si>
  <si>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</si>
  <si>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</si>
  <si>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</si>
  <si>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</si>
  <si>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</si>
  <si>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</si>
  <si>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</si>
  <si>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</si>
  <si>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</si>
  <si>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</si>
  <si>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</si>
  <si>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</si>
  <si>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</si>
  <si>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</si>
  <si>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</si>
  <si>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</si>
  <si>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</si>
  <si>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</si>
  <si>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HIDROMETRO MULTIJATO, VAZAO MAXIMA DE 20,0 M3/H, DE 1 1/2"</t>
  </si>
  <si>
    <t>HIDROMETRO UNIJATO, VAZAO MAXIMA DE 3,0 M3/H, DE 1/2"</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</si>
  <si>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</si>
  <si>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</si>
  <si>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</si>
  <si>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</si>
  <si>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</si>
  <si>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</si>
  <si>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</si>
  <si>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</si>
  <si>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</si>
  <si>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</si>
  <si>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</si>
  <si>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</si>
  <si>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</si>
  <si>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</si>
  <si>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</si>
  <si>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</si>
  <si>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</si>
  <si>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CAP PVC, SOLDAVEL, DN 50 MM, SERIE NORMAL, PARA ESGOTO PREDIAL</t>
  </si>
  <si>
    <t>CAP PVC, SOLDAVEL, DN 75 MM, SERIE NORMAL, PARA ESGOTO PREDIAL</t>
  </si>
  <si>
    <t>AGUA SANITARIA</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</si>
  <si>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</si>
  <si>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</si>
  <si>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</si>
  <si>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</si>
  <si>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</si>
  <si>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</si>
  <si>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</si>
  <si>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</si>
  <si>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</si>
  <si>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</si>
  <si>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</si>
  <si>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</si>
  <si>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</si>
  <si>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</si>
  <si>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</si>
  <si>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</si>
  <si>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</si>
  <si>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CIMENTO PORTLAND DE ALTO FORNO (AF) CP III-32</t>
  </si>
  <si>
    <t>PARAFUSO ZINCADO, SEXTAVADO, COM ROSCA SOBERBA, DIAMETRO 3/8", COMPRIMENTO 80 MM</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</si>
  <si>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</si>
  <si>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</si>
  <si>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</si>
  <si>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</si>
  <si>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</si>
  <si>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</si>
  <si>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TUBO ACO INDUSTRIAL DN 2" (50,8 MM) E=1,50MM, PESO= 1,8237 KG/M</t>
  </si>
  <si>
    <t>DIVISORIA CEGA (N1) - PAINEL MSO/COMEIA E=35MM - PERFIS SIMPLES ALUMINIO ANOD NAT - COLOCADA</t>
  </si>
  <si>
    <t>DIVISORIA (N2) PAINEL/VIDRO - PAINEL MSO/COMEIA E=35MM - PERFIS SIMPLES ALUMINIO ANOD NAT - COLOCADA</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</si>
  <si>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</si>
  <si>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</si>
  <si>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</si>
  <si>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</si>
  <si>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</si>
  <si>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</si>
  <si>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</si>
  <si>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</si>
  <si>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ADITIVO SUPERPLASTIFICANTE DE PEGA NORMAL PARA CONCRETO (TAMBOR 200 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</si>
  <si>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</si>
  <si>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</si>
  <si>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</si>
  <si>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</si>
  <si>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MARTELO PERFURADOR PNEUMATICO MANUAL, DE SUPERFICIE, COM AVANCO DE COLUNA, PESO DE 22 KG</t>
  </si>
  <si>
    <t>COMPACTADOR DE SOLOS DE PERCURSAO (SOQUETE) COM MOTOR A GASOLINA 4 TEMPOS DE 4 HP (4 CV)</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</si>
  <si>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</si>
  <si>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</si>
  <si>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</si>
  <si>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</si>
  <si>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</si>
  <si>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</si>
  <si>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</si>
  <si>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</si>
  <si>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</si>
  <si>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</si>
  <si>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</si>
  <si>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</si>
  <si>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FRESADORA DE ASFALTO A FRIO SOBRE RODAS, LARG. FRESAGEM 1,00 M, POT. 155 KW/208 HP</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</si>
  <si>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</si>
  <si>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</si>
  <si>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</si>
  <si>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</si>
  <si>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</si>
  <si>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</si>
  <si>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</si>
  <si>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</si>
  <si>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</si>
  <si>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</si>
  <si>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</si>
  <si>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</si>
  <si>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</si>
  <si>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</si>
  <si>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</si>
  <si>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</si>
  <si>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</si>
  <si>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</si>
  <si>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</si>
  <si>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PERFIL ELASTOMERICO PRE-FORMADO EM EPMD, PARA JUNTA DE DILATACAO DE PISOS COM POUCA SOLICITACAO, 15 MM DE LARGURA, MOVIMENTACAO DE *11 A 19* MM</t>
  </si>
  <si>
    <t>FINCAPINO LONGO CALIBRE 22, CARGA FORTE (ACAO DIRETA)</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</si>
  <si>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</si>
  <si>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</si>
  <si>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</si>
  <si>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</si>
  <si>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</si>
  <si>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</si>
  <si>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</si>
  <si>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</si>
  <si>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</si>
  <si>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</si>
  <si>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</si>
  <si>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</si>
  <si>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</si>
  <si>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</si>
  <si>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</si>
  <si>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</si>
  <si>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</si>
  <si>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</si>
  <si>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PA CARREGADEIRA SOBRE RODAS, POTENCIA 152 HP, CAPACIDADE DA CACAMBA DE 1,53 A 2,30 M3, PESO OPERACIONAL DE 10216 KG</t>
  </si>
  <si>
    <t>MOTOBOMBA AUTOESCORVANTE MOTOR A GASOLINA, POTENCIA 6,0HP, BOCAIS 3" X 3", HM/Q = 5 MCA / 24 M3/H A 52,5 MCA / 5,0 M3/H</t>
  </si>
  <si>
    <t>GRUPO GERADOR DIESEL, SEM CARENAGEM, POTENCIA STANDART ENTRE 80 E 90 KVA, VELOCIDADE DE 1800 RPM, FREQUENCIA DE 60 HZ</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</si>
  <si>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</si>
  <si>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</si>
  <si>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</si>
  <si>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</si>
  <si>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</si>
  <si>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</si>
  <si>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</si>
  <si>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</si>
  <si>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</si>
  <si>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</si>
  <si>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</si>
  <si>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</si>
  <si>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</si>
  <si>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</si>
  <si>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</si>
  <si>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</si>
  <si>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</si>
  <si>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</si>
  <si>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</si>
  <si>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</si>
  <si>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</si>
  <si>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</si>
  <si>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</si>
  <si>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</si>
  <si>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</si>
  <si>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</si>
  <si>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</si>
  <si>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</si>
  <si>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</si>
  <si>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</si>
  <si>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</si>
  <si>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100 X 50MM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</si>
  <si>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</si>
  <si>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</si>
  <si>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</si>
  <si>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</si>
  <si>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</si>
  <si>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</si>
  <si>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</si>
  <si>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</si>
  <si>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</si>
  <si>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</si>
  <si>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</si>
  <si>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</si>
  <si>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</si>
  <si>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</si>
  <si>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</si>
  <si>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</si>
  <si>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</si>
  <si>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</si>
  <si>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</si>
  <si>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</si>
  <si>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</si>
  <si>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</si>
  <si>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</si>
  <si>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</si>
  <si>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</si>
  <si>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</si>
  <si>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</si>
  <si>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</si>
  <si>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</si>
  <si>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</si>
  <si>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</si>
  <si>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</si>
  <si>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</si>
  <si>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</si>
  <si>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</si>
  <si>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</si>
  <si>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</si>
  <si>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</si>
  <si>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</si>
  <si>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</si>
  <si>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</si>
  <si>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</si>
  <si>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</si>
  <si>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</si>
  <si>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</si>
  <si>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</si>
  <si>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</si>
  <si>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</si>
  <si>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</si>
  <si>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</si>
  <si>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</si>
  <si>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</si>
  <si>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</si>
  <si>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</si>
  <si>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</si>
  <si>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</si>
  <si>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</si>
  <si>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</si>
  <si>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</si>
  <si>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</si>
  <si>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</si>
  <si>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</si>
  <si>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</si>
  <si>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</si>
  <si>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</si>
  <si>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</si>
  <si>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</si>
  <si>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</si>
  <si>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</si>
  <si>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</si>
  <si>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</si>
  <si>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</si>
  <si>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</si>
  <si>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</si>
  <si>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</si>
  <si>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</si>
  <si>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</si>
  <si>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</si>
  <si>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</si>
  <si>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</si>
  <si>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</si>
  <si>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</si>
  <si>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</si>
  <si>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</si>
  <si>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</si>
  <si>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</si>
  <si>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</si>
  <si>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</si>
  <si>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</si>
  <si>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</si>
  <si>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</si>
  <si>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</si>
  <si>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</si>
  <si>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</si>
  <si>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</si>
  <si>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</si>
  <si>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</si>
  <si>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</si>
  <si>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</si>
  <si>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</si>
  <si>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</si>
  <si>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</si>
  <si>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</si>
  <si>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</si>
  <si>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</si>
  <si>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</si>
  <si>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</si>
  <si>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</si>
  <si>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</si>
  <si>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</si>
  <si>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</si>
  <si>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</si>
  <si>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</si>
  <si>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</si>
  <si>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</si>
  <si>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</si>
  <si>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</si>
  <si>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</si>
  <si>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</si>
  <si>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</si>
  <si>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</si>
  <si>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</si>
  <si>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</si>
  <si>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</si>
  <si>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</si>
  <si>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</si>
  <si>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</si>
  <si>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</si>
  <si>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</si>
  <si>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</si>
  <si>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</si>
  <si>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</si>
  <si>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</si>
  <si>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</si>
  <si>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</si>
  <si>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</si>
  <si>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</si>
  <si>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</si>
  <si>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</si>
  <si>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</si>
  <si>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</si>
  <si>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</si>
  <si>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</si>
  <si>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</si>
  <si>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</si>
  <si>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</si>
  <si>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</si>
  <si>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</si>
  <si>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</si>
  <si>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</si>
  <si>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</si>
  <si>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</si>
  <si>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</si>
  <si>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</si>
  <si>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</si>
  <si>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</si>
  <si>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</si>
  <si>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</si>
  <si>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</si>
  <si>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FLEXIVEL REVESTIDO COM PVC PRETO, DIAMETRO EXTERNO DE 15 MM (3/8"), TIPO COPEX</t>
  </si>
  <si>
    <t>MADEIRA ROLICA TRATADA, EUCALIPTO OU EQUIVALENTE DA REGIAO, H = 2,2 M, D = 8 A 11 CM (PARA CERCA)</t>
  </si>
  <si>
    <t>TELA DE ACO SOLDADA NERVURADA CA-60, Q-92, (1,48 KG/M2), DIAMETRO DO FIO = 4,2 MM, LARGURA =  2,45 X 60 M DE COMPRIMENTO, ESPACAMENTO DA MALHA = 15  X 15 CM</t>
  </si>
  <si>
    <t>ESTRIBO COM PARAFUSO EM CHAPA DE FERRO FUNDIDO DE 2" X 3/16" X 35 CM, SECAO "U", PARA MADEIRAMENTO DE TELHADO</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</si>
  <si>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</si>
  <si>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</si>
  <si>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</si>
  <si>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</si>
  <si>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</si>
  <si>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</si>
  <si>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</si>
  <si>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</si>
  <si>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</si>
  <si>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</si>
  <si>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</si>
  <si>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</si>
  <si>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</si>
  <si>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</si>
  <si>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</si>
  <si>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</si>
  <si>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</si>
  <si>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</si>
  <si>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</si>
  <si>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</si>
  <si>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</si>
  <si>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</si>
  <si>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</si>
  <si>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</si>
  <si>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</si>
  <si>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</si>
  <si>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</si>
  <si>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</si>
  <si>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</si>
  <si>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</si>
  <si>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</si>
  <si>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</si>
  <si>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</si>
  <si>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</si>
  <si>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</si>
  <si>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</si>
  <si>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</si>
  <si>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</si>
  <si>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</si>
  <si>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</si>
  <si>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</si>
  <si>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</si>
  <si>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</si>
  <si>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</si>
  <si>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</si>
  <si>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</si>
  <si>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</si>
  <si>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</si>
  <si>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</si>
  <si>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</si>
  <si>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</si>
  <si>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</si>
  <si>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OPERADOR DE PAVIMENTADORA</t>
  </si>
  <si>
    <t>OPERADOR DE DEMARCADORA DE FAIXAS DE TRAFEGO</t>
  </si>
  <si>
    <t>RASTELEIRO</t>
  </si>
  <si>
    <t>REDUTOR TIPO THINNER PARA ACABAMENTO</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</si>
  <si>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</si>
  <si>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</si>
  <si>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</si>
  <si>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</si>
  <si>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</si>
  <si>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</si>
  <si>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</si>
  <si>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</si>
  <si>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</si>
  <si>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</si>
  <si>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</si>
  <si>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</si>
  <si>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</si>
  <si>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</si>
  <si>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</si>
  <si>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</si>
  <si>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</si>
  <si>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</si>
  <si>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</si>
  <si>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</si>
  <si>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</si>
  <si>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</si>
  <si>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</si>
  <si>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</si>
  <si>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</si>
  <si>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</si>
  <si>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</si>
  <si>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</si>
  <si>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CA-60, VERGALHAO, 9,5 MM</t>
  </si>
  <si>
    <t>ACO-FIO PARA PROTENSAO, CP-150 RB L, 8 MM</t>
  </si>
  <si>
    <t>VIGIA DIURNO</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</si>
  <si>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</si>
  <si>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</si>
  <si>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</si>
  <si>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</si>
  <si>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</si>
  <si>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</si>
  <si>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</si>
  <si>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</si>
  <si>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</si>
  <si>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</si>
  <si>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</si>
  <si>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</si>
  <si>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</si>
  <si>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</si>
  <si>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</si>
  <si>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</si>
  <si>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</si>
  <si>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</si>
  <si>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</si>
  <si>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</si>
  <si>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</si>
  <si>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</si>
  <si>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</si>
  <si>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</si>
  <si>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</si>
  <si>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</si>
  <si>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</si>
  <si>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</si>
  <si>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</si>
  <si>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</si>
  <si>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</si>
  <si>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</si>
  <si>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</si>
  <si>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</si>
  <si>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</si>
  <si>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</si>
  <si>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</si>
  <si>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</si>
  <si>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</si>
  <si>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</si>
  <si>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</si>
  <si>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</si>
  <si>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</si>
  <si>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</si>
  <si>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</si>
  <si>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</si>
  <si>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</si>
  <si>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</si>
  <si>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</si>
  <si>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</si>
  <si>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</si>
  <si>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</si>
  <si>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</si>
  <si>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</si>
  <si>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</si>
  <si>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</si>
  <si>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</si>
  <si>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</si>
  <si>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</si>
  <si>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</si>
  <si>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</si>
  <si>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</si>
  <si>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</si>
  <si>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</si>
  <si>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</si>
  <si>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</si>
  <si>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</si>
  <si>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</si>
  <si>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</si>
  <si>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</si>
  <si>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</si>
  <si>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</si>
  <si>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</si>
  <si>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</si>
  <si>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</si>
  <si>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</si>
  <si>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</si>
  <si>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</si>
  <si>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</si>
  <si>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</si>
  <si>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</si>
  <si>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</si>
  <si>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</si>
  <si>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</si>
  <si>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</si>
  <si>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</si>
  <si>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</si>
  <si>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</si>
  <si>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</si>
  <si>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</si>
  <si>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CELULAR AUTOCLAVADO 15 X 30 X 60 CM (E X A X C)</t>
  </si>
  <si>
    <t>CABO FLEXIVEL PVC 750 V, 2 CONDUTORES DE 1,5 MM2</t>
  </si>
  <si>
    <t>CABO FLEXIVEL PVC 750 V, 2 CONDUTORES DE 10,0 MM2</t>
  </si>
  <si>
    <t>CABO FLEXIVEL PVC 750 V, 2 CONDUTORES DE 4,0 MM2</t>
  </si>
  <si>
    <t>CABO FLEXIVEL PVC 750 V, 2 CONDUTORES DE 6,0 MM2</t>
  </si>
  <si>
    <t>GABIAO TIPO CAIXA PARA SOLO REFORCADO, MALHA HEXAGONAL DE DUPLA TORCAO 8 X 10 CM (ZN/ AL + PVC), FIO 2,7 MM, DIMENSOES 2,0 X 1,0 X 0,5 M, COM CAUDA DE 3,0 M</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</si>
  <si>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</si>
  <si>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</si>
  <si>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</si>
  <si>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</si>
  <si>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</si>
  <si>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</si>
  <si>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</si>
  <si>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</si>
  <si>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</si>
  <si>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</si>
  <si>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</si>
  <si>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</si>
  <si>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</si>
  <si>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</si>
  <si>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</si>
  <si>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</si>
  <si>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</si>
  <si>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</si>
  <si>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</si>
  <si>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</si>
  <si>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</si>
  <si>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</si>
  <si>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</si>
  <si>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</si>
  <si>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</si>
  <si>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</si>
  <si>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</si>
  <si>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</si>
  <si>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</si>
  <si>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</si>
  <si>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</si>
  <si>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</si>
  <si>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</si>
  <si>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</si>
  <si>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</si>
  <si>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</si>
  <si>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</si>
  <si>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</si>
  <si>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</si>
  <si>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</si>
  <si>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</si>
  <si>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</si>
  <si>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</si>
  <si>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DISJUNTOR TIPO DIN / IEC, MONOPOLAR DE 40  ATE 50A</t>
  </si>
  <si>
    <t>DISJUNTOR TIPO DIN/IEC, MONOPOLAR DE 63 A</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</si>
  <si>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</si>
  <si>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</si>
  <si>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</si>
  <si>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</si>
  <si>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</si>
  <si>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</si>
  <si>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</si>
  <si>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</si>
  <si>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</si>
  <si>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</si>
  <si>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</si>
  <si>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</si>
  <si>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</si>
  <si>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</si>
  <si>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</si>
  <si>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</si>
  <si>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</si>
  <si>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</si>
  <si>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</si>
  <si>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</si>
  <si>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</si>
  <si>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</si>
  <si>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</si>
  <si>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</si>
  <si>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</si>
  <si>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</si>
  <si>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</si>
  <si>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ARQUITETO PAISAGISTA</t>
  </si>
  <si>
    <t>CONCRETO BETUMINOSO USINADO A QUENTE (CBUQ) PARA PAVIMENTACAO ASFALTICA, PADRAO DNIT, FAIXA C, COM CAP 30/45 - AQUISICAO POSTO USINA</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</si>
  <si>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</si>
  <si>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</si>
  <si>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</si>
  <si>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</si>
  <si>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</si>
  <si>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</si>
  <si>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</si>
  <si>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</si>
  <si>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</si>
  <si>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</si>
  <si>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</si>
  <si>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</si>
  <si>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</si>
  <si>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</si>
  <si>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</si>
  <si>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</si>
  <si>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</si>
  <si>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</si>
  <si>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</si>
  <si>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</si>
  <si>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</si>
  <si>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</si>
  <si>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</si>
  <si>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</si>
  <si>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</si>
  <si>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</si>
  <si>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</si>
  <si>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</si>
  <si>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</si>
  <si>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</si>
  <si>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</si>
  <si>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</si>
  <si>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</si>
  <si>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</si>
  <si>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</si>
  <si>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</si>
  <si>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</si>
  <si>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</si>
  <si>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</si>
  <si>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</si>
  <si>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</si>
  <si>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</si>
  <si>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</si>
  <si>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</si>
  <si>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</si>
  <si>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</si>
  <si>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</si>
  <si>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</si>
  <si>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</si>
  <si>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</si>
  <si>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</si>
  <si>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</si>
  <si>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</si>
  <si>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</si>
  <si>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</si>
  <si>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</si>
  <si>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</si>
  <si>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</si>
  <si>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</si>
  <si>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</si>
  <si>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</si>
  <si>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</si>
  <si>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</si>
  <si>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</si>
  <si>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</si>
  <si>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</si>
  <si>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</si>
  <si>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</si>
  <si>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</si>
  <si>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RODAFORRO EM PVC, PARA FORRO DE PVC, COMPRIMENTO 6 M</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</si>
  <si>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</si>
  <si>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</si>
  <si>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</si>
  <si>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</si>
  <si>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</si>
  <si>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</si>
  <si>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</si>
  <si>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</si>
  <si>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</si>
  <si>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</si>
  <si>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</si>
  <si>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</si>
  <si>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</si>
  <si>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</si>
  <si>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</si>
  <si>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</si>
  <si>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</si>
  <si>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</si>
  <si>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</si>
  <si>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</si>
  <si>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</si>
  <si>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</si>
  <si>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</si>
  <si>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</si>
  <si>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</si>
  <si>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</si>
  <si>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</si>
  <si>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</si>
  <si>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</si>
  <si>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</si>
  <si>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</si>
  <si>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</si>
  <si>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</si>
  <si>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</si>
  <si>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</si>
  <si>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</si>
  <si>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</si>
  <si>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</si>
  <si>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</si>
  <si>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</si>
  <si>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LIQUIDA 213 HP, CAPACIDADE DA CACAMBA DE 1,9 A 3,5 M3, PESO OPERACIONAL DE 19234 KG</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</si>
  <si>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</si>
  <si>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</si>
  <si>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</si>
  <si>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</si>
  <si>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</si>
  <si>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</si>
  <si>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</si>
  <si>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</si>
  <si>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</si>
  <si>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</si>
  <si>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</si>
  <si>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</si>
  <si>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</si>
  <si>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GRANALHA DE ACO, ANGULAR (GRIT), PARA JATEAMENTO, PENEIRA 1,41 A 1,19 MM (SAE G16)</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</si>
  <si>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</si>
  <si>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</si>
  <si>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</si>
  <si>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</si>
  <si>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</si>
  <si>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</si>
  <si>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</si>
  <si>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</si>
  <si>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</si>
  <si>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</si>
  <si>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</si>
  <si>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</si>
  <si>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</si>
  <si>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</si>
  <si>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</si>
  <si>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</si>
  <si>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</si>
  <si>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</si>
  <si>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</si>
  <si>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</si>
  <si>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</si>
  <si>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</si>
  <si>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</si>
  <si>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</si>
  <si>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</si>
  <si>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</si>
  <si>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</si>
  <si>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</si>
  <si>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</si>
  <si>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</si>
  <si>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</si>
  <si>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</si>
  <si>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</si>
  <si>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</si>
  <si>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</si>
  <si>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</si>
  <si>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</si>
  <si>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</si>
  <si>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</si>
  <si>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</si>
  <si>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</si>
  <si>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</si>
  <si>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</si>
  <si>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</si>
  <si>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</si>
  <si>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</si>
  <si>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</si>
  <si>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</si>
  <si>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</si>
  <si>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</si>
  <si>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</si>
  <si>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</si>
  <si>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</si>
  <si>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</si>
  <si>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</si>
  <si>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</si>
  <si>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</si>
  <si>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</si>
  <si>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</si>
  <si>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</si>
  <si>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</si>
  <si>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</si>
  <si>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</si>
  <si>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</si>
  <si>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</si>
  <si>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</si>
  <si>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</si>
  <si>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</si>
  <si>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</si>
  <si>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</si>
  <si>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</si>
  <si>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</si>
  <si>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</si>
  <si>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</si>
  <si>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</si>
  <si>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</si>
  <si>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</si>
  <si>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</si>
  <si>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</si>
  <si>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</si>
  <si>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</si>
  <si>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</si>
  <si>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</si>
  <si>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</si>
  <si>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</si>
  <si>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</si>
  <si>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</si>
  <si>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</si>
  <si>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</si>
  <si>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</si>
  <si>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</si>
  <si>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</si>
  <si>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</si>
  <si>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</si>
  <si>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</si>
  <si>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</si>
  <si>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</si>
  <si>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</si>
  <si>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</si>
  <si>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</si>
  <si>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</si>
  <si>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</si>
  <si>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</si>
  <si>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</si>
  <si>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</si>
  <si>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</si>
  <si>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</si>
  <si>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</si>
  <si>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</si>
  <si>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</si>
  <si>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</si>
  <si>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</si>
  <si>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</si>
  <si>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</si>
  <si>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</si>
  <si>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</si>
  <si>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</si>
  <si>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</si>
  <si>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</si>
  <si>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</si>
  <si>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</si>
  <si>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</si>
  <si>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</si>
  <si>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</si>
  <si>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</si>
  <si>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</si>
  <si>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</si>
  <si>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</si>
  <si>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</si>
  <si>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</si>
  <si>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</si>
  <si>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</si>
  <si>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</si>
  <si>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</si>
  <si>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</si>
  <si>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</si>
  <si>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</si>
  <si>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</si>
  <si>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</si>
  <si>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</si>
  <si>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</si>
  <si>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</si>
  <si>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</si>
  <si>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</si>
  <si>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</si>
  <si>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</si>
  <si>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CORDEL DETONANTE, NP 05 G/M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</si>
  <si>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</si>
  <si>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</si>
  <si>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</si>
  <si>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</si>
  <si>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</si>
  <si>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</si>
  <si>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</si>
  <si>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</si>
  <si>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</si>
  <si>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</si>
  <si>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</si>
  <si>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</si>
  <si>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</si>
  <si>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</si>
  <si>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</si>
  <si>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</si>
  <si>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</si>
  <si>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</si>
  <si>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</si>
  <si>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</si>
  <si>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</si>
  <si>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</si>
  <si>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</si>
  <si>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</si>
  <si>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</si>
  <si>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</si>
  <si>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</si>
  <si>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</si>
  <si>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</si>
  <si>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</si>
  <si>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</si>
  <si>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</si>
  <si>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</si>
  <si>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</si>
  <si>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</si>
  <si>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</si>
  <si>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</si>
  <si>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</si>
  <si>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</si>
  <si>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</si>
  <si>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</si>
  <si>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</si>
  <si>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</si>
  <si>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</si>
  <si>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</si>
  <si>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</si>
  <si>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</si>
  <si>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</si>
  <si>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</si>
  <si>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</si>
  <si>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</si>
  <si>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</si>
  <si>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</si>
  <si>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</si>
  <si>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</si>
  <si>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</si>
  <si>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</si>
  <si>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</si>
  <si>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</si>
  <si>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</si>
  <si>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</si>
  <si>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</si>
  <si>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</si>
  <si>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</si>
  <si>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</si>
  <si>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</si>
  <si>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</si>
  <si>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</si>
  <si>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</si>
  <si>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</si>
  <si>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</si>
  <si>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</si>
  <si>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</si>
  <si>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</si>
  <si>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</si>
  <si>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</si>
  <si>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</si>
  <si>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</si>
  <si>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</si>
  <si>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</si>
  <si>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</si>
  <si>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</si>
  <si>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</si>
  <si>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</si>
  <si>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</si>
  <si>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</si>
  <si>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</si>
  <si>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</si>
  <si>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</si>
  <si>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</si>
  <si>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</si>
  <si>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</si>
  <si>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</si>
  <si>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</si>
  <si>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</si>
  <si>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</si>
  <si>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</si>
  <si>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</si>
  <si>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</si>
  <si>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</si>
  <si>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</si>
  <si>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</si>
  <si>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</si>
  <si>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</si>
  <si>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</si>
  <si>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</si>
  <si>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</si>
  <si>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</si>
  <si>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</si>
  <si>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</si>
  <si>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</si>
  <si>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</si>
  <si>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</si>
  <si>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</si>
  <si>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</si>
  <si>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</si>
  <si>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</si>
  <si>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</si>
  <si>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</si>
  <si>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</si>
  <si>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</si>
  <si>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</si>
  <si>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</si>
  <si>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</si>
  <si>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</si>
  <si>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</si>
  <si>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</si>
  <si>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</si>
  <si>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</si>
  <si>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</si>
  <si>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</si>
  <si>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</si>
  <si>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</si>
  <si>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</si>
  <si>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</si>
  <si>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</si>
  <si>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</si>
  <si>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</si>
  <si>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</si>
  <si>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</si>
  <si>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</si>
  <si>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</si>
  <si>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</si>
  <si>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</si>
  <si>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</si>
  <si>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</si>
  <si>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</si>
  <si>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</si>
  <si>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</si>
  <si>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</si>
  <si>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</si>
  <si>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</si>
  <si>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</si>
  <si>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INTERRUPTOR SIMPLES + INTERRUPTOR PARALELO 10A, 250V, CONJUNTO MONTADO PARA EMBUTIR 4" X 2" (PLACA + SUPORTE + MODULOS)</t>
  </si>
  <si>
    <t>INTERRUPTOR SIMPLES + 2 INTERRUPTORES PARALELOS 10A, 250V, CONJUNTO MONTADO PARA EMBUTIR 4" X 2" (PLACA + SUPORTE + MODULOS)</t>
  </si>
  <si>
    <t>TOMADA 2P+T 20A 250V, CONJUNTO MONTADO PARA EMBUTIR 4" X 2" (PLACA + SUPORTE + MODULO)</t>
  </si>
  <si>
    <t>INTERRUPTOR SIMPLES + TOMADA 2P+T 10A, 250V, CONJUNTO MONTADO PARA EMBUTIR 4" X 2" (PLACA + SUPORTE + MODULOS)</t>
  </si>
  <si>
    <t>INTERRUPTOR PARALELO + TOMADA 2P+T 10A, 250V, CONJUNTO MONTADO PARA EMBUTIR 4" X 2" (PLACA + SUPORTE + MODULOS)</t>
  </si>
  <si>
    <t>INTERRUPTOR SIMPLES + INTERRUPTOR PARALELO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</si>
  <si>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</si>
  <si>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</si>
  <si>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</si>
  <si>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</si>
  <si>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</si>
  <si>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</si>
  <si>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</si>
  <si>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</si>
  <si>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</si>
  <si>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</si>
  <si>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</si>
  <si>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</si>
  <si>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</si>
  <si>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</si>
  <si>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</si>
  <si>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</si>
  <si>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</si>
  <si>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</si>
  <si>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</si>
  <si>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</si>
  <si>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</si>
  <si>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</si>
  <si>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</si>
  <si>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</si>
  <si>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</si>
  <si>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</si>
  <si>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</si>
  <si>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</si>
  <si>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</si>
  <si>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</si>
  <si>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</si>
  <si>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</si>
  <si>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</si>
  <si>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</si>
  <si>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</si>
  <si>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</si>
  <si>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</si>
  <si>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</si>
  <si>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</si>
  <si>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</si>
  <si>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</si>
  <si>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</si>
  <si>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</si>
  <si>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</si>
  <si>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</si>
  <si>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</si>
  <si>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</si>
  <si>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</si>
  <si>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</si>
  <si>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</si>
  <si>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</si>
  <si>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</si>
  <si>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</si>
  <si>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</si>
  <si>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</si>
  <si>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</si>
  <si>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</si>
  <si>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</si>
  <si>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</si>
  <si>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</si>
  <si>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</si>
  <si>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</si>
  <si>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</si>
  <si>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</si>
  <si>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</si>
  <si>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</si>
  <si>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</si>
  <si>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</si>
  <si>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</si>
  <si>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</si>
  <si>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</si>
  <si>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</si>
  <si>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</si>
  <si>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</si>
  <si>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</si>
  <si>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</si>
  <si>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</si>
  <si>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</si>
  <si>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</si>
  <si>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</si>
  <si>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</si>
  <si>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</si>
  <si>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</si>
  <si>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</si>
  <si>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</si>
  <si>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</si>
  <si>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</si>
  <si>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</si>
  <si>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</si>
  <si>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</si>
  <si>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</si>
  <si>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</si>
  <si>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</si>
  <si>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</si>
  <si>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</si>
  <si>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</si>
  <si>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</si>
  <si>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PINCEL CHATO (TRINCHA) CERDAS GRIS 1.1/2 " (38 MM)</t>
  </si>
  <si>
    <t>ROLO DE LA DE CARNEIRO 23 CM (SEM CABO)</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</si>
  <si>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</si>
  <si>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</si>
  <si>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</si>
  <si>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</si>
  <si>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</si>
  <si>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</si>
  <si>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</si>
  <si>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</si>
  <si>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</si>
  <si>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</si>
  <si>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</si>
  <si>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</si>
  <si>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</si>
  <si>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</si>
  <si>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</si>
  <si>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</si>
  <si>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</si>
  <si>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</si>
  <si>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</si>
  <si>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</si>
  <si>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</si>
  <si>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</si>
  <si>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</si>
  <si>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</si>
  <si>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</si>
  <si>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</si>
  <si>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</si>
  <si>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</si>
  <si>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</si>
  <si>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</si>
  <si>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</si>
  <si>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22 MM X 3/4",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</si>
  <si>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</si>
  <si>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</si>
  <si>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</si>
  <si>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</si>
  <si>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</si>
  <si>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ALICATE DE PRESSAO 11 " PARA SOLDA, TIPO C</t>
  </si>
  <si>
    <t>ALICATE DE PRESSAO 11 " PARA SOLDA, TIPO U</t>
  </si>
  <si>
    <t>ALICATE DE PRESSAO PARA SOLDA DE CHAPA 18 "</t>
  </si>
  <si>
    <t>ALICATE DE CORTE DIAGONAL 6 " COM ISOLAMENTO</t>
  </si>
  <si>
    <t>ALICATE PARA ANEIS DE PISTAO, CAPACIDADE 50 A 100 MM</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</si>
  <si>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</si>
  <si>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</si>
  <si>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</si>
  <si>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</si>
  <si>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</si>
  <si>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</si>
  <si>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</si>
  <si>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</si>
  <si>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</si>
  <si>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</si>
  <si>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</si>
  <si>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</si>
  <si>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</si>
  <si>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</si>
  <si>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</si>
  <si>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</si>
  <si>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</si>
  <si>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</si>
  <si>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</si>
  <si>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</si>
  <si>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</si>
  <si>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</si>
  <si>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</si>
  <si>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</si>
  <si>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</si>
  <si>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</si>
  <si>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</si>
  <si>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</si>
  <si>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</si>
  <si>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</si>
  <si>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</si>
  <si>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</si>
  <si>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</si>
  <si>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</si>
  <si>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</si>
  <si>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</si>
  <si>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</si>
  <si>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</si>
  <si>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</si>
  <si>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</si>
  <si>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TE MISTURADOR DE TRANSICAO, CPVC, COM ROSCA, 22 MM X 3/4", PARA AGUA QUENTE</t>
  </si>
  <si>
    <t>LUVA SIMPLES, PVC, SOLDAVEL, DN 150 MM, SERIE NORMAL, PARA ESGOTO PREDIAL</t>
  </si>
  <si>
    <t>LUVA SOLDAVEL COM BUCHA DE LATAO, PVC, 32 MM X 1"</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</si>
  <si>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</si>
  <si>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</si>
  <si>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</si>
  <si>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</si>
  <si>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</si>
  <si>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</si>
  <si>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MASSA PARA TEXTURA LISA DE BASE ACRILICA, USO INTERNO E EXTERNO</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</si>
  <si>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</si>
  <si>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</si>
  <si>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</si>
  <si>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</si>
  <si>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</si>
  <si>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</si>
  <si>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</si>
  <si>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</si>
  <si>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</si>
  <si>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</si>
  <si>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</si>
  <si>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</si>
  <si>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</si>
  <si>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</si>
  <si>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</si>
  <si>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</si>
  <si>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</si>
  <si>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</si>
  <si>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</si>
  <si>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</si>
  <si>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</si>
  <si>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</si>
  <si>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</si>
  <si>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</si>
  <si>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</si>
  <si>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</si>
  <si>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</si>
  <si>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</si>
  <si>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</si>
  <si>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</si>
  <si>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</si>
  <si>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</si>
  <si>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</si>
  <si>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</si>
  <si>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</si>
  <si>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</si>
  <si>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</si>
  <si>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</si>
  <si>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</si>
  <si>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</si>
  <si>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</si>
  <si>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</si>
  <si>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</si>
  <si>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</si>
  <si>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</si>
  <si>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</si>
  <si>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</si>
  <si>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</si>
  <si>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</si>
  <si>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</si>
  <si>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</si>
  <si>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</si>
  <si>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</si>
  <si>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</si>
  <si>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</si>
  <si>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</si>
  <si>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</si>
  <si>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</si>
  <si>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</si>
  <si>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</si>
  <si>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</si>
  <si>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</si>
  <si>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</si>
  <si>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</si>
  <si>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</si>
  <si>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</si>
  <si>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</si>
  <si>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</si>
  <si>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</si>
  <si>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</si>
  <si>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</si>
  <si>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</si>
  <si>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</si>
  <si>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</si>
  <si>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</si>
  <si>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</si>
  <si>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</si>
  <si>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</si>
  <si>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</si>
  <si>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</si>
  <si>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</si>
  <si>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</si>
  <si>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</si>
  <si>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</si>
  <si>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</si>
  <si>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</si>
  <si>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</si>
  <si>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</si>
  <si>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</si>
  <si>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</si>
  <si>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</si>
  <si>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</si>
  <si>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</si>
  <si>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</si>
  <si>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</si>
  <si>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</si>
  <si>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</si>
  <si>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</si>
  <si>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</si>
  <si>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</si>
  <si>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</si>
  <si>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</si>
  <si>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</si>
  <si>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</si>
  <si>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</si>
  <si>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</si>
  <si>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</si>
  <si>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</si>
  <si>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</si>
  <si>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</si>
  <si>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</si>
  <si>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</si>
  <si>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</si>
  <si>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</si>
  <si>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</si>
  <si>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</si>
  <si>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</si>
  <si>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</si>
  <si>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</si>
  <si>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</si>
  <si>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</si>
  <si>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</si>
  <si>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</si>
  <si>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</si>
  <si>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</si>
  <si>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</si>
  <si>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</si>
  <si>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</si>
  <si>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</si>
  <si>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</si>
  <si>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</si>
  <si>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</si>
  <si>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</si>
  <si>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</si>
  <si>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</si>
  <si>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</si>
  <si>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</si>
  <si>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</si>
  <si>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</si>
  <si>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</si>
  <si>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</si>
  <si>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</si>
  <si>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</si>
  <si>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</si>
  <si>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</si>
  <si>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</si>
  <si>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</si>
  <si>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</si>
  <si>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</si>
  <si>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</si>
  <si>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</si>
  <si>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</si>
  <si>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</si>
  <si>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LAMPADA FLUORESCENTE COMPACTA 2U/3U BRANCA 9/10 W, BASE E27 (127/220 V)</t>
  </si>
  <si>
    <t>LAMPADA LED TUBULAR BIVOLT 9/10 W, BASE G13</t>
  </si>
  <si>
    <t>LAMPADA LED TUBULAR BIVOLT 18/20 W, BASE G13</t>
  </si>
  <si>
    <t>LAMPADA LED TIPO DICROICA BIVOLT, LUZ BRANCA, 5 W (BASE GU10)</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</si>
  <si>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</si>
  <si>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</si>
  <si>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</si>
  <si>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</si>
  <si>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</si>
  <si>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</si>
  <si>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</si>
  <si>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</si>
  <si>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</si>
  <si>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</si>
  <si>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</si>
  <si>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</si>
  <si>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</si>
  <si>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</si>
  <si>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</si>
  <si>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</si>
  <si>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</si>
  <si>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</si>
  <si>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</si>
  <si>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</si>
  <si>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</si>
  <si>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</si>
  <si>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</si>
  <si>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</si>
  <si>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</si>
  <si>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</si>
  <si>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</si>
  <si>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</si>
  <si>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</si>
  <si>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</si>
  <si>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</si>
  <si>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</si>
  <si>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</si>
  <si>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</si>
  <si>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</si>
  <si>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</si>
  <si>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</si>
  <si>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</si>
  <si>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</si>
  <si>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</si>
  <si>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</si>
  <si>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</si>
  <si>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</si>
  <si>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</si>
  <si>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</si>
  <si>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</si>
  <si>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</si>
  <si>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</si>
  <si>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</si>
  <si>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</si>
  <si>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</si>
  <si>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</si>
  <si>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</si>
  <si>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</si>
  <si>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</si>
  <si>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</si>
  <si>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</si>
  <si>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</si>
  <si>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</si>
  <si>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</si>
  <si>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</si>
  <si>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</si>
  <si>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</si>
  <si>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</si>
  <si>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</si>
  <si>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</si>
  <si>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</si>
  <si>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</si>
  <si>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</si>
  <si>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</si>
  <si>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</si>
  <si>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</si>
  <si>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</si>
  <si>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</si>
  <si>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</si>
  <si>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</si>
  <si>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</si>
  <si>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</si>
  <si>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</si>
  <si>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</si>
  <si>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</si>
  <si>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</si>
  <si>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</si>
  <si>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</si>
  <si>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</si>
  <si>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</si>
  <si>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</si>
  <si>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</si>
  <si>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</si>
  <si>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</si>
  <si>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</si>
  <si>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</si>
  <si>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</si>
  <si>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</si>
  <si>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</si>
  <si>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</si>
  <si>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</si>
  <si>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</si>
  <si>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</si>
  <si>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</si>
  <si>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</si>
  <si>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</si>
  <si>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</si>
  <si>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</si>
  <si>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</si>
  <si>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</si>
  <si>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</si>
  <si>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</si>
  <si>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</si>
  <si>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</si>
  <si>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</si>
  <si>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</si>
  <si>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</si>
  <si>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</si>
  <si>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</si>
  <si>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</si>
  <si>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</si>
  <si>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</si>
  <si>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</si>
  <si>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</si>
  <si>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</si>
  <si>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</si>
  <si>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</si>
  <si>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</si>
  <si>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</si>
  <si>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</si>
  <si>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</si>
  <si>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</si>
  <si>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</si>
  <si>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</si>
  <si>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</si>
  <si>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</si>
  <si>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</si>
  <si>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</si>
  <si>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</si>
  <si>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</si>
  <si>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</si>
  <si>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</si>
  <si>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</si>
  <si>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</si>
  <si>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</si>
  <si>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</si>
  <si>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</si>
  <si>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</si>
  <si>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</si>
  <si>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</si>
  <si>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</si>
  <si>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</si>
  <si>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</si>
  <si>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</si>
  <si>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</si>
  <si>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</si>
  <si>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</si>
  <si>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</si>
  <si>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</si>
  <si>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</si>
  <si>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</si>
  <si>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</si>
  <si>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</si>
  <si>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</si>
  <si>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</si>
  <si>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</si>
  <si>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</si>
  <si>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</si>
  <si>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</si>
  <si>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</si>
  <si>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</si>
  <si>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</si>
  <si>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</si>
  <si>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</si>
  <si>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</si>
  <si>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</si>
  <si>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</si>
  <si>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</si>
  <si>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</si>
  <si>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</si>
  <si>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</si>
  <si>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</si>
  <si>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</si>
  <si>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</si>
  <si>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</si>
  <si>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</si>
  <si>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</si>
  <si>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</si>
  <si>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</si>
  <si>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</si>
  <si>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</si>
  <si>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</si>
  <si>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</si>
  <si>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</si>
  <si>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</si>
  <si>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</si>
  <si>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</si>
  <si>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</si>
  <si>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</si>
  <si>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</si>
  <si>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</si>
  <si>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</si>
  <si>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</si>
  <si>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</si>
  <si>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</si>
  <si>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</si>
  <si>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AR-CONDICIONADO QUENTE/FRIO SPLIT PISO-TETO 24000 BTU/H</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</si>
  <si>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</si>
  <si>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</si>
  <si>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</si>
  <si>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</si>
  <si>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</si>
  <si>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</si>
  <si>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</si>
  <si>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</si>
  <si>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</si>
  <si>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</si>
  <si>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</si>
  <si>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</si>
  <si>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</si>
  <si>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</si>
  <si>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</si>
  <si>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</si>
  <si>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</si>
  <si>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</si>
  <si>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</si>
  <si>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</si>
  <si>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</si>
  <si>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</si>
  <si>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</si>
  <si>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</si>
  <si>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</si>
  <si>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</si>
  <si>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</si>
  <si>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</si>
  <si>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</si>
  <si>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</si>
  <si>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</si>
  <si>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</si>
  <si>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</si>
  <si>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</si>
  <si>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</si>
  <si>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</si>
  <si>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</si>
  <si>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</si>
  <si>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</si>
  <si>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</si>
  <si>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</si>
  <si>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</si>
  <si>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</si>
  <si>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</si>
  <si>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</si>
  <si>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</si>
  <si>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</si>
  <si>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</si>
  <si>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</si>
  <si>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</si>
  <si>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</si>
  <si>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</si>
  <si>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</si>
  <si>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</si>
  <si>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</si>
  <si>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</si>
  <si>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</si>
  <si>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</si>
  <si>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</si>
  <si>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</si>
  <si>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PORCA ZINCADA, SEXTAVADA, DIAMETRO 1/4"</t>
  </si>
  <si>
    <t>SERRA CIRCULAR DE BANCADA, MODELO PICA-PAU, DIAMETRO DE 350 MM. CARACTERISTICAS DO MOTOR: TRIFASICO, POTENCIA DE 5 HP, FREQUENCIA DE 60 HZ</t>
  </si>
  <si>
    <t>LOCACAO DE BARRA DE ANCORAGEM DE 0,80 A 1,20 M DE EXTENSAO, COM ROSCA DE 5/8", INCLUINDO PORCA E FLANGE</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</si>
  <si>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</si>
  <si>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</si>
  <si>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</si>
  <si>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</si>
  <si>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TUBO CONCRETO ARMADO, CLASSE PA-1, PB, DN 300 MM, PARA AGUAS PLUVIAIS (NBR 8890)</t>
  </si>
  <si>
    <t>TUBO CONCRETO ARMADO, CLASSE EA-2, PB JE, DN 300 MM, PARA ESGOTO SANITARIO (NBR 8890)</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</si>
  <si>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</si>
  <si>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</si>
  <si>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</si>
  <si>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</si>
  <si>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</si>
  <si>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</si>
  <si>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</si>
  <si>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</si>
  <si>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</si>
  <si>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</si>
  <si>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</si>
  <si>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</si>
  <si>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</si>
  <si>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</si>
  <si>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</si>
  <si>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</si>
  <si>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</si>
  <si>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</si>
  <si>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</si>
  <si>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</si>
  <si>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</si>
  <si>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</si>
  <si>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</si>
  <si>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</si>
  <si>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</si>
  <si>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</si>
  <si>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</si>
  <si>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</si>
  <si>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</si>
  <si>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</si>
  <si>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PREGO DE ACO POLIDO COM CABECA 22 X 48 (4 1/4 X 5)</t>
  </si>
  <si>
    <t>PERFIL UDC ("U" DOBRADO DE CHAPA) SIMPLES DE ACO LAMINADO, GALVANIZADO, ASTM A36, 127 X 50 MM, E= 3 MM</t>
  </si>
  <si>
    <t>CANOPLA ACABAMENTO CROMADO PARA INSTALACAO DE SPRINKLER, SOB FORRO, 15 MM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</si>
  <si>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</si>
  <si>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</si>
  <si>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</si>
  <si>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</si>
  <si>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</si>
  <si>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</si>
  <si>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</si>
  <si>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</si>
  <si>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</si>
  <si>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</si>
  <si>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</si>
  <si>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</si>
  <si>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</si>
  <si>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</si>
  <si>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</si>
  <si>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</si>
  <si>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</si>
  <si>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</si>
  <si>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</si>
  <si>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</si>
  <si>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</si>
  <si>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</si>
  <si>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</si>
  <si>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</si>
  <si>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</si>
  <si>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</si>
  <si>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</si>
  <si>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</si>
  <si>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</si>
  <si>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</si>
  <si>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ABRACADEIRA P/POCOS PROFUNDOS</t>
  </si>
  <si>
    <t>TRANSPORTE - MENSALISTA (ENCARGOS COMPLEMENTARES) (COLETADO CAIXA)</t>
  </si>
  <si>
    <t>ALIMENTACAO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</si>
  <si>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</si>
  <si>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</si>
  <si>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</si>
  <si>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</si>
  <si>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</si>
  <si>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</si>
  <si>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</si>
  <si>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</si>
  <si>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</si>
  <si>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</si>
  <si>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</si>
  <si>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</si>
  <si>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</si>
  <si>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</si>
  <si>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</si>
  <si>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</si>
  <si>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</si>
  <si>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</si>
  <si>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</si>
  <si>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</si>
  <si>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</si>
  <si>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</si>
  <si>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</si>
  <si>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</si>
  <si>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</si>
  <si>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</si>
  <si>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</si>
  <si>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</si>
  <si>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</si>
  <si>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</si>
  <si>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</si>
  <si>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</si>
  <si>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</si>
  <si>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</si>
  <si>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</si>
  <si>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</si>
  <si>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</si>
  <si>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</si>
  <si>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</si>
  <si>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</si>
  <si>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</si>
  <si>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</si>
  <si>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</si>
  <si>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</si>
  <si>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</si>
  <si>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</si>
  <si>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</si>
  <si>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</si>
  <si>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</si>
  <si>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</si>
  <si>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</si>
  <si>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</si>
  <si>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</si>
  <si>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</si>
  <si>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</si>
  <si>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</si>
  <si>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</si>
  <si>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</si>
  <si>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</si>
  <si>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</si>
  <si>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</si>
  <si>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</si>
  <si>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</si>
  <si>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</si>
  <si>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</si>
  <si>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</si>
  <si>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</si>
  <si>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</si>
  <si>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</si>
  <si>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</si>
  <si>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</si>
  <si>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</si>
  <si>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</si>
  <si>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</si>
  <si>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</si>
  <si>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</si>
  <si>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</si>
  <si>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</si>
  <si>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</si>
  <si>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</si>
  <si>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</si>
  <si>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</si>
  <si>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</si>
  <si>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</si>
  <si>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</si>
  <si>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</si>
  <si>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</si>
  <si>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</si>
  <si>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</si>
  <si>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</si>
  <si>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</si>
  <si>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</si>
  <si>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</si>
  <si>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</si>
  <si>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</si>
  <si>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</si>
  <si>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</si>
  <si>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</si>
  <si>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</si>
  <si>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</si>
  <si>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</si>
  <si>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</si>
  <si>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</si>
  <si>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</si>
  <si>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</si>
  <si>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</si>
  <si>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</si>
  <si>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</si>
  <si>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</si>
  <si>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</si>
  <si>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</si>
  <si>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</si>
  <si>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</si>
  <si>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</si>
  <si>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</si>
  <si>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</si>
  <si>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</si>
  <si>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USINA DE CONCRETO FIXA, CAPACIDADE NOMINAL DE 90 A 120 M3/H, SEM SILO - MANUTENÇÃO. AF_07/2016</t>
  </si>
  <si>
    <t>TRATOR DE ESTEIRAS, POTÊNCIA 150 HP, PESO OPERACIONAL 16,7 T, COM RODA MOTRIZ ELEVADA E LÂMINA 3,18 M3 - MANUTENÇÃO. AF_06/2014</t>
  </si>
  <si>
    <t>CAMINHÃO TOCO, PESO BRUTO TOTAL 14.300 KG, CARGA ÚTIL MÁXIMA 9590 KG, DISTÂNCIA ENTRE EIXOS 4,76 M, POTÊNCIA 185 CV (NÃO INCLUI CARROCERIA) - MATERIAIS NA OPERAÇÃO. AF_06/2014</t>
  </si>
  <si>
    <t>PORTA DE CORRER EM ALUMINIO, COM DUAS FOLHAS PARA VIDRO, INCLUSO VIDRO LISO INCOLOR, FECHADURA E PUXADOR, SEM GUARNICAO/ALIZAR/VISTA</t>
  </si>
  <si>
    <t>PORTAO DE FERRO EM CHAPA GALVANIZADA PLANA 14 GSG</t>
  </si>
  <si>
    <t>CAIXA DE PROTECAO PARA MEDIDOR MONOFASICO, FORNECIMENTO E INSTALACAO</t>
  </si>
  <si>
    <t>JUNTA DE DILATACAO COM ISOPOR 10 MM</t>
  </si>
  <si>
    <t>VIDRO LISO COMUM TRANSPARENTE, ESPESSURA 3MM</t>
  </si>
  <si>
    <t>VIDRO LISO COMUM TRANSPARENTE, ESPESSURA 4MM</t>
  </si>
  <si>
    <t>VIDRO FANTASIA TIPO CANELADO, ESPESSURA 4MM</t>
  </si>
  <si>
    <t>VIDRO ARAMADO, ESPESSURA 7MM</t>
  </si>
  <si>
    <t>ALVENARIA EM TIJOLO CERAMICO MACICO 5X10X20CM 1 VEZ (ESPESSURA 20CM), ASSENTADO COM ARGAMASSA TRACO 1:2:8 (CIMENTO, CAL E AREIA)</t>
  </si>
  <si>
    <t>PISO INDUSTRIAL DE ALTA RESISTENCIA, ESPESSURA 8MM, INCLUSO JUNTAS DE DILATACAO PLASTICAS E POLIMENTO MECANIZADO</t>
  </si>
  <si>
    <t>RETIRADA DE DIVISORIAS EM CHAPAS DE MADEIRA, COM MONTANTES METALICOS</t>
  </si>
  <si>
    <t>PISO VINILICO SEMIFLEXIVEL PADRAO LISO, ESPESSURA 2MM, FIXADO COM COLA</t>
  </si>
  <si>
    <t>PISO DE BORRACHA FRISADO, ESPESSURA 7MM, ASSENTADO COM ARGAMASSA TRACO 1:3 (CIMENTO E AREIA)</t>
  </si>
  <si>
    <t>RODAPE VINILICO ALTURA 5CM, ESPESSURA 1MM, FIXADO COM COLA</t>
  </si>
  <si>
    <t>RODAPE BORRACHA LISO, ALTURA = 7CM, ESPESSURA = 2 MM, PARA ARGAMASSA</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</si>
  <si>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</si>
  <si>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</si>
  <si>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</si>
  <si>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</si>
  <si>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</si>
  <si>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</si>
  <si>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</si>
  <si>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</si>
  <si>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LAMPADA VAPOR METALICO 400W - FORNECIMENTO E INSTALACAO</t>
  </si>
  <si>
    <t>IGNITOR PARA PARTIDA LÂMPADA VAPOR SÓDIO ALTA PRESSÃO ATÉ 400W</t>
  </si>
  <si>
    <t>REATOR PARA LAMPADA VAPOR DE MERCURIO USO EXTERNO 220V/400W</t>
  </si>
  <si>
    <t>CAIXA DE AREIA 40X40X40CM EM ALVENARIA - EXECUÇÃO</t>
  </si>
  <si>
    <t>CAIXA DE INCÊNDIO 45X75X17CM - FORNECIMENTO E INSTALAÇÃO</t>
  </si>
  <si>
    <t>CAIXA DE INCÊNDIO 60X75X17CM - FORNECIMENTO E INSTALAÇÃO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</si>
  <si>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</si>
  <si>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</si>
  <si>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</si>
  <si>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</si>
  <si>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</si>
  <si>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</si>
  <si>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</si>
  <si>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FUSÍVEL TIPO NH 200A - TAMANHO 01 - FORNECIMENTO E INSTALACAO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</si>
  <si>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</si>
  <si>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</si>
  <si>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</si>
  <si>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</si>
  <si>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</si>
  <si>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</si>
  <si>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</si>
  <si>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</si>
  <si>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</si>
  <si>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</si>
  <si>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</si>
  <si>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</si>
  <si>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</si>
  <si>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</si>
  <si>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</si>
  <si>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</si>
  <si>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</si>
  <si>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</si>
  <si>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</si>
  <si>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</si>
  <si>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ENSAIO DE RECEBIMENTO E ACEITACAO DE CIMENTO PORTLAND</t>
  </si>
  <si>
    <t>ENSAIO DE RECEBIMENTO E ACEITACAO DE AGREGADO GRAUDO</t>
  </si>
  <si>
    <t>APLICACAO DE TINTA A BASE DE EPOXI SOBRE PISO</t>
  </si>
  <si>
    <t>TXKM</t>
  </si>
  <si>
    <t>TRANSPORTE COMERCIAL COM CAMINHAO CARROCERIA 9 T, RODOVIA PAVIMENTADA</t>
  </si>
  <si>
    <t>TRANSPORTE COMERCIAL COM CAMINHAO BASCULANTE 6 M3, RODOVIA PAVIMENTADA</t>
  </si>
  <si>
    <t>CARGA, MANOBRAS E DESCARGA DE BRITA PARA TRATAMENTOS SUPERFICIAIS, COM CAMINHAO BASCULANTE 6 M3</t>
  </si>
  <si>
    <t>CARGA, MANOBRAS E DESCARGA DE MISTURA BETUMINOSA A FRIO, COM CAMINHAO BASCULANTE 6 M3</t>
  </si>
  <si>
    <t>MOBILIZACAO E INSTALACAO DE 01 EQUIPAMENTO DE SONDAGEM, DISTANCIA ATE 10KM</t>
  </si>
  <si>
    <t>M3XKM</t>
  </si>
  <si>
    <t>CARGA, MANOBRAS E DESCARGA DE BRITA PARA TRATAMENTOS SUPERFICIAIS, COM CAMINHAO BASCULANTE 6 M3, DESCARGA EM DISTRIBUIDOR</t>
  </si>
  <si>
    <t>CARGA E DESCARGA MECANIZADAS DE ENTULHO EM CAMINHAO BASCULANTE 6 M3</t>
  </si>
  <si>
    <t>ESCAVACAO MECANICA DE VALA EM MATERIAL 2A. CATEGORIA DE 4,01 ATE 6,00 M DE PROFUNDIDADE COM UTILIZACAO DE ESCAVADEIRA HIDRAULICA</t>
  </si>
  <si>
    <t>BASE DE SOLO CIMENTO 6% COM MISTURA EM USINA, COMPACTACAO 100% PROCTOR NORMAL, EXCLUSIVE ESCAVACAO, CARGA E TRANSPORTE DO SOLO</t>
  </si>
  <si>
    <t>PINTURA DE LIGACAO COM EMULSAO RR-1C</t>
  </si>
  <si>
    <t>PINTURA DE LIGACAO COM EMULSAO RR-2C</t>
  </si>
  <si>
    <t>REGULARIZACAO E COMPACTACAO DE SUBLEITO ATE 20 CM DE ESPESSURA</t>
  </si>
  <si>
    <t>USINAGEM DE CBUQ COM CAP 50/70, PARA CAPA DE ROLAMENTO</t>
  </si>
  <si>
    <t>USINAGEM DE CBUQ COM CAP 50/70, PARA BINDER</t>
  </si>
  <si>
    <t>CONTENCAO LATERAL COM SOLO LOCAL PARA PAVIMENTO POLIEDRICO</t>
  </si>
  <si>
    <t>CORTE E PREPARO DE CORDAO DE PEDRA PARA PAVIMENTO POLIEDRICO</t>
  </si>
  <si>
    <t>CORTE E PREPARO DE PEDRA PARA PAVIMENTO POLIEDRICO</t>
  </si>
  <si>
    <t>DESMONTE MANUAL DE PEDRA PARA PAVIMENTO POLIEDRICO</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</si>
  <si>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</si>
  <si>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</si>
  <si>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</si>
  <si>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</si>
  <si>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CONCRETO CICLOPICO FCK=10MPA 30% PEDRA DE MAO INCLUSIVE LANCAMENTO</t>
  </si>
  <si>
    <t>ROLO COMPACTADOR VIBRATÓRIO PÉ DE CARNEIRO PARA SOLOS, POTÊNCIA 80 HP, PESO OPERACIONAL SEM/COM LASTRO 7,4 / 8,8 T, LARGURA DE TRABALHO 1,68 M - CHP DIURNO. AF_02/2016</t>
  </si>
  <si>
    <t>PINTURA DE SUPERFICIE C/TINTA GRAFITE</t>
  </si>
  <si>
    <t>ARGAMASSA TRACO 1:3 (CIMENTO E AREIA), PREPARO MANUAL, INCLUSO ADITIVO IMPERMEABILIZANTE</t>
  </si>
  <si>
    <t>ARGAMASSA TRACO 1:4 (CIMENTO E AREIA), PREPARO MANUAL, INCLUSO ADITIVO IMPERMEABILIZANTE</t>
  </si>
  <si>
    <t>ASSENTAMENTO DE TAMPAO DE FERRO FUNDIDO 900 MM</t>
  </si>
  <si>
    <t>ASSENTAMENTO DE TAMPAO DE FERRO FUNDIDO 600 MM</t>
  </si>
  <si>
    <t>LOCAÇÃO DE REDES DE ÁGUA OU DE ESGOTO</t>
  </si>
  <si>
    <t>ENROCAMENTO COM PEDRA ARGAMASSADA TRAÇO 1:4 COM PEDRA DE MÃO</t>
  </si>
  <si>
    <t>INSTALACAO DE CLORADOR</t>
  </si>
  <si>
    <t>LOCACAO MENSAL DE ANDAIME METALICO TIPO FACHADEIRO, INCLUSIVE MONTAGEM</t>
  </si>
  <si>
    <t>SUPORTE PARA TRANSFORMADOR EM POSTE DE CONCRETO CIRCULAR</t>
  </si>
  <si>
    <t>GUARDA-CORPO EM TUBO DE ACO GALVANIZADO 1 1/2"</t>
  </si>
  <si>
    <t>JATEAMENTO COM AREIA EM ESTRUTURA METALICA</t>
  </si>
  <si>
    <t>LEITO FILTRANTE - ASSENTAMENTO DE BLOCOS LEOPOLD</t>
  </si>
  <si>
    <t>FORNECIMENTO E INSTALACAO DE TALHA E TROLEY MANUAL DE 1 TONELADA</t>
  </si>
  <si>
    <t>CORRIMAO EM MADEIRA 1A 2,5X30CM</t>
  </si>
  <si>
    <t>LOCAÇÃO DE ADUTORAS, COLETORES TRONCO E INTERCEPTORES - ATÉ DN 500 MM</t>
  </si>
  <si>
    <t>LEITO FILTRANTE - COLOCACAO DE LONA PLASTICA</t>
  </si>
  <si>
    <t>INSTALACAO DE BOMBA DOSADORA</t>
  </si>
  <si>
    <t>INSTALACAO DE AGITADOR</t>
  </si>
  <si>
    <t>ENROCAMENTO MANUAL, SEM ARRUMACAO DO MATERIAL</t>
  </si>
  <si>
    <t>ENROCAMENTO MANUAL, COM ARRUMACAO DO MATERIAL</t>
  </si>
  <si>
    <t>CUMEEIRA EM PERFIL ONDULADO DE ALUMÍNIO</t>
  </si>
  <si>
    <t>PINTURA PARA TELHAS DE ALUMINIO COM TINTA ESMALTE AUTOMOTIVA</t>
  </si>
  <si>
    <t>PINTURA EPOXI, DUAS DEMAOS</t>
  </si>
  <si>
    <t>EMASSAMENTO COM MASSA EPOXI, 2 DEMAOS</t>
  </si>
  <si>
    <t>PINTURA A OLEO, 1 DEMAO</t>
  </si>
  <si>
    <t>PINTURA A OLEO, 2 DEMAOS</t>
  </si>
  <si>
    <t>PINTURA COM TINTA A BASE DE BORRACHA CLORADA, 2 DEMAOS</t>
  </si>
  <si>
    <t>PINTURA COM VERNIZ POLIURETANO, 2 DEMAOS</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</si>
  <si>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</si>
  <si>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</si>
  <si>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</si>
  <si>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</si>
  <si>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</si>
  <si>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ATERRO COM AREIA COM ADENSAMENTO HIDRAULICO</t>
  </si>
  <si>
    <t>DIVISORIA EM GRANITO BRANCO POLIDO, ESP = 3CM, ASSENTADO COM ARGAMASSA TRACO 1:4, ARREMATE EM CIMENTO BRANCO, EXCLUSIVE FERRAGENS</t>
  </si>
  <si>
    <t>ESCAVACAO SUBMERSA COM DRAGA DE MANDIBULA</t>
  </si>
  <si>
    <t>UMEDECIMENTO DE MATERIAL PARA FECHAMENTO DE VALAS.</t>
  </si>
  <si>
    <t>TRANSPORTE COMERCIAL DE BRITA</t>
  </si>
  <si>
    <t>TRANSPORTE DE PAVIMENTACAO REMOVIDA (RODOVIAS NAO URBANAS)</t>
  </si>
  <si>
    <t>CAIXA DE PASSAGEM PARA TELEFONE 150X150X15CM (SOBREPOR) FORNECIMENTO E INSTALACAO</t>
  </si>
  <si>
    <t>CAIXA DE MEDICAO EM ALTA TENSAO - FORNECIMENTO E INSTALACAO</t>
  </si>
  <si>
    <t>ABRACADEIRA DE FIXACAO DE BRACOS DE LUMINARIAS DE 4" - FORNECIMENTO E INSTALACAO</t>
  </si>
  <si>
    <t>CAIXA DE PASSAGEM 30X30X40 COM TAMPA E DRENO BRITA</t>
  </si>
  <si>
    <t>CAIXA DE PASSAGEM 80X80X62 FUNDO BRITA COM TAMPA</t>
  </si>
  <si>
    <t>INTERRUPTOR INTERMEDIARIO (FOUR-WAY) - FORNECIMENTO E INSTALACAO</t>
  </si>
  <si>
    <t>LAMPADA FLUORESCENTE TP HO 85W - FORNECIMENTO E INSTALACAO</t>
  </si>
  <si>
    <t>LUMINARIA FECHADA PARA ILUMINACAO PUBLICA COM REATOR DE PARTIDA RAPIDA COM LAMPADA A VAPOR DE MERCURIO 250W - FORNECIMENTO E INSTALACAO</t>
  </si>
  <si>
    <t>REATOR PARA LAMPADA VAPOR DE MERCURIO 125W  USO EXTERNO</t>
  </si>
  <si>
    <t>REATOR PARA LAMPADA VAPOR DE MERCURIO 250W USO EXTERNO</t>
  </si>
  <si>
    <t>FUSIVEL TIPO NH 250 A, TAMANHO 1 - FORNECIMENTO E INSTALACAO</t>
  </si>
  <si>
    <t>BOMBA CENTRIFUGA C/ MOTOR ELETRICO TRIFASICO 1CV</t>
  </si>
  <si>
    <t>BASE PARA FUSIVEL (PORTA-FUSIVEL) NH 01 250A</t>
  </si>
  <si>
    <t>FUSIVEL TIPO NH 250A - TAMANHO 01 - FORNECIMENTO E INSTALACAO</t>
  </si>
  <si>
    <t>FORNECIMENTO DE PERFIL SIMPLES "I" OU "H" ATE 8" INCLUSIVE PERDAS</t>
  </si>
  <si>
    <t>FORNECIMENTO DE PERFIL SIMPLES "I" OU "H" 8 A 12" INCLUSIVE PERDAS</t>
  </si>
  <si>
    <t>ALVENARIA EMBASAMENTO E=20 CM BLOCO CONCRETO</t>
  </si>
  <si>
    <t>TE PVC PARA COLETOR ESGOTO, EB644, D=100MM, COM JUNTA ELASTICA.</t>
  </si>
  <si>
    <t>HIDRANTE SUBTERRANEO FERRO FUNDIDO C/ CURVA LONGA E CAIXA DN=75MM</t>
  </si>
  <si>
    <t>EXTINTOR INCENDIO TP PO QUIMICO 6KG - FORNECIMENTO E INSTALACAO</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</si>
  <si>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</si>
  <si>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</si>
  <si>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</si>
  <si>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</si>
  <si>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</si>
  <si>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</si>
  <si>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</si>
  <si>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</si>
  <si>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EXECUCAO DE DRENO PROFUNDO, CORTE EM SOLO, COM TUBO POROSO D=0,20M</t>
  </si>
  <si>
    <t>EXECUCAO DE DRENO CEGO</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</si>
  <si>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</si>
  <si>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</si>
  <si>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</si>
  <si>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</si>
  <si>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</si>
  <si>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</si>
  <si>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</si>
  <si>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</si>
  <si>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</si>
  <si>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</si>
  <si>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CAIACAO EM MEIO FIO</t>
  </si>
  <si>
    <t>FORNECIMENTO/INSTALACAO DE MANTA BIDIM RT-31</t>
  </si>
  <si>
    <t>IMPERMEABILIZACAO DE SUPERFICIE COM CIMENTO IMPERMEABILIZANTE DE PEGA ULTRA RAPIDA, TRACO 1:1, E=0,5 CM</t>
  </si>
  <si>
    <t>REPARO/COLAGEM DE ESTRUTURAS DE CONCRETO COM ADESIVO ESTRUTURAL A BASE DE EPOXI, E=2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</si>
  <si>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</si>
  <si>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</si>
  <si>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</si>
  <si>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</si>
  <si>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ESCORAMENTO CONTINUO DE VALAS, MISTO, COM PERFIL I DE 8"</t>
  </si>
  <si>
    <t>RECOMPOSICAO DE REVESTIMENTO PRIMARIO MEDIDO P/ VOLUME COMPACTADO</t>
  </si>
  <si>
    <t>LIGACAO DA REDE 50MM AO RAMAL PREDIAL 1/2"</t>
  </si>
  <si>
    <t>LIGACAO DA REDE 75MM AO RAMAL PREDIAL 1/2"</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</si>
  <si>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</si>
  <si>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</si>
  <si>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</si>
  <si>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</si>
  <si>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APICOAMENTO MANUAL DE SUPERFICIE DE CONCRETO</t>
  </si>
  <si>
    <t>RASPAGEM / CALAFETACAO TACOS MADEIRA 1 DEMAO CERA</t>
  </si>
  <si>
    <t>ENCERAMENTO MANUAL EM MADEIRA - 3 DEMAOS</t>
  </si>
  <si>
    <t>LIXAMENTO MAN C/ LIXA CALAFATE DE CONCR APARENTE ANTIGO</t>
  </si>
  <si>
    <t>LIMPEZA DE REVESTIMENTO EM PAREDE C/ SOLUCAO DE ACIDO MURIATICO/AMONIA</t>
  </si>
  <si>
    <t>REVESTIMENTO DE POCOS C/ TUBOS DE CONCRETO</t>
  </si>
  <si>
    <t>APARELHO DE APOIO NEOPRENE NAO FRETADO (1,4KG/DM3)</t>
  </si>
  <si>
    <t>APARELHO APOIO NEOPRENE FRETADO</t>
  </si>
  <si>
    <t>RODAPE EM MADEIRA, ALTURA 7CM, FIXADO COM COLA</t>
  </si>
  <si>
    <t>RODAPE EM MARMORE BRANCO ASSENTADO COM ARGAMASSA TRACO 1:4 (CIMENTO E AREIA) ALTURA 7CM</t>
  </si>
  <si>
    <t>RODAPE EM ARDOSIA ASSENTADO COM ARGAMASSA TRACO 1:4 (CIMENTO E AREIA) ALTURA 10CM</t>
  </si>
  <si>
    <t>PISO CIMENTADO TRACO 1:3 (CIMENTO/AREIA) ACABAMENTO LISO ESPESSURA 2,0 CM PREPARO MANUAL DA ARGAMASSA INCLUSO ADITIVO IMPERMEABILIZANTE</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</si>
  <si>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</si>
  <si>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</si>
  <si>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</si>
  <si>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</si>
  <si>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</si>
  <si>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</si>
  <si>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</si>
  <si>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</si>
  <si>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</si>
  <si>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</si>
  <si>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</si>
  <si>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</si>
  <si>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</si>
  <si>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</si>
  <si>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ACRILICA PARA SINALIZAÇÃO HORIZONTAL EM PISO CIMENTADO</t>
  </si>
  <si>
    <t>POLIMENTO E ENCERAMENTO DE PISO EM MADEIRA</t>
  </si>
  <si>
    <t>VERNIZ SINTETICO BRILHANTE EM CONCRETO OU TIJOLO, DUAS DEMAOS</t>
  </si>
  <si>
    <t>VERNIZ POLIURETANO BRILHANTE EM CONCRETO OU TIJOLO, TRES DEMAOS</t>
  </si>
  <si>
    <t>PINTURA IMUNIZANTE PARA MADEIRA, DUAS DEMAOS</t>
  </si>
  <si>
    <t>JANELA DE MADEIRA TIPO GUILHOTINA, DE ABRIR , INCLUSAS GUARNICOES SEM FERRAGENS</t>
  </si>
  <si>
    <t>JANELA DE MADEIRA TIPO VENEZIANA/VIDRO, DE ABRIR, INCLUSAS GUARNICOES SEM FERRAGENS</t>
  </si>
  <si>
    <t>BATENTE FERRO 1X1/8"</t>
  </si>
  <si>
    <t>GUARDA-CORPO COM CORRIMAO EM TUBO DE ACO GALVANIZADO 1 1/2"</t>
  </si>
  <si>
    <t>GUARDA-CORPO COM CORRIMAO EM TUBO DE ACO GALVANIZADO 3/4"</t>
  </si>
  <si>
    <t>PORTA MADEIRA 1A CORRER P/VIDRO 30MM/ GUARNICAO 15CM/ALIZAR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</si>
  <si>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</si>
  <si>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</si>
  <si>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</si>
  <si>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</si>
  <si>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</si>
  <si>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</si>
  <si>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</si>
  <si>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</si>
  <si>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</si>
  <si>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</si>
  <si>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</si>
  <si>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</si>
  <si>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</si>
  <si>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</si>
  <si>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</si>
  <si>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</si>
  <si>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</si>
  <si>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PLANTIO DE ARBUSTO COM ALTURA 50 A 100CM, EM CAVA DE 60X60X60CM</t>
  </si>
  <si>
    <t>PLANTIO DE GRAMA SAO CARLOS EM LEIVAS</t>
  </si>
  <si>
    <t>PLANTIO DE GRAMA ESMERALDA EM ROLO</t>
  </si>
  <si>
    <t>REVOLVIMENTO MANUAL DE SOLO, PROFUNDIDADE ATÉ 20CM</t>
  </si>
  <si>
    <t>RETIRADA DE GRAMA EM PLACAS</t>
  </si>
  <si>
    <t>PODA E LIMPEZA DE ARBUSTO TIPO CERCA VIVA</t>
  </si>
  <si>
    <t>CHAVE DE BOIA AUTOMÁTICA</t>
  </si>
  <si>
    <t>ESCADA EM CONCRETO ARMADO, FCK = 15 MPA, MOLDADA IN LOCO</t>
  </si>
  <si>
    <t>CORTE DE CAPOEIRA FINA A FOICE</t>
  </si>
  <si>
    <t>REMOCAO DE VIDRO COMUM</t>
  </si>
  <si>
    <t>PREPARO MANUAL DE TERRENO S/ RASPAGEM SUPERFICIAL</t>
  </si>
  <si>
    <t>ISOLAMENTO DE OBRA COM TELA PLASTICA COM MALHA DE 5MM</t>
  </si>
  <si>
    <t>ARMACAO EM TELA DE ACO SOLDADA NERVURADA Q-92, ACO CA-60, 4,2MM, MALHA 15X15CM</t>
  </si>
  <si>
    <t>TANQUE DE LOUÇA BRANCA COM COLUNA, 30L OU EQUIVALENTE - FORNECIMENTO E INSTALAÇÃO. AF_12/2013</t>
  </si>
  <si>
    <t>VÁLVULA EM METAL CROMADO 1.1/2" X 1.1/2" PARA TANQUE OU LAVATÓRIO, COM OU SEM LADRÃO - FORNECIMENTO E INSTALAÇÃO. AF_12/2013</t>
  </si>
  <si>
    <t>VASO SANITÁRIO SIFONADO COM CAIXA ACOPLADA LOUÇA BRANCA - FORNECIMENTO E INSTALAÇÃO. AF_12/2013</t>
  </si>
  <si>
    <t>TORNEIRA CROMADA DE MESA, 1/2" OU 3/4", PARA LAVATÓRIO, PADRÃO POPULAR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</si>
  <si>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</si>
  <si>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</si>
  <si>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MÉDIO - FORNECIMENTO E INSTALAÇÃO. AF_12/2013</t>
  </si>
  <si>
    <t>TORNEIRA CROMADA DE MESA, 1/2" OU 3/4", PARA LAVATÓRIO, PADRÃO MÉDIO - FORNECIMENTO E INSTALAÇÃO. AF_12/2013</t>
  </si>
  <si>
    <t>MÃO FRANCESA EM BARRA DE FERRO CHATO RETANGULAR 2" X 1/4", REFORÇADA, 40 X 30 CM</t>
  </si>
  <si>
    <t>MÃO FRANCESA EM BARRA DE FERRO CHATO RETANGULAR 2" X 1/4", REFORÇADA, 30 X 25 CM</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</si>
  <si>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</si>
  <si>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</si>
  <si>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ARGAMASSA TRAÇO 1:3:12 (CIMENTO, CAL E AREIA MÉDIA) PARA EMBOÇO/MASSA ÚNICA/ASSENTAMENTO DE ALVENARIA DE VEDAÇÃO, PREPARO MANUAL.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</si>
  <si>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</si>
  <si>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</si>
  <si>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</si>
  <si>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</si>
  <si>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</si>
  <si>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</si>
  <si>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PRONTA PARA CONTRAPISO, PREPARO MANUAL. AF_06/2014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</si>
  <si>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</si>
  <si>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</si>
  <si>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2 M³/H DE ARGAMASSA.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</si>
  <si>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</si>
  <si>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</si>
  <si>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</si>
  <si>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</si>
  <si>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</si>
  <si>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</si>
  <si>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</si>
  <si>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CONTRAPISO EM ARGAMASSA TRAÇO 1:4 (CIMENTO E AREIA), PREPARO MECÂNICO COM BETONEIRA 400 L, APLICADO EM ÁREAS SECAS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</si>
  <si>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</si>
  <si>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MECÂNICO COM BETONEIRA 400 L, APLICADO EM ÁREAS SECAS SOBRE LAJE, NÃO ADERIDO, ESPESSURA 6CM.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</si>
  <si>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</si>
  <si>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</si>
  <si>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</si>
  <si>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</si>
  <si>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</si>
  <si>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</si>
  <si>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</si>
  <si>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</si>
  <si>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</si>
  <si>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</si>
  <si>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</si>
  <si>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</si>
  <si>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</si>
  <si>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</si>
  <si>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</si>
  <si>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</si>
  <si>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</si>
  <si>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</si>
  <si>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</si>
  <si>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</si>
  <si>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</si>
  <si>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</si>
  <si>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</si>
  <si>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</si>
  <si>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</si>
  <si>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</si>
  <si>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</si>
  <si>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</si>
  <si>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</si>
  <si>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</si>
  <si>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</si>
  <si>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</si>
  <si>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</si>
  <si>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</si>
  <si>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</si>
  <si>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</si>
  <si>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</si>
  <si>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</si>
  <si>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</si>
  <si>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</si>
  <si>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</si>
  <si>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</si>
  <si>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LATA DE 18 L, MANUAL, 30M. AF_06/2014</t>
  </si>
  <si>
    <t>TRANSPORTE VERTICAL, PLACAS CERÂMICAS, MANUAL, 1 PAVIMENTO. AF_06/2014</t>
  </si>
  <si>
    <t>TRANSPORTE VERTICAL, LATA DE 18 L, MANUAL, 1 PAVIMENTO. AF_06/2014</t>
  </si>
  <si>
    <t>FERRAMENTAS (ENCARGOS COMPLEMENTARES) - HORISTA</t>
  </si>
  <si>
    <t>EPI (ENCARGOS COMPLEMENTARES) - HORISTA</t>
  </si>
  <si>
    <t>AJUDANTE DE ARMADOR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</si>
  <si>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</si>
  <si>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</si>
  <si>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</si>
  <si>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</si>
  <si>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</si>
  <si>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</si>
  <si>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</si>
  <si>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</si>
  <si>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</si>
  <si>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</si>
  <si>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</si>
  <si>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</si>
  <si>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BLASTER, DINAMITADOR OU CABO DE FOGO COM ENCARGOS COMPLEMENTARES</t>
  </si>
  <si>
    <t>CALAFETADOR/CALAFATE COM ENCARGOS COMPLEMENTARES</t>
  </si>
  <si>
    <t>CALCETEIRO COM ENCARGOS COMPLEMENTARES</t>
  </si>
  <si>
    <t>ELETRICISTA INDUSTRIAL COM ENCARGOS COMPLEMENTARES</t>
  </si>
  <si>
    <t>ELETROTÉCNICO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</si>
  <si>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</si>
  <si>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</si>
  <si>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</si>
  <si>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</si>
  <si>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</si>
  <si>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</si>
  <si>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</si>
  <si>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</si>
  <si>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</si>
  <si>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</si>
  <si>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</si>
  <si>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</si>
  <si>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</si>
  <si>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</si>
  <si>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</si>
  <si>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</si>
  <si>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</si>
  <si>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</si>
  <si>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</si>
  <si>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</si>
  <si>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</si>
  <si>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</si>
  <si>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</si>
  <si>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</si>
  <si>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</si>
  <si>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</si>
  <si>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</si>
  <si>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</si>
  <si>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</si>
  <si>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</si>
  <si>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JATO DE AREIA OU JATISTA COM ENCARGOS COMPLEMENTARES</t>
  </si>
  <si>
    <t>OPERADOR PARA BATE ESTACAS COM ENCARGOS COMPLEMENTARES</t>
  </si>
  <si>
    <t>PASTILHEIRO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</si>
  <si>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</si>
  <si>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</si>
  <si>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</si>
  <si>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</si>
  <si>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</si>
  <si>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SOLDADOR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</si>
  <si>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</si>
  <si>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</si>
  <si>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</si>
  <si>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</si>
  <si>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</si>
  <si>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</si>
  <si>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</si>
  <si>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</si>
  <si>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</si>
  <si>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</si>
  <si>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</si>
  <si>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PROJETOR DE ARGAMASSA, CAPACIDADE DE PROJEÇÃO 1,5 M3/H, ALCANCE DE 30 ATÉ 60 M, MOTOR ELÉTRICO POTÊNCIA 7,5 HP - JUROS. AF_06/2014</t>
  </si>
  <si>
    <t>APLICAÇÃO MANUAL DE PINTURA COM TINTA TEXTURIZADA ACRÍLICA EM PAREDES EXTERNAS DE CASAS, UMA COR. AF_06/2014</t>
  </si>
  <si>
    <t>PROJETOR DE ARGAMASSA, CAPACIDADE DE PROJEÇÃO 1,5 M3/H, ALCANCE DE 30 ATÉ 60 M, MOTOR ELÉTRICO POTÊNCIA 7,5 HP - MANUTENÇÃO.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</si>
  <si>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</si>
  <si>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</si>
  <si>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</si>
  <si>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</si>
  <si>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</si>
  <si>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</si>
  <si>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</si>
  <si>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</si>
  <si>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</si>
  <si>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</si>
  <si>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</si>
  <si>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ACRÍLICO EM TETO, UMA DEMÃO. AF_06/2014</t>
  </si>
  <si>
    <t>APLICAÇÃO MANUAL DE PINTURA COM TINTA LÁTEX PVA EM TETO, DUAS DEMÃOS. AF_06/2014</t>
  </si>
  <si>
    <t>APLICAÇÃO E LIXAMENTO DE MASSA LÁTEX EM TETO, UMA DEMÃO. AF_06/2014</t>
  </si>
  <si>
    <t>APLICAÇÃO E LIXAMENTO DE MASSA LÁTEX EM PAREDES, UMA DEMÃO. AF_06/2014</t>
  </si>
  <si>
    <t>APLICAÇÃO E LIXAMENTO DE MASSA LÁTEX EM TETO, DUAS DEMÃOS. AF_06/2014</t>
  </si>
  <si>
    <t>CAIXA D´ÁGUA EM POLIETILENO, 1000 LITROS, COM ACESSÓRIOS</t>
  </si>
  <si>
    <t>CAIXA D´AGUA EM POLIETILENO, 500 LITROS, COM ACESSÓRIOS</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</si>
  <si>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</si>
  <si>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</si>
  <si>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</si>
  <si>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</si>
  <si>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</si>
  <si>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DESENHISTA DETALHISTA COM ENCARGOS COMPLEMENTARES</t>
  </si>
  <si>
    <t>TRATOR DE ESTEIRAS, POTÊNCIA 150 HP, PESO OPERACIONAL 16,7 T, COM RODA MOTRIZ ELEVADA E LÂMINA 3,18 M3 - DEPRECIAÇÃO. AF_06/2014</t>
  </si>
  <si>
    <t>TRATOR DE ESTEIRAS, POTÊNCIA 150 HP, PESO OPERACIONAL 16,7 T, COM RODA MOTRIZ ELEVADA E LÂMINA 3,18 M3 - JUROS. AF_06/2014</t>
  </si>
  <si>
    <t>TANQUE DE ASFALTO ESTACIONÁRIO COM MAÇARICO, CAPACIDADE 20.000 L - CHI DIURNO. AF_06/2014</t>
  </si>
  <si>
    <t>TANQUE DE ASFALTO ESTACIONÁRIO COM MAÇARICO, CAPACIDADE 20.000 L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</si>
  <si>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</si>
  <si>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</si>
  <si>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</si>
  <si>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</si>
  <si>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</si>
  <si>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</si>
  <si>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</si>
  <si>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</si>
  <si>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</si>
  <si>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</si>
  <si>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</si>
  <si>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</si>
  <si>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</si>
  <si>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</si>
  <si>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</si>
  <si>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</si>
  <si>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</si>
  <si>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VIBROACABADORA DE ASFALTO SOBRE ESTEIRAS, LARGURA DE PAVIMENTAÇÃO 1,90 M A 5,30 M, POTÊNCIA 105 HP CAPACIDADE 450 T/H - JUROS.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</si>
  <si>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</si>
  <si>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</si>
  <si>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</si>
  <si>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</si>
  <si>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</si>
  <si>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</si>
  <si>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JUROS. AF_11/2014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</si>
  <si>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</si>
  <si>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</si>
  <si>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</si>
  <si>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</si>
  <si>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</si>
  <si>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</si>
  <si>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LUVA, PVC, SOLDÁVEL, DN 20MM, INSTALADO EM RAMAL OU SUB-RAMAL DE ÁGUA - FORNECIMENTO E INSTALAÇÃO. AF_12/2014</t>
  </si>
  <si>
    <t>LUVA DE REDUÇÃO, PVC, SOLDÁVEL, DN 25MM X 20MM, INSTALADO EM RAMAL OU SUB-RAMAL DE ÁGUA - FORNECIMENTO E INSTALAÇÃO. AF_12/2014</t>
  </si>
  <si>
    <t>UNIÃO, PVC, SOLDÁVEL, DN 20MM, INSTALADO EM RAMAL OU SUB-RAMAL DE ÁGUA - FORNECIMENTO E INSTALAÇÃO. AF_12/2014</t>
  </si>
  <si>
    <t>LUVA, PVC, SOLDÁVEL, DN 25MM, INSTALADO EM RAMAL OU SUB-RAMAL DE ÁGUA - FORNECIMENTO E INSTALAÇÃO. AF_12/2014</t>
  </si>
  <si>
    <t>LUVA DE REDUÇÃO, PVC, SOLDÁVEL, DN 32MM X 25MM, INSTALADO EM RAMAL OU SUB-RAMAL DE ÁGUA - FORNECIMENTO E INSTALAÇÃO. AF_12/2014</t>
  </si>
  <si>
    <t>UNIÃO, PVC, SOLDÁVEL, DN 25MM, INSTALADO EM RAMAL OU SUB-RAMAL DE ÁGUA - FORNECIMENTO E INSTALAÇÃO. AF_12/2014</t>
  </si>
  <si>
    <t>LUVA, PVC, SOLDÁVEL, DN 32MM, INSTALADO EM RAMAL OU SUB-RAMAL DE ÁGUA - FORNECIMENTO E INSTALAÇÃO. AF_12/2014</t>
  </si>
  <si>
    <t>LUVA DE REDUÇÃO, PVC, SOLDÁVEL, DN 40MM X 32MM, INSTALADO EM RAMAL OU SUB-RAMAL DE ÁGUA - FORNECIMENTO E INSTALAÇÃO. AF_12/2014</t>
  </si>
  <si>
    <t>UNIÃO, PVC, SOLDÁVEL, DN 32MM, INSTALADO EM RAMAL OU SUB-RAMAL DE ÁGUA - FORNECIMENTO E INSTALAÇÃO. AF_12/2014</t>
  </si>
  <si>
    <t>TE, PVC, SOLDÁVEL, DN 20MM, INSTALADO EM RAMAL OU SUB-RAMAL DE ÁGUA - FORNECIMENTO E INSTALAÇÃO. AF_12/2014</t>
  </si>
  <si>
    <t>TE, PVC, SOLDÁVEL, DN 25MM, INSTALADO EM RAMAL OU SUB-RAMAL DE ÁGUA - FORNECIMENTO E INSTALAÇÃO. AF_12/2014</t>
  </si>
  <si>
    <t>TE, PVC, SOLDÁVEL, DN 32MM, INSTALADO EM RAMAL OU SUB-RAMAL DE ÁGUA - FORNECIMENTO E INSTALAÇÃO. AF_12/2014</t>
  </si>
  <si>
    <t>LUVA DE REDUÇÃO, PVC, SOLDÁVEL, DN 25MM X 20MM, INSTALADO EM RAMAL DE DISTRIBUIÇÃO DE ÁGUA - FORNECIMENTO E INSTALAÇÃO. AF_12/2014</t>
  </si>
  <si>
    <t>LUVA DE REDUÇÃO, PVC, SOLDÁVEL, DN 32MM X 25MM, INSTALADO EM RAMAL DE DISTRIBUIÇÃO DE ÁGUA - FORNECIMENTO E INSTALAÇÃO. AF_12/2014</t>
  </si>
  <si>
    <t>LUVA DE REDUÇÃO, PVC, SOLDÁVEL, DN 40MM X 32MM, INSTALADO EM RAMAL DE DISTRIBUIÇÃO DE ÁGUA - FORNECIMENTO E INSTALAÇÃO. AF_12/2014</t>
  </si>
  <si>
    <t>TE, PVC, SOLDÁVEL, DN 20MM, INSTALADO EM RAMAL DE DISTRIBUIÇÃO DE ÁGUA - FORNECIMENTO E INSTALAÇÃO. AF_12/2014</t>
  </si>
  <si>
    <t>TE, PVC, SOLDÁVEL, DN 25MM, INSTALADO EM RAMAL DE DISTRIBUIÇÃO DE ÁGUA - FORNECIMENTO E INSTALAÇÃO. AF_12/2014</t>
  </si>
  <si>
    <t>TE, PVC, SOLDÁVEL, DN 32MM, INSTALADO EM RAMAL DE DISTRIBUIÇÃO DE ÁGUA - FORNECIMENTO E INSTALAÇÃO. AF_12/2014</t>
  </si>
  <si>
    <t>JOELHO 90 GRAUS, PVC, SOLDÁVEL, DN 25MM, INSTALADO EM PRUMADA DE ÁGUA - FORNECIMENTO E INSTALAÇÃO. AF_12/2014</t>
  </si>
  <si>
    <t>JOELHO 45 GRAUS, PVC, SOLDÁVEL, DN 25MM, INSTALADO EM PRUMADA DE ÁGUA - FORNECIMENTO E INSTALAÇÃO. AF_12/2014</t>
  </si>
  <si>
    <t>CURVA 90 GRAUS, PVC, SOLDÁVEL, DN 25MM, INSTALADO EM PRUMADA DE ÁGUA - FORNECIMENTO E INSTALAÇÃO. AF_12/2014</t>
  </si>
  <si>
    <t>CURVA 45 GRAUS, PVC, SOLDÁVEL, DN 25MM, INSTALADO EM PRUMADA DE ÁGUA - FORNECIMENTO E INSTALAÇÃO.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</si>
  <si>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</si>
  <si>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</si>
  <si>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</si>
  <si>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</si>
  <si>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</si>
  <si>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</si>
  <si>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</si>
  <si>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</si>
  <si>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</si>
  <si>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</si>
  <si>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</si>
  <si>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</si>
  <si>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</si>
  <si>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</si>
  <si>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</si>
  <si>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CURVA 45 GRAUS, PVC, SOLDÁVEL, DN 60MM, INSTALADO EM PRUMADA DE ÁGUA - FORNECIMENTO E INSTALAÇÃO.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</si>
  <si>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</si>
  <si>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</si>
  <si>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</si>
  <si>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</si>
  <si>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</si>
  <si>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</si>
  <si>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</si>
  <si>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</si>
  <si>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</si>
  <si>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</si>
  <si>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</si>
  <si>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</si>
  <si>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</si>
  <si>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45 GRAUS, PVC, SOLDÁVEL, DN 85MM, INSTALADO EM PRUMADA DE ÁGUA - FORNECIMENTO E INSTALAÇÃO. AF_12/2014</t>
  </si>
  <si>
    <t>LUVA DE CORRER, PVC, SOLDÁVEL, DN 25MM, INSTALADO EM PRUMADA DE ÁGUA - FORNECIMENTO E INSTALAÇÃO. AF_12/2014</t>
  </si>
  <si>
    <t>JOELHO 45 GRAUS PARA PÉ DE COLUNA, PVC, SERIE R, ÁGUA PLUVIAL, DN 100 MM, JUNTA ELÁSTICA, FORNECIDO E INSTALADO EM RAMAL DE ENCAMINHAMENTO. AF_12/2014</t>
  </si>
  <si>
    <t>CURVA DE TRANSPOSIÇÃO, PVC, SOLDÁVEL, DN 25MM, INSTALADO EM PRUMADA DE ÁGUA  - FORNECIMENTO E INSTALAÇÃO. AF_12/2014</t>
  </si>
  <si>
    <t>LUVA DE CORRER, PVC, SOLDÁVEL, DN 32MM, INSTALADO EM PRUMADA DE ÁGUA - FORNECIMENTO E INSTALAÇÃO. AF_12/2014</t>
  </si>
  <si>
    <t>LUVA DE CORRER, PVC, SERIE R, ÁGUA PLUVIAL, DN 75 MM, JUNTA ELÁSTICA, FORNECIDO E INSTALADO EM RAMAL DE ENCAMINHAMENTO. AF_12/2014</t>
  </si>
  <si>
    <t>TÊ DE INSPEÇÃO, PVC, SERIE R, ÁGUA PLUVIAL, DN 75 MM, JUNTA ELÁSTICA, FORNECIDO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</si>
  <si>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</si>
  <si>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</si>
  <si>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</si>
  <si>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</si>
  <si>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</si>
  <si>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JUNÇÃO SIMPLES, PVC, SERIE R, ÁGUA PLUVIAL, DN 50 MM, JUNTA ELÁSTICA, FORNECIDO E INSTALADO EM RAMAL DE ENCAMINHAMENTO. AF_12/2014</t>
  </si>
  <si>
    <t>TÊ, PVC, SERIE R, ÁGUA PLUVIAL, DN 75 MM, JUNTA ELÁSTICA, FORNECIDO E INSTALADO EM RAMAL DE ENCAMINHAMENTO. AF_12/2014</t>
  </si>
  <si>
    <t>LUVA DE CORRER, PVC, SOLDÁVEL, DN 50MM, INSTALADO EM PRUMADA DE ÁGUA - FORNECIMENTO E INSTALAÇÃO. AF_12/2014</t>
  </si>
  <si>
    <t>TÊ DE REDUÇÃO, PVC, SOLDÁVEL, DN 25MM X 20MM, INSTALADO EM PRUMADA DE ÁGUA - FORNECIMENTO E INSTALAÇÃO. AF_12/2014</t>
  </si>
  <si>
    <t>TÊ DE REDUÇÃO, PVC, SOLDÁVEL, DN 32MM X 25MM, INSTALADO EM PRUMADA DE ÁGUA - FORNECIMENTO E INSTALAÇÃO. AF_12/2014</t>
  </si>
  <si>
    <t>TÊ DE REDUÇÃO, PVC, SOLDÁVEL, DN 40MM X 32MM, INSTALADO EM PRUMADA DE ÁGUA - FORNECIMENTO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</si>
  <si>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</si>
  <si>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</si>
  <si>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DE REDUÇÃO, PVC, SOLDÁVEL, DN 75MM X 50MM, INSTALADO EM PRUMADA DE ÁGUA - FORNECIMENTO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</si>
  <si>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</si>
  <si>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</si>
  <si>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</si>
  <si>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</si>
  <si>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LUVA, CPVC, SOLDÁVEL, DN 15MM, INSTALADO EM RAMAL OU SUB-RAMAL DE ÁGUA - FORNECIMENTO E INSTALAÇÃO. AF_12/2014</t>
  </si>
  <si>
    <t>TE, CPVC, SOLDÁVEL, DN 15MM, INSTALADO EM RAMAL OU SUB-RAMAL DE ÁGUA - FORNECIMENTO E INSTALAÇÃO. AF_12/2014</t>
  </si>
  <si>
    <t>TE, CPVC, SOLDÁVEL, DN 22MM, INSTALADO EM RAMAL OU SUB-RAMAL DE ÁGUA - FORNECIMENTO E INSTALAÇÃO. AF_12/2014</t>
  </si>
  <si>
    <t>TE MISTURADOR DE TRANSIÇÃO, CPVC, SOLDÁVEL, DN 22MM X 3/4", INSTALADO EM RAMAL OU SUB-RAMAL DE ÁGUA - FORNECIMENTO E INSTALAÇÃO. AF_12/2014</t>
  </si>
  <si>
    <t>RALO SECO, PVC, DN 100 X 40 MM, JUNTA SOLDÁVEL, FORNECIDO E INSTALADO EM RAMAL DE DESCARGA OU EM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</si>
  <si>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</si>
  <si>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</si>
  <si>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ADAPTADOR, CPVC, SOLDÁVEL, DN 22MM, INSTALADO EM RAMAL DE DISTRIBUIÇÃO DE ÁGUA   FORNECIMENTO E INSTALAÇÃO. AF_12/2014</t>
  </si>
  <si>
    <t>CURVA DE TRANSPOSIÇÃO, CPVC, SOLDÁVEL, DN 22MM, INSTALADO EM RAMAL DE DISTRIBUIÇÃO DE ÁGUA   FORNECIMENTO E INSTALAÇÃO. AF_12/2014</t>
  </si>
  <si>
    <t>UNIÃO, CPVC, SOLDÁVEL, DN 28MM, INSTALADO EM RAMAL DE DISTRIBUIÇÃO DE ÁGUA   FORNECIMENTO E INSTALAÇÃO. AF_12/2014</t>
  </si>
  <si>
    <t>BUCHA DE REDUÇÃO, CPVC, SOLDÁVEL, DN35MM X 28MM, INSTALADO EM RAMAL DE DISTRIBUIÇÃO DE ÁGUA - FORNECIMENTO E INSTALAÇÃO. AF_12/2014</t>
  </si>
  <si>
    <t>TE DE TRANSIÇÃO, CPVC, SOLDÁVEL, DN 22MM X 1/2 , INSTALADO EM RAMAL DE DISTRIBUIÇÃO DE ÁGUA   FORNECIMENTO E INSTALAÇÃO. AF_12/2014</t>
  </si>
  <si>
    <t>TÊ, CPVC, SOLDÁVEL, DN35MM, INSTALADO EM RAMAL DE DISTRIBUIÇÃO DE ÁGUA - FORNECIMENTO E INSTALAÇÃO. AF_12/2014</t>
  </si>
  <si>
    <t>JOELHO 45 GRAUS, CPVC, SOLDÁVEL, DN 35MM, INSTALADO EM PRUMADA DE ÁGUA - FORNECIMENTO E INSTALAÇÃO. AF_12/2014</t>
  </si>
  <si>
    <t>BATE-ESTACAS POR GRAVIDADE, POTÊNCIA DE 160 HP, PESO DO MARTELO ATÉ 3 TONELADAS - CHP DIURNO. AF_11/2014</t>
  </si>
  <si>
    <t>TUBO, PVC, SOLDÁVEL, DN 25MM, INSTALADO EM DRENO DE AR-CONDICIONADO - FORNECIMENTO E INSTALAÇÃO. AF_12/2014</t>
  </si>
  <si>
    <t>LUVA, PVC, SOLDÁVEL, DN 25MM, INSTALADO EM DRENO DE AR-CONDICIONADO - FORNECIMENTO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</si>
  <si>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</si>
  <si>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</si>
  <si>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</si>
  <si>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</si>
  <si>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</si>
  <si>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</si>
  <si>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</si>
  <si>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</si>
  <si>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</si>
  <si>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</si>
  <si>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</si>
  <si>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</si>
  <si>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</si>
  <si>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</si>
  <si>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GRAUTEAMENTO VERTICAL EM ALVENARIA ESTRUTURAL. AF_01/2015</t>
  </si>
  <si>
    <t>ESCAVAÇÃO MECANIZADA DE VALA COM PROF. ATÉ 1,5 M(MÉDIA ENTRE MONTANTE E JUSANTE/UMA COMPOSIÇÃO POR TRECHO), COM ESCAVADEIRA HIDRÁULICA (0,8 M3/111 HP), LARG. DE 1,5M A 2,5 M, EM SOLO DE 1A CATEGORIA, LOCAIS COM BAIXO NÍVEL DE INTERFERÊNCIA. AF_01/2015</t>
  </si>
  <si>
    <t>BUCHA DE REDUÇÃO, PVC, SOLDÁVEL, DN 40MM X 32MM, INSTALADO EM RAMAL OU SUB-RAMAL DE ÁGUA - FORNECIMENTO E INSTALAÇÃO.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</si>
  <si>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</si>
  <si>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</si>
  <si>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</si>
  <si>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</si>
  <si>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</si>
  <si>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</si>
  <si>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</si>
  <si>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</si>
  <si>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ALVENARIA PARA ELETRODUTOS COM DIAMETROS MENORES OU IGUAIS A 40 MM.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</si>
  <si>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</si>
  <si>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</si>
  <si>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</si>
  <si>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CHUMBAMENTO LINEAR EM ALVENARIA PARA RAMAIS/DISTRIBUIÇÃO COM DIÂMETROS MENORES OU IGUAIS A 40 MM. AF_05/2015</t>
  </si>
  <si>
    <t>CHUMBAMENTO LINEAR EM ALVENARIA PARA RAMAIS/DISTRIBUIÇÃO COM DIÂMETROS MAIORES QUE 40 MM E MENORES OU IGUAIS A 75 MM. AF_05/2015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</si>
  <si>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</si>
  <si>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</si>
  <si>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</si>
  <si>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</si>
  <si>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</si>
  <si>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</si>
  <si>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</si>
  <si>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</si>
  <si>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</si>
  <si>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</si>
  <si>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</si>
  <si>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</si>
  <si>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</si>
  <si>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</si>
  <si>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</si>
  <si>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</si>
  <si>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</si>
  <si>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DE PROJEÇÃO DE CONCRETO SECO, POTÊNCIA 10 CV, VAZÃO 3 M3/H - CHP DIURNO. AF_06/2015</t>
  </si>
  <si>
    <t>BOMBA DE PROJEÇÃO DE CONCRETO SECO, POTÊNCIA 10 CV, VAZÃO 3 M3/H - CHI DIURNO. AF_06/2015</t>
  </si>
  <si>
    <t>BOMBA DE PROJEÇÃO DE CONCRETO SECO, POTÊNCIA 10 CV, VAZÃO 6 M3/H - CHP DIURNO. AF_06/2015</t>
  </si>
  <si>
    <t>BOMBA DE PROJEÇÃO DE CONCRETO SECO, POTÊNCIA 10 CV, VAZÃO 6 M3/H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</si>
  <si>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</si>
  <si>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</si>
  <si>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</si>
  <si>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</si>
  <si>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</si>
  <si>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</si>
  <si>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</si>
  <si>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</si>
  <si>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</si>
  <si>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</si>
  <si>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</si>
  <si>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</si>
  <si>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</si>
  <si>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</si>
  <si>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JUNTA ARGAMASSADA ENTRE TUBO DN 200 MM E O POÇO/ CAIXA DE CONCRETO OU ALVENARIA EM REDES DE ESGOTO. AF_06/2015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</si>
  <si>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</si>
  <si>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</si>
  <si>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</si>
  <si>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</si>
  <si>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</si>
  <si>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</si>
  <si>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</si>
  <si>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</si>
  <si>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</si>
  <si>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</si>
  <si>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</si>
  <si>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</si>
  <si>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</si>
  <si>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</si>
  <si>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</si>
  <si>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FIXAÇÃO COM ARGAMASSA - SOMENTE INSTALAÇÃO. AF_08/2015_P</t>
  </si>
  <si>
    <t>ADUELA / MARCO / BATENTE PARA PORTA DE 70X210CM, FIXAÇÃO COM ARGAMASSA - SOMENTE INSTALAÇÃO. AF_08/2015_P</t>
  </si>
  <si>
    <t>ADUELA / MARCO / BATENTE PARA PORTA DE 80X210CM, FIXAÇÃO COM ARGAMASSA - SOMENTE INSTALAÇÃO. AF_08/2015_P</t>
  </si>
  <si>
    <t>ADUELA / MARCO / BATENTE PARA PORTA DE 90X210CM, FIXAÇÃO COM ARGAMASSA - SOMENTE INSTALAÇÃO. AF_08/2015_P</t>
  </si>
  <si>
    <t>PORTA CORTA-FOGO 90X210X4CM - FORNECIMENTO E INSTALAÇÃO. AF_08/2015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</si>
  <si>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</si>
  <si>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</si>
  <si>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</si>
  <si>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</si>
  <si>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</si>
  <si>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</si>
  <si>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</si>
  <si>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MECÂNICO COM BETONEIRA 400L, APLICADO EM ÁREAS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</si>
  <si>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</si>
  <si>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</si>
  <si>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</si>
  <si>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</si>
  <si>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</si>
  <si>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</si>
  <si>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</si>
  <si>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</si>
  <si>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</si>
  <si>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</si>
  <si>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</si>
  <si>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</si>
  <si>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</si>
  <si>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</si>
  <si>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</si>
  <si>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</si>
  <si>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</si>
  <si>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</si>
  <si>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</si>
  <si>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</si>
  <si>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</si>
  <si>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</si>
  <si>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</si>
  <si>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</si>
  <si>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</si>
  <si>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CPVC COM DIÂMETRO MENOR OU IGUAL A 54 MM, MANUAL, 30M. AF_06/2015</t>
  </si>
  <si>
    <t>TRANSPORTE HORIZONTAL, MADEIRA, MANUAL, 30M. AF_06/2015</t>
  </si>
  <si>
    <t>TRANSPORTE HORIZONTAL, VERGALHÕES DE AÇO, MANUAL, 30M. AF_06/2015</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</si>
  <si>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</si>
  <si>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</si>
  <si>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</si>
  <si>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</si>
  <si>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CERÂMICOS FURADOS NA HORIZONTAL 9X19X19 CM, MANIPULADOR TELESCÓPICO, 30M. AF_06/2014</t>
  </si>
  <si>
    <t>TRANSPORTE HORIZONTAL, BLOCOS CERÂMICOS FURADOS NA HORIZONTAL 9X19X19 CM, MANIPULADOR TELESCÓPICO, 50M. AF_06/2014</t>
  </si>
  <si>
    <t>TRANSPORTE HORIZONTAL, BLOCOS CERÂMICOS FURADOS NA HORIZONTAL 9X19X19 CM, MANIPULADOR TELESCÓPICO, 75M. AF_06/2014</t>
  </si>
  <si>
    <t>TRANSPORTE HORIZONTAL, BLOCOS CERÂMICOS FURADOS NA HORIZONTAL 9X19X19 CM, MANIPULADOR TELESCÓPICO, 100M. AF_06/2014</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</si>
  <si>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</si>
  <si>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</si>
  <si>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</si>
  <si>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</si>
  <si>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</si>
  <si>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</si>
  <si>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</si>
  <si>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</si>
  <si>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</si>
  <si>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</si>
  <si>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ESPARGIDOR DE ASFALTO PRESSURIZADO, TANQUE 6 M3 COM ISOLAÇÃO TÉRMICA, AQUECIDO COM 2 MAÇARICOS, COM BARRA ESPARGIDORA 3,60 M, MONTADO SOBRE CAMINHÃO  TOCO, PBT 14.300 KG, POTÊNCIA 185 CV - JUROS. AF_08/2015</t>
  </si>
  <si>
    <t>ESTUCAMENTO, PARA QUALQUER REVESTIMENTO, EM TETO DO SISTEMA DE PAREDES DE CONCRETO. AF_06/2015</t>
  </si>
  <si>
    <t>ENGENHEIRO ELETRICISTA COM ENCARGOS COMPLEMENTARES</t>
  </si>
  <si>
    <t>ENGENHEIRO SANITARISTA COM ENCARGOS COMPLEMENTARES</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</si>
  <si>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</si>
  <si>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</si>
  <si>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</si>
  <si>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150 MM (INSTALADO EM CONDUTORES VERTICAIS), INCLUSIVE CONEXÕES, CORTES E FIXAÇÕES, PARA PRÉDIOS. AF_10/2015</t>
  </si>
  <si>
    <t>LUVA PARA ELETRODUTO, PVC, ROSCÁVEL, DN 40 MM (1 1/4"), PARA CIRCUITOS TERMINAIS, INSTALADA EM FORRO - FORNECIMENTO E INSTALAÇÃO. AF_12/2015</t>
  </si>
  <si>
    <t>LUVA PARA ELETRODUTO, PVC, ROSCÁVEL, DN 40 MM (1 1/4"), PARA CIRCUITOS TERMINAIS, INSTALADA EM LAJE - FORNECIMENTO E INSTALAÇÃO. AF_12/2015</t>
  </si>
  <si>
    <t>CURVA 90 GRAUS PARA ELETRODUTO, PVC, ROSCÁVEL, DN 40 MM (1 1/4"), PARA CIRCUITOS TERMINAIS, INSTALADA EM FORRO - FORNECIMENTO E INSTALAÇÃO. AF_12/2015</t>
  </si>
  <si>
    <t>CURVA 180 GRAUS PARA ELETRODUTO, PVC, ROSCÁVEL, DN 20 MM (1/2"), PARA CIRCUITOS TERMINAIS, INSTALADA EM PAREDE - FORNECIMENTO E INSTALAÇÃO. AF_12/2015</t>
  </si>
  <si>
    <t>CURVA 180 GRAUS PARA ELETRODUTO, PVC, ROSCÁVEL, DN 25 MM (3/4"), PARA CIRCUITOS TERMINAIS, INSTALADA EM PAREDE - FORNECIMENTO E INSTALAÇÃO. AF_12/2015</t>
  </si>
  <si>
    <t>CURVA 90 GRAUS PARA ELETRODUTO, PVC, ROSCÁVEL, DN 40 MM (1 1/4"), PARA CIRCUITOS TERMINAIS, INSTALADA EM PAREDE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</si>
  <si>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</si>
  <si>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</si>
  <si>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</si>
  <si>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</si>
  <si>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</si>
  <si>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</si>
  <si>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INCLUINDO SUPORTE E PLACA - FORNECIMENTO E INSTALAÇÃO. AF_12/2015</t>
  </si>
  <si>
    <t>INTERRUPTOR PARALELO (1 MÓDULO), 10A/250V, INCLUINDO SUPORTE E PLACA - FORNECIMENTO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</si>
  <si>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</si>
  <si>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</si>
  <si>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</si>
  <si>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</si>
  <si>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</si>
  <si>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</si>
  <si>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(4 MÓDULOS), 10A/250V, INCLUINDO SUPORTE E PLACA - FORNECIMENTO E INSTALAÇÃO. AF_12/2015</t>
  </si>
  <si>
    <t>INTERRUPTOR SIMPLES (6 MÓDULOS), 10A/250V, INCLUINDO SUPORTE E PLACA - FORNECIMENTO E INSTALAÇÃO. AF_12/2015</t>
  </si>
  <si>
    <t>TOMADA ALTA DE EMBUTIR (1 MÓDULO), 2P+T 20 A, SEM SUPORTE E SEM PLACA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</si>
  <si>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</si>
  <si>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</si>
  <si>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BAIXA DE EMBUTIR (1 MÓDULO), 2P+T 10 A, SEM SUPORTE E SEM PLACA - FORNECIMENTO E INSTALAÇÃO. AF_12/2015</t>
  </si>
  <si>
    <t>TOMADA BAIXA DE EMBUTIR (1 MÓDULO), 2P+T 20 A, SEM SUPORTE E SEM PLACA - FORNECIMENTO E INSTALAÇÃO. AF_12/2015</t>
  </si>
  <si>
    <t>INTERRUPTOR SIMPLES (1 MÓDULO) COM 1 TOMADA DE EMBUTIR 2P+T 10 A,  SEM SUPORTE E SEM PLACA - FORNECIMENTO E INSTALAÇÃO. AF_12/2015</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</si>
  <si>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</si>
  <si>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</si>
  <si>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</si>
  <si>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</si>
  <si>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</si>
  <si>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</si>
  <si>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</si>
  <si>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</si>
  <si>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</si>
  <si>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</si>
  <si>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</si>
  <si>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</si>
  <si>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</si>
  <si>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</si>
  <si>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</si>
  <si>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</si>
  <si>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</si>
  <si>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</si>
  <si>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</si>
  <si>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</si>
  <si>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</si>
  <si>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</si>
  <si>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</si>
  <si>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</si>
  <si>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</si>
  <si>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FABRICAÇÃO DE ESCORAS DE VIGA DO TIPO GARFO, EM MADEIRA. AF_12/2015</t>
  </si>
  <si>
    <t>FABRICAÇÃO DE ESCORAS DO TIPO PONTALETE, EM MADEIRA.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</si>
  <si>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</si>
  <si>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</si>
  <si>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</si>
  <si>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</si>
  <si>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</si>
  <si>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</si>
  <si>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</si>
  <si>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</si>
  <si>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</si>
  <si>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</si>
  <si>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</si>
  <si>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</si>
  <si>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TUBO DE AÇO PRETO SEM COSTURA, CONEXÃO SOLDADA, DN 50 (2"), INSTALADO EM PRUMADAS - FORNECIMENTO E INSTALAÇÃO. AF_12/2015</t>
  </si>
  <si>
    <t>NIPLE, EM FERRO GALVANIZADO, DN 50 (2"), CONEXÃO ROSQUEADA, INSTALADO EM PRUMADAS - FORNECIMENTO E INSTALAÇÃO. AF_12/2015</t>
  </si>
  <si>
    <t>NIPLE, EM FERRO GALVANIZADO, DN 80 (3"), CONEXÃO ROSQUEADA, INSTALADO EM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</si>
  <si>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</si>
  <si>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</si>
  <si>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</si>
  <si>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</si>
  <si>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</si>
  <si>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</si>
  <si>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</si>
  <si>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</si>
  <si>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</si>
  <si>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</si>
  <si>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</si>
  <si>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</si>
  <si>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VIA EM PISO INTERTRAVADO, COM BLOCO RETANGULAR COR NATURAL DE 20 X 10 CM, ESPESSURA 8 CM. AF_12/2015</t>
  </si>
  <si>
    <t>EXECUÇÃO DE VIA EM PISO INTERTRAVADO, COM BLOCO RETANGULAR DE 20 X 10 CM, ESPESSURA 10 CM. AF_12/2015</t>
  </si>
  <si>
    <t>MONTAGEM E DESMONTAGEM DE FÔRMA DE LAJE MACIÇA COM ÁREA MÉDIA MENOR OU IGUAL A 20 M², PÉ-DIREITO SIMPLES, EM MADEIRA SERRADA, 1 UTILIZAÇÃO. AF_12/2015</t>
  </si>
  <si>
    <t>MONTAGEM E DESMONTAGEM DE FÔRMA DE LAJE MACIÇA COM ÁREA MÉDIA MENOR OU IGUAL A 20 M², PÉ-DIREITO SIMPLES, EM MADEIRA SERRADA, 2 UTILIZAÇÕES. AF_12/2015</t>
  </si>
  <si>
    <t>MONTAGEM E DESMONTAGEM DE FÔRMA DE LAJE MACIÇA COM ÁREA MÉDIA MENOR OU IGUAL A 20 M², PÉ-DIREITO SIMPLES, EM MADEIRA SERRADA, 4 UTILIZAÇÕES. AF_12/2015</t>
  </si>
  <si>
    <t>TRAMA DE MADEIRA COMPOSTA POR RIPAS, CAIBROS E TERÇAS PARA TELHADOS DE ATÉ 2 ÁGUAS PARA TELHA DE ENCAIXE DE CERÂMICA OU DE CONCRETO, INCLUSO TRANSPORTE VERTICAL. AF_12/2015</t>
  </si>
  <si>
    <t>TRAMA DE MADEIRA COMPOSTA POR TERÇAS PARA TELHADOS DE ATÉ 2 ÁGUAS PARA TELHA ONDULADA DE FIBROCIMENTO, METÁLICA, PLÁSTICA OU TERMOACÚSTICA, INCLUSO TRANSPORTE VERTICAL. AF_12/2015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</si>
  <si>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</si>
  <si>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</si>
  <si>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</si>
  <si>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</si>
  <si>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</si>
  <si>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</si>
  <si>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</si>
  <si>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TRAMA DE AÇO COMPOSTA POR RIPAS E CAIBROS PARA TELHADOS DE ATÉ 2 ÁGUAS PARA TELHA DE ENCAIXE DE CERÂMICA OU DE CONCRETO, INCLUSO TRANSPORTE VERTICAL. AF_12/2015</t>
  </si>
  <si>
    <t>TRAMA DE AÇO COMPOSTA POR RIPAS, CAIBROS E TERÇAS PARA TELHADOS DE ATÉ 2 ÁGUAS PARA TELHA CERÂMICA CAPA-CANAL, INCLUSO TRANSPORTE VERTICAL. AF_12/2015</t>
  </si>
  <si>
    <t>TRAMA DE AÇO COMPOSTA POR RIPAS PARA TELHADOS DE MAIS DE 2 ÁGUAS PARA TELHA CERÂMICA CAPA-CANAL, INCLUSO TRANSPORTE VERTICAL. AF_12/2015</t>
  </si>
  <si>
    <t>(COMPOSIÇÃO REPRESENTATIVA) FABRICAÇÃO E INSTALAÇÃO DE TESOURA INTEIRA EM AÇO, PARA VÃOS DE 3 A 12 M E PARA QUALQUER TIPO DE TELHA, INCLUSO IÇAMENTO. AF_12/2015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</si>
  <si>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</si>
  <si>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</si>
  <si>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LUVA, EM FERRO GALVANIZADO, CONEXÃO ROSQUEADA, DN 15 (1/2"), INSTALADO EM RAMAIS E SUB-RAMAIS DE GÁS - FORNECIMENTO E INSTALAÇÃO. AF_12/2015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</si>
  <si>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</si>
  <si>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</si>
  <si>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TÊ, EM FERRO GALVANIZADO, CONEXÃO ROSQUEADA, DN 25 (1"), INSTALADO EM RAMAIS E SUB-RAMAIS DE GÁS - FORNECIMENTO E INSTALAÇÃO.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</si>
  <si>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</si>
  <si>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</si>
  <si>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</si>
  <si>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</si>
  <si>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</si>
  <si>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</si>
  <si>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</si>
  <si>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</si>
  <si>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</si>
  <si>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4" ALTA (2,00 M DO PISO), METÁLICA, INSTALADA EM PAREDE - FORNECIMENTO E INSTALAÇÃO. AF_12/2015</t>
  </si>
  <si>
    <t>UNIÃO, EM FERRO GALVANIZADO, DN 50 (2"), CONEXÃO ROSQUEADA, INSTALADO EM PRUMADAS - FORNECIMENTO E INSTALAÇÃO. AF_12/2015</t>
  </si>
  <si>
    <t>UNIÃO, EM FERRO GALVANIZADO, DN 80 (3"), CONEXÃO ROSQUEADA, INSTALADO EM PRUMADAS - FORNECIMENTO E INSTALAÇÃO. AF_12/2015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</si>
  <si>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</si>
  <si>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</si>
  <si>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</si>
  <si>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</si>
  <si>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</si>
  <si>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</si>
  <si>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3/4" X 1/2", CONEXÃO ROSQUEADA, INSTALADO EM RAMAIS E SUB-RAMAIS DE GÁS - FORNECIMENTO E INSTALAÇÃO. AF_12/2015</t>
  </si>
  <si>
    <t>MARTELO PERFURADOR PNEUMÁTICO MANUAL, HASTE 25 X 75 MM, 21 KG - JUROS. AF_12/2015</t>
  </si>
  <si>
    <t>LUVA PARA ELETRODUTO, PVC, ROSCÁVEL, DN 50 MM (1 1/2") - FORNECIMENTO E INSTALAÇÃO. AF_12/2015</t>
  </si>
  <si>
    <t>LUVA PARA ELETRODUTO, PVC, ROSCÁVEL, DN 75 MM (2 1/2") - FORNECIMENTO E INSTALAÇÃO. AF_12/2015</t>
  </si>
  <si>
    <t>LÂMPADA FLUORESCENTE COMPACTA 3U BRANCA 20 W, BASE E27 - FORNECIMENTO E INSTALAÇÃO</t>
  </si>
  <si>
    <t>JUNTA DE EXPANSÃO EM BRONZE/LATÃO, PONTA X PONTA, DN 35 MM, INSTALADO EM PRUMADA   FORNECIMENTO E INSTALAÇÃO. AF_01/2016_P</t>
  </si>
  <si>
    <t>JUNTA DE EXPANSÃO EM BRONZE/LATÃO, PONTA X PONTA, DN 42 MM, INSTALADO EM PRUMADA   FORNECIMENTO E INSTALAÇÃO. AF_01/2016_P</t>
  </si>
  <si>
    <t>JUNTA DE EXPANSÃO EM BRONZE/LATÃO, PONTA X PONTA, DN 54 MM, INSTALADO EM PRUMADA   FORNECIMENTO E INSTALAÇÃO. AF_01/2016_P</t>
  </si>
  <si>
    <t>JUNTA DE EXPANSÃO EM BRONZE/LATÃO, PONTA X PONTA, DN 66 MM, INSTALADO EM PRUMADA   FORNECIMENTO E INSTALAÇÃO. AF_01/2016_P</t>
  </si>
  <si>
    <t>JUNTA DE EXPANSÃO EM COBRE, PONTA X PONTA, 22 MM, INSTALADO EM RAMAL E SUB-RAMAL   FORNECIMENTO E INSTALAÇÃO. AF_01/2016_P</t>
  </si>
  <si>
    <t>CURVA EM COBRE, 45 GRAUS, SEM ANEL DE SOLDA, BOLSA X BOLSA, DN 22 MM, INSTALADO EM PRUMADA   FORNECIMENTO E INSTALAÇÃO. AF_01/2016_P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</si>
  <si>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</si>
  <si>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</si>
  <si>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</si>
  <si>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</si>
  <si>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TOMADA RESIDENCIAL INCLUINDO TOMADA 10A/250V, CAIXA ELÉTRICA, ELETRODUTO, CABO, RASGO, QUEBRA E CHUMBAMENTO. AF_01/2016</t>
  </si>
  <si>
    <t>PONTO DE TOMADA RESIDENCIAL INCLUINDO TOMADA 20A/250V, CAIXA ELÉTRICA, ELETRODUTO, CABO, RASGO, QUEBRA E CHUMBAMENTO. AF_01/2016</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</si>
  <si>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</si>
  <si>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</si>
  <si>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</si>
  <si>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</si>
  <si>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CONTRAVERGA MOLDADA IN LOCO EM CONCRETO PARA VÃOS DE MAIS DE 1,5 M DE COMPRIMENTO. AF_03/2016</t>
  </si>
  <si>
    <t>FIXAÇÃO (ENCUNHAMENTO) DE ALVENARIA DE VEDAÇÃO COM ARGAMASSA APLICADA COM BISNAGA. AF_03/2016</t>
  </si>
  <si>
    <t>FIXAÇÃO (ENCUNHAMENTO) DE ALVENARIA DE VEDAÇÃO COM ARGAMASSA APLICADA COM COLHER. AF_03/2016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</si>
  <si>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</si>
  <si>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</si>
  <si>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</si>
  <si>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</si>
  <si>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</si>
  <si>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ROLO COMPACTADOR VIBRATÓRIO PÉ DE CARNEIRO PARA SOLOS, POTÊNCIA 80 HP, PESO OPERACIONAL SEM/COM LASTRO 7,4 / 8,8 T, LARGURA DE TRABALHO 1,68 M - CHI DIURNO. AF_02/2016</t>
  </si>
  <si>
    <t>REATERRO MANUAL DE VALAS COM COMPACTAÇÃO MECANIZADA. AF_04/2016</t>
  </si>
  <si>
    <t>GRUPO GERADOR REBOCÁVEL, POTÊNCIA 66 KVA, MOTOR A DIESEL - MANUTENÇÃO. AF_03/2016</t>
  </si>
  <si>
    <t>GRUPO GERADOR REBOCÁVEL, POTÊNCIA 66 KVA, MOTOR A DIESEL - CHP DIURNO. AF_03/2016</t>
  </si>
  <si>
    <t>GRUPO GERADOR REBOCÁVEL, POTÊNCIA 66 KVA, MOTOR A DIESEL - CHI DIURNO. AF_03/2016</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</si>
  <si>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</si>
  <si>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</si>
  <si>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</si>
  <si>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</si>
  <si>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</si>
  <si>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</si>
  <si>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</si>
  <si>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</si>
  <si>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</si>
  <si>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</si>
  <si>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</si>
  <si>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</si>
  <si>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</si>
  <si>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</si>
  <si>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</si>
  <si>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</si>
  <si>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</si>
  <si>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</si>
  <si>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</si>
  <si>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</si>
  <si>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</si>
  <si>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</si>
  <si>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</si>
  <si>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</si>
  <si>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</si>
  <si>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</si>
  <si>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MENOR OU IGUAL A 4 M, DIÂMETRO DE 7 CM, PERFURAÇÃO COM EQUIPAMENTO MANUAL E ARMADURA COM DIÂMETRO DE 16 MM. AF_05/2016</t>
  </si>
  <si>
    <t>EXECUÇÃO DE GRAMPO PARA SOLO GRAMPEADO COM COMPRIMENTO MENOR OU IGUAL A 4 M, DIÂMETRO DE 7 CM, PERFURAÇÃO COM EQUIPAMENTO MANUAL E ARMADURA COM DIÂMETRO DE 20 MM. AF_05/2016</t>
  </si>
  <si>
    <t>ESCORAMENTO DE VALA, TIPO PONTALETEAMENTO, COM PROFUNDIDADE DE 0 A 1,5 M, LARGURA MENOR QUE 1,5 M, EM LOCAL COM NÍVEL ALTO DE INTERFERÊNCIA. AF_06/2016</t>
  </si>
  <si>
    <t>ESCORAMENTO DE VALA, TIPO DESCONTÍNUO, COM PROFUNDIDADE DE 1,5 M A 3,0 M, LARGURA MENOR QUE 1,5 M, EM LOCAL COM NÍVEL ALTO DE INTERFERÊNCIA. AF_06/2016</t>
  </si>
  <si>
    <t>TELHAMENTO COM TELHA DE CONCRETO DE ENCAIXE, COM ATÉ 2 ÁGUAS, INCLUSO TRANSPORTE VERTICAL. AF_06/2016</t>
  </si>
  <si>
    <t>TELHAMENTO COM TELHA CERÂMICA DE ENCAIXE, TIPO PORTUGUESA, COM MAIS DE 2 ÁGUAS, INCLUSO TRANSPORTE VERTICAL. AF_06/2016</t>
  </si>
  <si>
    <t>TELHAMENTO COM TELHA CERÂMICA CAPA-CANAL, TIPO COLONIAL, COM MAIS DE 2 ÁGUAS, INCLUSO TRANSPORTE VERTICAL. AF_06/2016</t>
  </si>
  <si>
    <t>CALHA EM CHAPA DE AÇO GALVANIZADO NÚMERO 24, DESENVOLVIMENTO DE 33 CM, INCLUSO TRANSPORTE VERTICAL. AF_06/2016</t>
  </si>
  <si>
    <t>CALHA EM CHAPA DE AÇO GALVANIZADO NÚMERO 24, DESENVOLVIMENTO DE 50 CM, INCLUSO TRANSPORTE VERTICAL. AF_06/2016</t>
  </si>
  <si>
    <t>AMARRAÇÃO DE TELHAS CERÂMICAS OU DE CONCRETO. AF_06/2016</t>
  </si>
  <si>
    <t>EXECUÇÃO DE SARJETÃO DE CONCRETO USINADO, MOLDADA  IN LOCO  EM TRECHO RETO, 100 CM BASE X 20 CM ALTURA. AF_06/2016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</si>
  <si>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</si>
  <si>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</si>
  <si>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</si>
  <si>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ATÉ 0,8 M, PROFUNDIDADE DE 1,5 A 3,0 M, COM AREIA PARA ATERRO. AF_05/2016</t>
  </si>
  <si>
    <t>ATERRO MANUAL DE VALAS COM AREIA PARA ATERRO E COMPACTAÇÃO MECANIZADA. AF_05/2016</t>
  </si>
  <si>
    <t>TELHAMENTO COM TELHA CERÂMICA DE ENCAIXE, TIPO FRANCESA, COM MAIS DE 2 ÁGUAS, INCLUSO TRANSPORTE VERTICAL. AF_06/2016</t>
  </si>
  <si>
    <t>TELHAMENTO COM TELHA CERÂMICA CAPA-CANAL, TIPO PLAN, COM ATÉ 2 ÁGUAS, INCLUSO TRANSPORTE VERTICAL. AF_06/2016</t>
  </si>
  <si>
    <t>TELHAMENTO COM TELHA CERÂMICA CAPA-CANAL, TIPO PAULISTA, COM MAIS DE 2 ÁGUAS, INCLUSO TRANSPORTE VERTICAL. AF_06/2016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</si>
  <si>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</si>
  <si>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</si>
  <si>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</si>
  <si>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</si>
  <si>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</si>
  <si>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</si>
  <si>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</si>
  <si>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</si>
  <si>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</si>
  <si>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</si>
  <si>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</si>
  <si>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</si>
  <si>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75 MM X 2 1/2 , INSTALADO EM RESERVAÇÃO DE ÁGUA DE EDIFICAÇÃO QUE POSSUA RESERVATÓRIO DE FIBRA/FIBROCIMENTO   FORNECIMENTO E INSTALAÇÃO. AF_06/2016</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</si>
  <si>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</si>
  <si>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</si>
  <si>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TRANSPORTE HORIZONTAL MANUAL, DE 30 M, DE JANELAS. AF_07/2016</t>
  </si>
  <si>
    <t>TRANSPORTE VERTICAL MANUAL, DE 1 PAVIMENTO, DE JANELAS. AF_07/2016</t>
  </si>
  <si>
    <t>TRANSPORTE HORIZONTAL MANUAL, DE 30 M, DE KIT PORTA-PRONTA OU PORTA DE MADEIRA FOLHA PESADA OU SUPERPESADA E PORTA CORTA-FOGO. AF_07/2016</t>
  </si>
  <si>
    <t>TRANSPORTE HORIZONTAL MANUAL, DE 30 M, DE VIDRO. AF_07/2016</t>
  </si>
  <si>
    <t>TRANSPORTE VERTICAL MANUAL, DE 1 PAVIMENTO, DE VIDRO. AF_07/2016</t>
  </si>
  <si>
    <t>TRANSPORTE HORIZONTAL MANUAL, DE 30 M, DE TELA DE AÇO. AF_07/2016</t>
  </si>
  <si>
    <t>TRANSPORTE HORIZONTAL MANUAL, DE 30 M, DE TELHA TERMOACÚSTICA OU TELHA DE AÇO ZINCADO. AF_07/2016</t>
  </si>
  <si>
    <t>TRANSPORTE HORIZONTAL DE 100 M COM CARRINHO PLATAFORMA COM BARRAMENTO BLINDADO. AF_07/2016</t>
  </si>
  <si>
    <t>TRANSPORTE HORIZONTAL MANUAL, DE 30 M, DE CALHA. AF_07/2016</t>
  </si>
  <si>
    <t>CONCRETO FCK = 20MPA, TRAÇO 1:2,7:3 (CIMENTO/ AREIA MÉDIA/ BRITA 1)  - PREPARO MECÂNICO COM BETONEIRA 400 L. AF_07/2016</t>
  </si>
  <si>
    <t>CONCRETO FCK = 20MPA, TRAÇO 1:2,7:3 (CIMENTO/ AREIA MÉDIA/ BRITA 1)  - PREPARO MECÂNICO COM BETONEIRA 600 L. AF_07/2016</t>
  </si>
  <si>
    <t>EXECUÇÃO DE PASSEIO (CALÇADA) OU PISO DE CONCRETO COM CONCRETO MOLDADO IN LOCO, USINADO, ACABAMENTO CONVENCIONAL, NÃO ARMADO. AF_07/2016</t>
  </si>
  <si>
    <t>USINA DE CONCRETO FIXA, CAPACIDADE NOMINAL DE 90 A 120 M3/H, SEM SILO - DEPRECIAÇÃO. AF_07/2016</t>
  </si>
  <si>
    <t>USINA DE CONCRETO FIXA, CAPACIDADE NOMINAL DE 90 A 120 M3/H, SEM SILO - JUROS.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</si>
  <si>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</si>
  <si>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</si>
  <si>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</si>
  <si>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 CHP DIURNO. AF_07/2016</t>
  </si>
  <si>
    <t>DISTRIBUIDOR DE AGREGADOS AUTOPROPELIDO, CAP 3 M3, A DIESEL, POTÊNCIA 176CV - CHI DIURNO. AF_07/2016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</si>
  <si>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</si>
  <si>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</si>
  <si>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</si>
  <si>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</si>
  <si>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</si>
  <si>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</si>
  <si>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</si>
  <si>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</si>
  <si>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</si>
  <si>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</si>
  <si>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PAVIMENTADA ( PARA DISTÂNCIAS SUPERIORES A 4 KM)</t>
  </si>
  <si>
    <t>TEXTURA ACRÍLICA, APLICAÇÃO MANUAL EM PAREDE, UMA DEMÃO. AF_09/2016</t>
  </si>
  <si>
    <t>TEXTURA ACRÍLICA, APLICAÇÃO MANUAL EM TETO, UMA DEMÃO. AF_09/2016</t>
  </si>
  <si>
    <t>PINTURA VERNIZ POLIURETANO BRILHANTE EM MADEIRA, TRES DEMAOS</t>
  </si>
  <si>
    <t>COBOGO CERAMICO (ELEMENTO VAZADO), 9X20X20CM, ASSENTADO COM ARGAMASSA TRACO 1:4 DE CIMENTO E AREIA</t>
  </si>
  <si>
    <t>EMBASAMENTO C/PEDRA ARGAMASSADA UTILIZANDO ARG.CIM/AREIA 1:4</t>
  </si>
  <si>
    <t>VASO SANITARIO SIFONADO CONVENCIONAL COM  LOUÇA BRANCA - FORNECIMENTO E INSTALAÇÃO. AF_10/2016</t>
  </si>
  <si>
    <t>SABONETEIRA DE PAREDE EM METAL CROMADO, INCLUSO FIXAÇÃO. AF_10/2016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</si>
  <si>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</si>
  <si>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</si>
  <si>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</si>
  <si>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</si>
  <si>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</si>
  <si>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</si>
  <si>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</si>
  <si>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PAREDE EXTERNAS DE CASAS, DUAS DEMÃOS. AF_11/2016</t>
  </si>
  <si>
    <t>HIDRÔMETRO DN 25 (¾ ), 5,0 M³/H FORNECIMENTO E INSTALAÇÃO. AF_11/2016</t>
  </si>
  <si>
    <t>CURVA 90 GRAUS, PVC, SERIE R, ÁGUA PLUVIAL, DN 100 MM, JUNTA ELÁSTICA, FORNECIDO E INSTALADO EM RAMAL DE ENCAMINHAMENTO. AF_12/2014</t>
  </si>
  <si>
    <t>DOBRADICA TIPO VAI E VEM EM LATAO POLIDO 3"</t>
  </si>
  <si>
    <t>PINTURA ESMALTE ACETINADO EM MADEIRA, DUAS DEMAOS</t>
  </si>
  <si>
    <t>PISO EM PEDRA SÃO TOME ASSENTADO SOBRE ARGAMASSA 1:3 (CIMENTO E AREIA) REJUNTADO COM CIMENTO BRANCO</t>
  </si>
  <si>
    <t>PRE-MISTURADO A FRIO COM EMULSAO RM-1C, INCLUSO USINAGEM E APLICACAO, EXCLUSIVE TRANSPORTE</t>
  </si>
  <si>
    <t>CAPA SELANTE COMPREENDENDO APLICAÇÃO DE ASFALTO NA PROPORÇÃO DE 0,7 A 1,5L / M2, DISTRIBUIÇÃO DE AGREGADOS DE 5 A 15KG/M2 E COMPACTAÇÃO COM ROLO - COM USO DA EMULSAO RR-2C, INCLUSO APLICACAO E COMPACTACAO</t>
  </si>
  <si>
    <t>GRAMPO PARALELO EM ALUMINIO FUNDIDO OU ESTRUDADO DE 2 PARAFUSOS, PARA CABO DE 6 A 50 MM2, PASTA ANTIOXIDANTE. FORNEC E INSTALAÇÃO.</t>
  </si>
  <si>
    <t>ALCA PRE-FORMADA DISTRIBUIÇÃO EM  ACO RECOBERTO COM ALUMINIO PARA CABO 25MM2, ENCAPADO. FORNECIMENTO E INSTALAÇÃO.</t>
  </si>
  <si>
    <t>CABO TELEFONICO CCI-50 1 PAR (USO INTERNO) - FORNECIMENTO E INSTALACAO</t>
  </si>
  <si>
    <t>BARREIRA DUPLA PRE-MOL INTER CONCRETO ARMADO 0,15X0,65X0,77M FCK=25MPA ACO CA-50 INCL FERROS DE LIGACAO E MATERIAIS.</t>
  </si>
  <si>
    <t>PROTENSAO DE TIRANTES DE BARRA DE ACO CA-50 EXCL MATERIAIS</t>
  </si>
  <si>
    <t>EXTINTOR INCENDIO TP PO QUIMICO 4KG FORNECIMENTO E COLOCACAO</t>
  </si>
  <si>
    <t>EXTINTOR INCENDIO AGUA-PRESSURIZADA 10L INCL SUPORTE PAREDE CARGA COMPLETA FORNECIMENTO E COLOCACAO</t>
  </si>
  <si>
    <t>CHAVE BLINDADA TRIPOLAR 250V, 30A - FORNECIMENTO E INSTALACAO</t>
  </si>
  <si>
    <t>CHAVE BLINDADA TRIPOLAR 250V, 60A - FORNECIMENTO E INSTALACAO</t>
  </si>
  <si>
    <t>CHAVE BLINDADA TRIPOLAR 250V, 100A - FORNECIMENTO E INSTALACAO</t>
  </si>
  <si>
    <t>TERMINAL METALICO A PRESSAO P/ 1 CABO DE COBRE DE 25 MM2 COM 1 FURO DE FIXAÇÃO - FORNECIMENTO E INSTALACAO</t>
  </si>
  <si>
    <t>POSTE CONCRETO SECAO CIRCULAR COMPRIMENTO=5M CARGA NOMINAL TOPO 100KG INCLUSIVE ESCAVACAO EXCLUSIVE TRANSPORTE - FORNECIMENTO E COLOCACAO</t>
  </si>
  <si>
    <t>POSTE CONCRETO SEÇÃO CIRCULAR COMPRIMENTO=5M CARGA NOMINAL TOPO 300KG INCLUSIVE ESCAVACAO EXCLUSIVE TRANSPORTE - FORNECIMENTO E COLOCAÇÃO</t>
  </si>
  <si>
    <t>POSTE CONCRETO SEÇÃO CIRCULAR COMPRIMENTO=7M CARGA NOMINAL TOPO 100KG INCLUSIVE ESCAVACAO EXCLUSIVE TRANSPORTE - FORNECIMENTO E COLOCAÇÃO</t>
  </si>
  <si>
    <t>POSTE CONCRETO SEÇÃO CIRCULAR COMPRIMENTO=7M CARGA NOMINAL TOPO 200KG INCLUSIVE ESCAVACAO EXCLUSIVE TRANSPORTE - FORNECIMENTO E COLOCAÇÃO</t>
  </si>
  <si>
    <t>GRADE EM MADEIRA PARA PROTECAO DE MUDAS DE ARVORES</t>
  </si>
  <si>
    <t>VÁLVULA DE RETENÇÃO VERTICAL Ø 20MM (3/4") - FORNECIMENTO E INSTALAÇÃO</t>
  </si>
  <si>
    <t>VÁLVULA DE RETENÇÃO VERTICAL Ø 25MM (1") - FORNECIMENTO E INSTALAÇÃO</t>
  </si>
  <si>
    <t>VÁLVULA DE RETENÇÃO VERTICAL Ø 50MM (2") - FORNECIMENTO E INSTALAÇÃO</t>
  </si>
  <si>
    <t>VÁLVULA DE RETENÇÃO VERTICAL Ø 80MM (3") - FORNECIMENTO E INSTALAÇÃO</t>
  </si>
  <si>
    <t>VÁLVULA DE RETENÇÃO VERTICAL Ø 100MM (4") - FORNECIMENTO E INSTALAÇÃO</t>
  </si>
  <si>
    <t>VÁLVULA DE RETENÇÃO HORIZONTAL Ø 50MM (2") - FORNECIMENTO E INSTALAÇÃO</t>
  </si>
  <si>
    <t>VÁLVULA DE RETENÇÃO HORIZONTAL Ø 80MM (3") - FORNECIMENTO E INSTALAÇÃO</t>
  </si>
  <si>
    <t>VÁLVULA DE PÉ COM CRIVO Ø 20MM (3/4") - FORNECIMENTO E INSTALAÇÃO</t>
  </si>
  <si>
    <t>VÁLVULA DE PÉ COM CRIVO Ø 25MM (1") - FORNECIMENTO E INSTALAÇÃO</t>
  </si>
  <si>
    <t>VÁLVULA DE PÉ COM CRIVO Ø 40MM (1.1/2") - FORNECIMENTO E INSTALAÇÃO</t>
  </si>
  <si>
    <t>VÁLVULA DE PÉ COM CRIVO Ø 50MM (2") - FORNECIMENTO E INSTALAÇÃO</t>
  </si>
  <si>
    <t>VÁLVULA DE PÉ COM CRIVO Ø 65MM (2.1/2") - FORNECIMENTO E INSTALAÇÃO</t>
  </si>
  <si>
    <t>VÁLVULA DE PÉ COM CRIVO Ø 80MM (3") - FORNECIMENTO E INSTALAÇÃO</t>
  </si>
  <si>
    <t>VÁLVULA DE PÉ COM CRIVO Ø 100MM (4") - FORNECIMENTO E INSTALAÇÃO</t>
  </si>
  <si>
    <t>LIMPEZA DE SUPERFICIES COM JATO DE ALTA PRESSAO DE AR E AGUA</t>
  </si>
  <si>
    <t>CORRIMAO EM MARMORITE, LARGURA 15CM</t>
  </si>
  <si>
    <t>EXECUCAO DE DRENO VERTICAL COM PEDRISCO, DIAMETRO 200MM</t>
  </si>
  <si>
    <t>EMBASAMENTO DE MATERIAL GRANULAR - PO DE PEDRA</t>
  </si>
  <si>
    <t>EMBASAMENTO DE MATERIAL GRANULAR - RACHAO</t>
  </si>
  <si>
    <t>73822/002</t>
  </si>
  <si>
    <t>INSTALACAO DE MISTURADOR VERTICAL</t>
  </si>
  <si>
    <t>VERTEDOR TRIANGULAR DE ALUMINIO</t>
  </si>
  <si>
    <t>INSTALACAO DE COMPRESSOR DE AR, POTENCIA &lt;= 5 CV</t>
  </si>
  <si>
    <t>INSTALACAO DE COMPRESSOR DE AR, POTENCIA &gt; 5 E &lt;= 10 CV</t>
  </si>
  <si>
    <t>KIT CAVALETE PVC COM REGISTRO 1/2" - FORNECIMENTO E INSTALAÇÃO</t>
  </si>
  <si>
    <t>LAMPADA DE VAPOR DE MERCURIO DE 250W - FORNECIMENTO E INSTALACAO</t>
  </si>
  <si>
    <t>LAMPADA DE VAPOR DE MERCURIO DE 400W/250V - FORNECIMENTO E INSTALACAO</t>
  </si>
  <si>
    <t>LAMPADA MISTA DE 160W - FORNECIMENTO E INSTALACAO</t>
  </si>
  <si>
    <t>LAMPADA MISTA DE 250W - FORNECIMENTO E INSTALACAO</t>
  </si>
  <si>
    <t>LAMPADA MISTA DE 500W - FORNECIMENTO E INSTALACAO</t>
  </si>
  <si>
    <t>LAMPADA DE VAPOR DE SODIO DE 150WX220V - FORNECIMENTO E INSTALACAO</t>
  </si>
  <si>
    <t>LAMPADA DE VAPOR DE SODIO DE 250WX220V - FORNECIMENTO E INSTALACAO</t>
  </si>
  <si>
    <t>LAMPADA DE VAPOR DE SODIO DE 400WX220V - FORNECIMENTO E INSTALACAO</t>
  </si>
  <si>
    <t>ISOLAMENTO TERMICO COM MANTA DE LA DE VIDRO, ESPESSURA 2,5CM</t>
  </si>
  <si>
    <t>INSTALACAO DE CONJ.MOTO BOMBA SUBMERSIVEL ATE 10 CV</t>
  </si>
  <si>
    <t>INSTALACAO DE CONJ.MOTO BOMBA SUBMERSIVEL DE 11 A 25 CV</t>
  </si>
  <si>
    <t>INSTALACAO DE CONJ.MOTO BOMBA SUBMERSIVEL DE 26 A 50 CV</t>
  </si>
  <si>
    <t>INSTALACAO DE CONJ.MOTO BOMBA SUBMERSIVEL DE 51 A 100 CV</t>
  </si>
  <si>
    <t>INSTALACAO DE CONJ.MOTO BOMBA VERTICAL POT &lt;= 100 CV</t>
  </si>
  <si>
    <t>INSTALACAO DE CONJ.MOTO BOMBA VERTICAL 100 &lt; POT &lt;= 200 CV</t>
  </si>
  <si>
    <t>INSTALACAO DE CONJ.MOTO BOMBA VERTICAL 200 &lt; POT &lt;= 300 CV</t>
  </si>
  <si>
    <t>INSTALACAO DE CONJ.MOTO BOMBA HORIZONTAL ATE 10 CV</t>
  </si>
  <si>
    <t>INSTALACAO DE CONJ.MOTO BOMBA HORIZONTAL DE 12,5 A 25 CV</t>
  </si>
  <si>
    <t>INSTALACAO DE CONJ.MOTO BOMBA HORIZONTAL DE 30 A 75 CV</t>
  </si>
  <si>
    <t>INSTALACAO DE CONJ.MOTO BOMBA HORIZONTAL DE 100 A 150 CV</t>
  </si>
  <si>
    <t>INSTALACAO DE CONJ.MOTO BOMBA SUBMERSO ATE 5 CV</t>
  </si>
  <si>
    <t>INSTALACAO DE CONJ.MOTO BOMBA SUBMERSO DE 6 A 25 CV</t>
  </si>
  <si>
    <t>INSTALACAO DE CONJ.MOTO BOMBA SUBMERSO DE 26 A 50 CV</t>
  </si>
  <si>
    <t>MURO DE ARRIMO DE CONCRETO CICLOPICO COM 30% DE PEDRA DE MAO</t>
  </si>
  <si>
    <t>MURO DE ARRIMO DE ALVENARIA DE PEDRA ARGAMASSADA</t>
  </si>
  <si>
    <t>MURO DE ARRIMO DE ALVENARIA DE TIJOLOS</t>
  </si>
  <si>
    <t>73847/001</t>
  </si>
  <si>
    <t>RODAPE EM MARMORITE, ALTURA 10CM</t>
  </si>
  <si>
    <t>CHUMBADOR DE AÇO PARA FIXAÇÃO DE POSTE DE ACO RETO OU CURVO 7 A 9M COM FLANGE - FORNECIMENTO E INSTALACAO</t>
  </si>
  <si>
    <t>BOCA PARA BUEIRO DUPLOTUBULAR, DIAMETRO =1,20M, EM CONCRETO CICLOPICO, INCLUINDO FORMAS, ESCAVACAO, REATERRO E MATERIAIS, EXCLUINDO MATERIAL REATERRO JAZIDA E TRANSPORTE.</t>
  </si>
  <si>
    <t>TRANSFORMADOR DISTRIBUICAO  75KVA TRIFASICO 60HZ CLASSE 15KV IMERSO EM ÓLEO MINERAL FORNECIMENTO E INSTALACAO</t>
  </si>
  <si>
    <t>TRANSFORMADOR DISTRIBUICAO  112,5KVA TRIFASICO 60HZ CLASSE 15KV IMERSO EM ÓLEO MINERAL FORNECIMENTO E INSTALACAO</t>
  </si>
  <si>
    <t>TRANSFORMADOR DISTRIBUICAO  30KVA TRIFASICO 60HZ CLASSE 15KV IMERSO EM ÓLEO MINERAL FORNECIMENTO E INSTALACAO</t>
  </si>
  <si>
    <t>TRANSFORMADOR DISTRIBUICAO  45KVA TRIFASICO 60HZ CLASSE 15KV IMERSO EM ÓLEO MINERAL FORNECIMENTO E INSTALACAO</t>
  </si>
  <si>
    <t>TRANSFORMADOR DISTRIBUICAO  1000KVA TRIFASICO 60HZ CLASSE 15KV IMERSO EM ÓLEO MINERAL FORNECIMENTO E INSTALACAO</t>
  </si>
  <si>
    <t>CAPINA E LIMPEZA MANUAL DE TERRENO</t>
  </si>
  <si>
    <t>FUNDO PREPARADOR PRIMER A BASE DE EPOXI, PARA ESTRUTURA METALICA, UMA DEMAO, ESPESSURA DE 25 MICRA.</t>
  </si>
  <si>
    <t>ESTRUTURA PARA COBERTURA TIPO SHED, EM ALUMINIO ANODIZADO, VAO DE 20M, ESPACAMENTO DAS TESOURAS DE 5M ATE 6,5M</t>
  </si>
  <si>
    <t>ESTRUTURA PARA COBERTURA TIPO SHED, EM ALUMINIO ANODIZADO, VAO DE 30M, ESPACAMENTO DAS TESOURAS DE 5M ATE 6,5M</t>
  </si>
  <si>
    <t>ESTRUTURA PARA COBERTURA TIPO SHED, EM ALUMINIO ANODIZADO, VAO DE 40M, ESPACAMENTO DAS TESOURAS DE 5M ATE 6,5M</t>
  </si>
  <si>
    <t>ESTRUTURA TIPO ESPACIAL EM ALUMINIO ANODIZADO, VAO DE 20M</t>
  </si>
  <si>
    <t>ESTRUTURA TIPO ESPACIAL EM ALUMINIO ANODIZADO, VAO DE 30M</t>
  </si>
  <si>
    <t>ESTRUTURA TIPO ESPACIAL EM ALUMINIO ANODIZADO, VAO DE 40M</t>
  </si>
  <si>
    <t>ESTRUTURA TIPO ESPACIAL EM ALUMINIO ANODIZADO, VAO DE 50M</t>
  </si>
  <si>
    <t>REGISTRO DE ESFERA EM BRONZE D= 1.1/4" FORNEC E COLOCACAO</t>
  </si>
  <si>
    <t>LEITO FILTRANTE - COLOCACAO E APILOAMENTO DE TERRA NO FILTRO</t>
  </si>
  <si>
    <t>LEITO FILTRANTE - FORN.E ENCHIMENTO C/ BRITA NO. 4</t>
  </si>
  <si>
    <t>LEITO FILTRANTE - COLOCACAO DE AREIA NOS FILTROS</t>
  </si>
  <si>
    <t>LEITO FILTRANTE - COLOCACAO DE PEDREGULHOS NOS FILTROS</t>
  </si>
  <si>
    <t>LEITO FILTRANTE - COLOCACAO DE ANTRACITO NOS FILTROS</t>
  </si>
  <si>
    <t>PISO DE BORRACHA PASTILHADO, ESPESSURA 7MM, FIXADO COM COLA</t>
  </si>
  <si>
    <t>ESCORAMENTO DE VALAS COM PRANCHOES METALICOS - AREA CRAVADA</t>
  </si>
  <si>
    <t>ESCORAMENTO DE VALAS COM PRANCHOES METALICOS - AREA NAO CRAVADA</t>
  </si>
  <si>
    <t>EXECUCAO DE DRENO COM MANTA GEOTEXTIL 200 G/M2</t>
  </si>
  <si>
    <t>EXECUCAO DE DRENO COM MANTA GEOTEXTIL 400 G/M2</t>
  </si>
  <si>
    <t>CALHA EM CONCRETO SIMPLES, EM MEIA CANA, DIAMETRO 200 MM</t>
  </si>
  <si>
    <t>CALHA EM CONCRETO SIMPLES, EM MEIA CANA DE CONCRETO, DIAMETRO 600 MM</t>
  </si>
  <si>
    <t>EXECUCAO DE DRENO FRANCES COM AREIA MEDIA</t>
  </si>
  <si>
    <t>EXECUCAO DE DRENO FRANCES COM BRITA NUM 2</t>
  </si>
  <si>
    <t>EXECUCAO DE DRENO FRANCES COM CASCALHO</t>
  </si>
  <si>
    <t>INSTALAÇÃO DE VÁLVULAS OU REGISTROS COM JUNTA FLANGEADA - DN 50</t>
  </si>
  <si>
    <t>INSTALAÇÃO DE VÁLVULAS OU REGISTROS COM JUNTA FLANGEADA - DN 75</t>
  </si>
  <si>
    <t>INSTALAÇÃO DE VÁLVULAS OU REGISTROS COM JUNTA FLANGEADA - DN 100</t>
  </si>
  <si>
    <t>INSTALAÇÃO DE VÁLVULAS OU REGISTROS COM JUNTA FLANGEADA - DN 150</t>
  </si>
  <si>
    <t>INSTALAÇÃO DE VÁLVULAS OU REGISTROS COM JUNTA FLANGEADA - DN 200</t>
  </si>
  <si>
    <t>INSTALAÇÃO DE VÁLVULAS OU REGISTROS COM JUNTA FLANGEADA - DN 250</t>
  </si>
  <si>
    <t>INSTALAÇÃO DE VÁLVULAS OU REGISTROS COM JUNTA FLANGEADA - DN 300</t>
  </si>
  <si>
    <t>INSTALAÇÃO DE VÁLVULAS OU REGISTROS COM JUNTA FLANGEADA - DN 350</t>
  </si>
  <si>
    <t>INSTALAÇÃO DE VÁLVULAS OU REGISTROS COM JUNTA FLANGEADA - DN 400</t>
  </si>
  <si>
    <t>INSTALAÇÃO DE VÁLVULAS OU REGISTROS COM JUNTA FLANGEADA - DN 450</t>
  </si>
  <si>
    <t>INSTALAÇÃO DE VÁLVULAS OU REGISTROS COM JUNTA FLANGEADA - DN 500</t>
  </si>
  <si>
    <t>INSTALAÇÃO DE VÁLVULAS OU REGISTROS COM JUNTA FLANGEADA - DN 600</t>
  </si>
  <si>
    <t>INSTALAÇÃO DE VÁLVULAS OU REGISTROS COM JUNTA FLANGEADA - DN 700</t>
  </si>
  <si>
    <t>INSTALAÇÃO DE VÁLVULAS OU REGISTROS COM JUNTA FLANGEADA - DN 800</t>
  </si>
  <si>
    <t>INSTALAÇÃO DE VÁLVULAS OU REGISTROS COM JUNTA FLANGEADA - DN 900</t>
  </si>
  <si>
    <t>INSTALAÇÃO DE VÁLVULAS OU REGISTROS COM JUNTA FLANGEADA - DN 1000</t>
  </si>
  <si>
    <t>INSTALAÇÃO DE VÁLVULAS OU REGISTROS COM JUNTA ELÁSTICA - DN 50</t>
  </si>
  <si>
    <t>INSTALAÇÃO DE VÁLVULAS OU REGISTROS COM JUNTA ELÁSTICA - DN 75</t>
  </si>
  <si>
    <t>INSTALAÇÃO DE VÁLVULAS OU REGISTROS COM JUNTA ELÁSTICA - DN 100</t>
  </si>
  <si>
    <t>INSTALAÇÃO DE VÁLVULAS OU REGISTROS COM JUNTA ELÁSTICA - DN 150</t>
  </si>
  <si>
    <t>INSTALAÇÃO DE VÁLVULAS OU REGISTROS COM JUNTA ELÁSTICA - DN 200</t>
  </si>
  <si>
    <t>INSTALAÇÃO DE VÁLVULAS OU REGISTROS COM JUNTA ELÁSTICA - DN 250</t>
  </si>
  <si>
    <t>INSTALAÇÃO DE VÁLVULAS OU REGISTROS COM JUNTA ELÁSTICA - DN 300</t>
  </si>
  <si>
    <t>INSTALAÇÃO DE VÁLVULAS OU REGISTROS COM JUNTA ELÁSTICA - DN 350</t>
  </si>
  <si>
    <t>INSTALAÇÃO DE VÁLVULAS OU REGISTROS COM JUNTA ELÁSTICA - DN 400</t>
  </si>
  <si>
    <t>INSTALAÇÃO DE VÁLVULAS OU REGISTROS COM JUNTA ELÁSTICA - DN 450</t>
  </si>
  <si>
    <t>INSTALAÇÃO DE VÁLVULAS OU REGISTROS COM JUNTA ELÁSTICA - DN 500</t>
  </si>
  <si>
    <t>INSTALAÇÃO DE VÁLVULAS OU REGISTROS COM JUNTA ELÁSTICA - DN 600</t>
  </si>
  <si>
    <t>RODAPE EM MADEIRA, ALTURA 7CM, FIXADO EM PECAS DE MADEIRA</t>
  </si>
  <si>
    <t>ENSECADEIRA DE MADEIRA COM PAREDE SIMPLES</t>
  </si>
  <si>
    <t>ENSECADEIRA DE MADEIRA COM PAREDE DUPLA</t>
  </si>
  <si>
    <t>ESGOTAMENTO COM MOTO-BOMBA AUTOESCOVANTE</t>
  </si>
  <si>
    <t>JUNTA DE DILATACAO ELASTICA (PVC) O-220/6 PRESSAO ATE 30 MCA</t>
  </si>
  <si>
    <t>ENSAIOS DE AREIA ASFALTO A QUENTE</t>
  </si>
  <si>
    <t>ENSAIOS DE CONCRETO ASFALTICO</t>
  </si>
  <si>
    <t>CAMADA DRENANTE COM BRITA NUM 3</t>
  </si>
  <si>
    <t>LIMPEZA SUPERFICIAL DA CAMADA VEGETAL EM JAZIDA</t>
  </si>
  <si>
    <t>EXPURGO DE JAZIDA (MATERIAL VEGETAL, OU INSERVÍVEL, EXCETO LAMA)</t>
  </si>
  <si>
    <t>CANTONEIRA DE ALUMINIO 2"X2", PARA PROTECAO DE QUINA DE PAREDE</t>
  </si>
  <si>
    <t>DIVISORIA EM MADEIRA COMPENSADA RESINADA ESPESSURA 6MM, ESTRUTURADA EM MADEIRA DE LEI 3"X3"</t>
  </si>
  <si>
    <t>PORTA DE MADEIRA COMPENSADA LISA PARA CERA OU VERNIZ, 120X210X3,5CM, 2 FOLHAS, INCLUSO ADUELA 1A, ALIZAR 1A E DOBRADICAS COM ANEL</t>
  </si>
  <si>
    <t>PLACA ESMALTADA PARA IDENTIFICAÇÃO NR DE RUA, DIMENSÕES 45X25CM</t>
  </si>
  <si>
    <t>PISO EM PEDRA ARDOSIA ASSENTADO SOBRE ARGAMASSA COLANTE REJUNTADO COM CIMENTO COMUM</t>
  </si>
  <si>
    <t>PINTURA ESMALTE ALTO BRILHO, DUAS DEMAOS, SOBRE SUPERFICIE METALICA</t>
  </si>
  <si>
    <t>PINTURA ESMALTE ACETINADO, DUAS DEMAOS, SOBRE SUPERFICIE METALICA</t>
  </si>
  <si>
    <t>PINTURA ESMALTE FOSCO, DUAS DEMAOS, SOBRE SUPERFICIE METALICA</t>
  </si>
  <si>
    <t>IMPERMEABILIZACAO DE SUPERFICIE COM CIMENTO ESPECIAL CRISTALIZANTE COM ADESIVO LIQUIDO, UMA DEMAO.</t>
  </si>
  <si>
    <t>IMPERMEABILIZACAO DE ESTRUTURAS ENTERRADAS COM CIMENTO CRISTALIZANTE E ADESIVO LIQUIDO, ATE 7M DE PROFUNDIDADE.</t>
  </si>
  <si>
    <t>GRADE DE FERRO EM BARRA CHATA 3/16"</t>
  </si>
  <si>
    <t>PORTA DE FERRO TIPO VENEZIANA, DE ABRIR, SEM BANDEIRA SEM FERRAGENS</t>
  </si>
  <si>
    <t>LIMPEZA/PREPARO SUPERFICIE CONCRETO P/PINTURA</t>
  </si>
  <si>
    <t>LIMPEZA AZULEJO</t>
  </si>
  <si>
    <t>LIMPEZA VIDRO COMUM</t>
  </si>
  <si>
    <t>LIMPEZA FORRO</t>
  </si>
  <si>
    <t>LIMPEZA PISO CERAMICO</t>
  </si>
  <si>
    <t>LIMPEZA PISO MARMORITE/GRANILITE</t>
  </si>
  <si>
    <t>LIMPEZA MANUAL DO TERRENO (C/ RASPAGEM SUPERFICIAL)</t>
  </si>
  <si>
    <t>PLANTIO DE ARVORE, ALTURA DE 1,00M, EM CAVAS DE 80X80X80CM</t>
  </si>
  <si>
    <t>IRRIGAÇÃO DE ÁRVORE COM CARRO PIPA</t>
  </si>
  <si>
    <t>MANTA IMPERMEABILIZANTE A BASE DE ASFALTO - FORNECIMENTO E INSTALACAO</t>
  </si>
  <si>
    <t>PINTURA HIDROFUGANTE COM SILICONE SOBRE PISO CIMENTADO, UMA DEMAO</t>
  </si>
  <si>
    <t>ARMACAO ACO CA-50 P/1,0M3 DE CONCRETO</t>
  </si>
  <si>
    <t>ENSAIO DE PAVIMENTO DE CONCRETO</t>
  </si>
  <si>
    <t>ENSAIOS DE PAVIMENTO DE CONCRETO COMPACTADO COM ROLO</t>
  </si>
  <si>
    <t>ENSAIO DE TERRAPLENAGEM - CAMADA FINAL DO ATERRO</t>
  </si>
  <si>
    <t>ENSAIOS DE REGULARIZACAO DO SUBLEITO</t>
  </si>
  <si>
    <t>ENSAIOS DE REFORCO DO SUBLEITO</t>
  </si>
  <si>
    <t>ENSAIOS DE SUB BASE DE SOLO MELHORADO COM CIMENTO</t>
  </si>
  <si>
    <t>ENSAIOS DE BASE ESTABILIZADA GRANULOMETRICAMENTE</t>
  </si>
  <si>
    <t>ENSAIO DE BASE DE SOLO MELHORADO COM CIMENTO</t>
  </si>
  <si>
    <t>ENSAIOS DE BASE DE SOLO CIMENTO</t>
  </si>
  <si>
    <t>ENSAIO DE PENETRACAO - MATERIAL BETUMINOSO</t>
  </si>
  <si>
    <t>ENSAIO DE VISCOSIDADE SAYBOLT - FUROL - MATERIAL BETUMINOSO</t>
  </si>
  <si>
    <t>ENSAIO DE DETERMINACAO DA PENEIRACAO - EMULSAO ASFALTICA</t>
  </si>
  <si>
    <t>ENSAIO DE DETERMINACAO DA SEDIMENTACAO - EMULSAO ASFALTICA</t>
  </si>
  <si>
    <t>ENSAIO DE GRANULOMETRIA POR PENEIRAMENTO - SOLOS</t>
  </si>
  <si>
    <t>ENSAIO DE GRANULOMETRIA POR PENEIRAMENTO E SEDIMENTACAO - SOLOS</t>
  </si>
  <si>
    <t>ENSAIO DE LIMITE DE LIQUIDEZ - SOLOS</t>
  </si>
  <si>
    <t>ENSAIO DE LIMITE DE PLASTICIDADE - SOLOS</t>
  </si>
  <si>
    <t>ENSAIO DE COMPACTACAO - AMOSTRAS NAO TRABALHADAS - ENERGIA MODIFICADA - SOLOS</t>
  </si>
  <si>
    <t>ENSAIO DE COMPACTACAO - AMOSTRAS TRABALHADAS - SOLOS</t>
  </si>
  <si>
    <t>ENSAIO DE MASSA ESPECIFICA - IN SITU - METODO FRASCO DE AREIA - SOLOS</t>
  </si>
  <si>
    <t>ENSAIO DE DENSIDADE REAL - SOLOS</t>
  </si>
  <si>
    <t>ENSAIO DE ABRASAO LOS ANGELES - AGREGADOS</t>
  </si>
  <si>
    <t>ENSAIO DE MASSA ESPECIFICA - IN SITU - EMPREGO DO OLEO - SOLOS</t>
  </si>
  <si>
    <t>ENSAIO DE TEOR DE UMIDADE - METODO EXPEDITO DO ALCOOL - SOLOS</t>
  </si>
  <si>
    <t>ENSAIO DE TEOR DE UMIDADE - PROCESSO SPEEDY - SOLOS E AGREGADOS MIUDOS</t>
  </si>
  <si>
    <t>ENSAIO DE TEOR DE UMIDADE - EM LABORATORIO - SOLOS</t>
  </si>
  <si>
    <t>ENSAIO DE PONTO DE FULGOR - MATERIAL BETUMINOSO</t>
  </si>
  <si>
    <t>ENSAIO DE DESTILACAO - ASFALTO DILUIDO</t>
  </si>
  <si>
    <t>ENSAIO DE CONTROLE DE TAXA DE APLICACAO DE LIGANTE BETUMINOSO</t>
  </si>
  <si>
    <t>ENSAIO DE ESPUMA - MATERIAL ASFALTICO</t>
  </si>
  <si>
    <t>ENSAIO DE RESISTENCIA A COMPRESSAO SIMPLES - CONCRETO</t>
  </si>
  <si>
    <t>ENSAIO DE RESISTENCIA A TRACAO POR COMPRESSAO DIAMETRAL - CONCRETO</t>
  </si>
  <si>
    <t>ENSAIO DE RESISTENCIA A TRACAO NA FLEXAO DE CONCRETO</t>
  </si>
  <si>
    <t>ENSAIO DE RESILIENCIA - SOLOS</t>
  </si>
  <si>
    <t>ENSAIO DE RESILIENCIA - MISTURAS BETUMINOSAS</t>
  </si>
  <si>
    <t>ENSAIO DE PERCENTAGEM DE BETUME - MISTURAS BETUMINOSAS</t>
  </si>
  <si>
    <t>ENSAIO DE ADESIVIDADE - RESISTENCIA A AGUA - EMULSAO ASFALTICA</t>
  </si>
  <si>
    <t>ENSAIO DE ADESIVIDADE A LIGANTE BETUMINOSO - AGREGADO GRAUDO</t>
  </si>
  <si>
    <t>ENSAIO DE EXPANSIBILIDADE - SOLOS</t>
  </si>
  <si>
    <t>PREPARACAO DE AMOSTRAS PARA ENSAIO DE CARACTERIZACAO - SOLOS</t>
  </si>
  <si>
    <t>ENSAIO MARSHALL - MISTURA BETUMINOSA A QUENTE</t>
  </si>
  <si>
    <t>ENSAIO DE DETERMINACAO DO INDICE DE FORMA - AGREGADOS</t>
  </si>
  <si>
    <t>ENSAIO DE EQUIVALENTE EM AREIA - SOLOS</t>
  </si>
  <si>
    <t>ENSAIO DE MOLDAGEM E CURA DE SOLO CIMENTO</t>
  </si>
  <si>
    <t>ENSAIO DE COMPRESSAO AXIAL DE SOLO CIMENTO</t>
  </si>
  <si>
    <t>ENSAIO DE VISCOSIDADE CINEMATICA - ASFALTO</t>
  </si>
  <si>
    <t>ENSAIO DE RESIDUO POR EVAPORACAO - EMULSAO ASFALTICA</t>
  </si>
  <si>
    <t>ENSAIO DE CARGA DA PARTICULA - EMULSAO ASFALTICA</t>
  </si>
  <si>
    <t>ENSAIO DE DESEMULSIBILIDADE - EMULSAO ASFALTICA</t>
  </si>
  <si>
    <t>ENSAIO DE DETERMINACAO DA TAXA DE ESPALHAMENTO DO AGREGADO</t>
  </si>
  <si>
    <t>ENSAIO DE ADESIVIDADE A LIGANTE BETUMINOSO - AGREGADO</t>
  </si>
  <si>
    <t>ENSAIO DE GRANULOMETRIA DO AGREGADO</t>
  </si>
  <si>
    <t>ENSAIO DE CONTROLE DO GRAU DE COMPACTACAO DA MISTURA ASFALTICA</t>
  </si>
  <si>
    <t>ENSAIO DE GRANULOMETRIA DO FILLER</t>
  </si>
  <si>
    <t>ENSAIO DE TRACAO POR COMPRESSAO DIAMETRAL - MISTURAS BETUMINOSAS</t>
  </si>
  <si>
    <t>ENSAIO DE DENSIDADE DO MATERIAL BETUMINOSO</t>
  </si>
  <si>
    <t>ENSAIO DE CONSISTENCIA DO CONCRETO CCR - INDICE VEBE</t>
  </si>
  <si>
    <t>ENSAIO DE ABATIMENTO DO TRONCO DE CONE</t>
  </si>
  <si>
    <t>CERCA COM MOUROES DE MADEIRA ROLICA, DIAMETRO 11CM, ESPACAMENTO DE 2M, ALTURA LIVRE DE 1M, CRAVADOS 0,5M, COM 5 FIOS DE ARAME FARPADO Nº 14 CLASSE 250</t>
  </si>
  <si>
    <t>CUMEEIRA TIPO SHED PARA TELHA DE FIBROCIMENTO ONDULADA, INCLUSO JUNTAS DE VEDACAO E ACESSORIOS DE FIXACAO</t>
  </si>
  <si>
    <t>TARJETA TIPO LIVRE/OCUPADO PARA PORTA DE BANHEIRO</t>
  </si>
  <si>
    <t>DOBRADICA EM ACO/FERRO, 3" X 21/2", E=1,9 A 2 MM, SEM ANEL, CROMADO OU ZINCADO, TAMPA BOLA, COM PARAFUSOS</t>
  </si>
  <si>
    <t>QUADRO DE MEDICAO GERAL EM CHAPA METALICA PARA EDIFICIOS COM 16 APTOS, INCLUSIVE DISJUNTORES E ATERRAMENTO</t>
  </si>
  <si>
    <t>FUNDO ANTICORROSIVO A BASE DE OXIDO DE FERRO (ZARCAO), DUAS DEMAOS</t>
  </si>
  <si>
    <t>FUNDO ANTICORROSIVO A BASE DE OXIDO DE FERRO (ZARCAO), UMA DEMAO</t>
  </si>
  <si>
    <t>PINTURA ESMALTE FOSCO PARA MADEIRA, DUAS DEMAOS, SOBRE FUNDO NIVELADOR BRANCO</t>
  </si>
  <si>
    <t>IMPERMEABILIZACAO DE SUPERFICIE, COM IMPERMEABILIZANTE FLEXIVEL A BASE ACRILICA.</t>
  </si>
  <si>
    <t>CORRIMAO EM TUBO ACO GALVANIZADO 3/4" COM BRACADEIRA</t>
  </si>
  <si>
    <t>CORRIMAO EM TUBO ACO GALVANIZADO 2 1/2" COM BRACADEIRA</t>
  </si>
  <si>
    <t>CORRIMAO EM TUBO ACO GALVANIZADO 1 1/4" COM BRACADEIRA</t>
  </si>
  <si>
    <t>ALCAPAO EM FERRO 60X60CM, INCLUSO FERRAGENS</t>
  </si>
  <si>
    <t>ALCAPAO EM FERRO 70X70CM, INCLUSO FERRAGENS</t>
  </si>
  <si>
    <t>AGULHAMENTO FUNDO DE VALAS C/MACO 30KG PEDRA-DE-MAO H=10CM</t>
  </si>
  <si>
    <t>LIMPEZA LOUCAS E METAIS</t>
  </si>
  <si>
    <t>VALVULA RETENCAO VERTICAL BRONZE (PN-16) 2.1/2" 200PSI - EXTREMIDADES COM ROSCA - FORNECIMENTO E INSTALACAO</t>
  </si>
  <si>
    <t>VALVULA PE COM CRIVO BRONZE 1.1/4" - FORNECIMENTO E INSTALACAO</t>
  </si>
  <si>
    <t>PORTAO DE FERRO COM VARA 1/2", COM REQUADRO</t>
  </si>
  <si>
    <t>IMPERMEABILIZACAO DE ESTRUTURAS ENTERRADAS, COM TINTA ASFALTICA, DUAS DEMAOS.</t>
  </si>
  <si>
    <t>PLANTIO DE CERCA VIVA COM ARBUSTOS DE ALTURA 50 A 100CM, COM 4UN/M</t>
  </si>
  <si>
    <t>ESPELHO CRISTAL ESPESSURA 4MM, COM MOLDURA DE MADEIRA</t>
  </si>
  <si>
    <t>QUADRO DE DISTRIBUICAO DE ENERGIA DE EMBUTIR, EM CHAPA METALICA, PARA 3 DISJUNTORES TERMOMAGNETICOS MONOPOLARES SEM BARRAMENTO FORNECIMENTO E INSTALACAO</t>
  </si>
  <si>
    <t>QUADRO DE DISTRIBUICAO DE ENERGIA DE EMBUTIR, EM CHAPA METALICA, PARA 32 DISJUNTORES TERMOMAGNETICOS MONOPOLARES, COM BARRAMENTO TRIFASICO E NEUTRO, FORNECIMENTO E INSTALACAO</t>
  </si>
  <si>
    <t>QUADRO DE DISTRIBUICAO DE ENERGIA DE EMBUTIR, EM CHAPA METALICA, PARA 40 DISJUNTORES TERMOMAGNETICOS MONOPOLARES, COM BARRAMENTO TRIFASICO E NEUTRO, FORNECIMENTO E INSTALACAO</t>
  </si>
  <si>
    <t>QUADRO DE DISTRIBUICAO DE ENERGIA DE EMBUTIR, EM CHAPA METALICA, PARA 50 DISJUNTORES TERMOMAGNETICOS MONOPOLARES, COM BARRAMENTO TRIFASICO E NEUTRO, FORNECIMENTO E INSTALACAO</t>
  </si>
  <si>
    <t>EMASSAMENTO COM MASSA A OLEO, UMA DEMAO</t>
  </si>
  <si>
    <t>EMASSAMENTO COM MASSA A OLEO, DUAS DEMAOS</t>
  </si>
  <si>
    <t>PORTA DE ACO DE ENROLAR TIPO GRADE, CHAPA 16</t>
  </si>
  <si>
    <t>PORTA DE ACO CHAPA 24, DE ENROLAR, VAZADA TIJOLINHO OU EQUIVALENTE COM RETANGULO OU CIRCULO, ACABAMENTO GALVANIZADO NATURAL</t>
  </si>
  <si>
    <t>CERCA COM MOUROES DE CONCRETO, RETO, ESPACAMENTO DE 3M, CRAVADOS 0,5M, COM 4 FIOS DE ARAME FARPADO Nº 14 CLASSE 250</t>
  </si>
  <si>
    <t>SUPORTE APOIO CAIXA D AGUA BARROTES MADEIRA DE 1</t>
  </si>
  <si>
    <t>ESCAVACAO E CARGA MATERIAL 1A CATEGORIA, UTILIZANDO TRATOR DE ESTEIRAS DE 110 A 160HP COM LAMINA, PESO OPERACIONAL * 13T  E PA CARREGADEIRA COM 170 HP.</t>
  </si>
  <si>
    <t>ESCAVACAO, CARGA E TRANSPORTE DE  MATERIAL DE 1A CATEGORIA COM TRATOR SOBRE ESTEIRAS 347 HP E CACAMBA 6M3,  DMT 50 A 200M</t>
  </si>
  <si>
    <t>74155/001</t>
  </si>
  <si>
    <t>PERFURACAO DE POCO COM PERFURATRIZ PNEUMATICA</t>
  </si>
  <si>
    <t>PERFURACAO DE POCO COM PERFURATRIZ A PERCUSSAO</t>
  </si>
  <si>
    <t>CAIXA DE INSPEÇÃO EM CONCRETO PRÉ-MOLDADO DN 60CM COM TAMPA H= 60CM - FORNECIMENTO E INSTALACAO</t>
  </si>
  <si>
    <t>CAIXA DE INSPECAO EM ANEL DE CONCRETO PRE MOLDADO, COM 950MM DE ALTURA TOTAL. ANEIS COM ESP=50MM, DIAM.=600MM. EXCLUSIVE TAMPAO E ESCAVACAO - FORNECIMENTO E INSTALACAO</t>
  </si>
  <si>
    <t>ESCADA TIPO MARINHEIRO EM TUBO ACO GALVANIZADO 1 1/2" 5 DEGRAUS</t>
  </si>
  <si>
    <t>GUARDA-CORPO  COM CORRIMAO EM FERRO BARRA CHATA 3/16"</t>
  </si>
  <si>
    <t>ESCAVACAO MECANICA DE MATERIAL 1A. CATEGORIA, PROVENIENTE DE CORTE DE SUBLEITO (C/TRATOR ESTEIRAS  160HP)</t>
  </si>
  <si>
    <t>PLACA DE OBRA EM CHAPA DE ACO GALVANIZADO</t>
  </si>
  <si>
    <t>KIT CAVALETE PVC COM REGISTRO 3/4" - FORNECIMENTO E INSTALACAO</t>
  </si>
  <si>
    <t>PASSADICOS COM TABUAS DE MADEIRA PARA PEDESTRES</t>
  </si>
  <si>
    <t>PASSADICOS COM TABUAS DE MADEIRA PARA VEICULOS</t>
  </si>
  <si>
    <t>74220/001</t>
  </si>
  <si>
    <t>TAPUME DE CHAPA DE MADEIRA COMPENSADA, E= 6MM, COM PINTURA A CAL E REA PROVEITAMENTO DE 2X</t>
  </si>
  <si>
    <t>SINALIZACAO DE TRANSITO - NOTURNA</t>
  </si>
  <si>
    <t>PLANTIO DE GRAMA BATATAIS EM PLACAS</t>
  </si>
  <si>
    <t>PINTURA ACRILICA EM PISO CIMENTADO DUAS DEMAOS</t>
  </si>
  <si>
    <t>REFLETOR RETANGULAR FECHADO COM LAMPADA VAPOR METALICO 400 W</t>
  </si>
  <si>
    <t>RAMAL PREDIAL EM TUBO PEAD 20MM - FORNECIMENTO, INSTALAÇÃO, ESCAVAÇÃO E REATERRO</t>
  </si>
  <si>
    <t>PINTURA A OLEO, 3 DEMAOS</t>
  </si>
  <si>
    <t>PINTURA A OLEO BRILHANTE SOBRE SUPERFICIE METALICA, UMA DEMAO INCLUSO UMA DEMAO DE FUNDO ANTICORROSIVO</t>
  </si>
  <si>
    <t>PINTURA ACRILICA EM PISO CIMENTADO, TRES DEMAOS</t>
  </si>
  <si>
    <t>TIRANTES P/PROTENSAO E ANCORAGEM EM ROCHA C/ 6 FIOS ACO DURO 8MM .</t>
  </si>
  <si>
    <t>TIRANTES P/PROTENSAO E ANCORAGEM EM ROCHA C/ 8 FIOS ACO DURO 8MM .</t>
  </si>
  <si>
    <t>TIRANTES P/PROTENSAO E ANCORAGEM EM ROCHA C/10 FIOS ACO DURO 8MM .</t>
  </si>
  <si>
    <t>TIRANTES P/PROTENSAO E ANCORAGEM EM ROCHA C/12 FIOS ACO DURO 8MM .</t>
  </si>
  <si>
    <t>ESCAVAÇÃO MANUAL DE VALA/CAVA EM LODO, ENTRE 3 E 4,5M DE PROFUNDIDADE</t>
  </si>
  <si>
    <t>PINTURA EPOXI, TRES DEMAOS</t>
  </si>
  <si>
    <t>PINTURA COM TINTA PROTETORA ACABAMENTO ALUMINIO, TRES DEMAOS</t>
  </si>
  <si>
    <t>MARROAMENTO DE MATERIAL DE 2A CATEGORIA, ROCHA DECOMPOSTA PARA REDUÇÃO A PEDRA-DE-MÃO</t>
  </si>
  <si>
    <t>REJUNTAMENTO PAVIMENTACAO PARALELEPIPEDO BETUME CASCALH INCL MATERIAIS</t>
  </si>
  <si>
    <t>UNI</t>
  </si>
  <si>
    <t>BALDRAMES</t>
  </si>
  <si>
    <t>2.1</t>
  </si>
  <si>
    <t>ml</t>
  </si>
  <si>
    <t xml:space="preserve">Demolição de concreto simples </t>
  </si>
  <si>
    <t>uni</t>
  </si>
  <si>
    <t>Mobilização e desmobilização de equipamento</t>
  </si>
  <si>
    <t>vb</t>
  </si>
  <si>
    <t>x</t>
  </si>
  <si>
    <t>y</t>
  </si>
  <si>
    <t>Retirada de meio-fio existente</t>
  </si>
  <si>
    <t>comp</t>
  </si>
  <si>
    <t>Regularização e compactação manual do terreno</t>
  </si>
  <si>
    <t>larg</t>
  </si>
  <si>
    <t>Escavação mecanizada</t>
  </si>
  <si>
    <t>alt</t>
  </si>
  <si>
    <t>a</t>
  </si>
  <si>
    <t>empolam</t>
  </si>
  <si>
    <t>Aquisição carga e transporte de solo para aterro</t>
  </si>
  <si>
    <t>Aquisição carga e transporte de cascalho</t>
  </si>
  <si>
    <t>Comp</t>
  </si>
  <si>
    <t>Caimento</t>
  </si>
  <si>
    <t>Escavação manual de vala em solo de 1ª categoria, profundidade até 2m</t>
  </si>
  <si>
    <t>Lastro de concreto</t>
  </si>
  <si>
    <t>Concreto estrutural dosado em central, auto-densável, fck 20 Mpa slump 22</t>
  </si>
  <si>
    <t>estrutura</t>
  </si>
  <si>
    <t>esp com</t>
  </si>
  <si>
    <t>larg int</t>
  </si>
  <si>
    <t>alt int</t>
  </si>
  <si>
    <t>enchimento</t>
  </si>
  <si>
    <t>alt media</t>
  </si>
  <si>
    <t>Transporte, lançamento, adensamento e acabamento do concreto em fundação</t>
  </si>
  <si>
    <t>Armadura de aço para estruturas em geral, CA-50, Ø 6,3 a 10 mm, corte e dobra na obra</t>
  </si>
  <si>
    <t>taxa</t>
  </si>
  <si>
    <t>vol</t>
  </si>
  <si>
    <t>Fôrma de madeira para estruturas em geral com tábua de 3a, 3 reaproveitamentos.</t>
  </si>
  <si>
    <t>Reaterro MANUAL de vala</t>
  </si>
  <si>
    <t>Areia lavada tipo média</t>
  </si>
  <si>
    <t>Tubo de concreto para dreno, concreto simples, Ø 300 m, rejuntado com argamassa de cimento e areia sem peneirar no traço 1:3</t>
  </si>
  <si>
    <t>Tubo de PVC branco, sem conexões, ponta bolsa e virola, Ø 50 mm</t>
  </si>
  <si>
    <t>Tubo de PVC reforçado bege pérola, sem conexões, ponta bolsa e virola de PVC, Ø 40 mm</t>
  </si>
  <si>
    <t>Caixa de inspeção em alvenaria - 1/2 tijolo comum maciço revestido internamente com argamassa de cimento e areia sem peneirar traço 1:3, lastro de concreto e=10 cm, dimensões 40 x 40 x 60 cm.</t>
  </si>
  <si>
    <t>unid.</t>
  </si>
  <si>
    <t>Execuação de rasgo em alvenaria</t>
  </si>
  <si>
    <t>Enchimento de rasgo em alvenaria</t>
  </si>
  <si>
    <t>Caixa sifonada de PVC rígido, 150 x 150 x 50 mm</t>
  </si>
  <si>
    <t>Mobilização e desmobilização de máquinas, estadia e refeição de pessoal</t>
  </si>
  <si>
    <t>Escavação manual para tubulão a céu aberto</t>
  </si>
  <si>
    <t>RAIO fust</t>
  </si>
  <si>
    <t>RAIO saia</t>
  </si>
  <si>
    <t>prof fust</t>
  </si>
  <si>
    <t>prof saia</t>
  </si>
  <si>
    <t>alt rodapé</t>
  </si>
  <si>
    <t>quanti</t>
  </si>
  <si>
    <t>Abertura de saia</t>
  </si>
  <si>
    <t>unid</t>
  </si>
  <si>
    <t>ver valor fixo cobrado para saias de pequeno volume</t>
  </si>
  <si>
    <t>Carta e transporte de bota fora DMT 10 KM</t>
  </si>
  <si>
    <t>vol escavado tub</t>
  </si>
  <si>
    <t>vol estac</t>
  </si>
  <si>
    <t>????</t>
  </si>
  <si>
    <t>Atentar para custo da cálice quando a estrutura for pré-moldada</t>
  </si>
  <si>
    <t>Corte e preparo de cabeça de estacas</t>
  </si>
  <si>
    <t>est/bloc</t>
  </si>
  <si>
    <t>quanti bloc</t>
  </si>
  <si>
    <t>prof estac</t>
  </si>
  <si>
    <t>diam estac</t>
  </si>
  <si>
    <t>perda</t>
  </si>
  <si>
    <t>bloco 1</t>
  </si>
  <si>
    <t>bloco 2</t>
  </si>
  <si>
    <t>Lançamento de concreto em fundação</t>
  </si>
  <si>
    <t>ESTACAS PRÉ-MOLDADAS</t>
  </si>
  <si>
    <t>Mobilização de equipamento para cravacao de estacas</t>
  </si>
  <si>
    <t>Aquisição de estacas</t>
  </si>
  <si>
    <t>z</t>
  </si>
  <si>
    <t>colocar perda de 7% devido à quebra</t>
  </si>
  <si>
    <t>numa obra com 100 estacas, quebra-se 7 e gasta-se mais 14, sendo assim o gasto total é de 114 unid</t>
  </si>
  <si>
    <t>atentar para colocar quantidade múltipla do padrão do fabricante</t>
  </si>
  <si>
    <t>Cravação de estacas</t>
  </si>
  <si>
    <t>Emenda de estacas</t>
  </si>
  <si>
    <t>Descarga de estacas</t>
  </si>
  <si>
    <t>Munck para montagem de bate estaca</t>
  </si>
  <si>
    <t>B R O C A</t>
  </si>
  <si>
    <t>Broca de concreto armado, controle tipo "C", fck= 13,5Mpa, Ø 25 cm</t>
  </si>
  <si>
    <t>B L O C O S</t>
  </si>
  <si>
    <t>Concreto estrutural rodado em obra 25 MPA 1</t>
  </si>
  <si>
    <t>Fôrma de madeira para estruturas em geral com tábua de 3a, 2 reaproveitamentos.</t>
  </si>
  <si>
    <t>Reaterro manual de vala apiloado</t>
  </si>
  <si>
    <t>BLOCOS PARA PRÉ-MOLDADOS</t>
  </si>
  <si>
    <t>b</t>
  </si>
  <si>
    <t>c</t>
  </si>
  <si>
    <t>verificar nível do baldrame em relação ao solo</t>
  </si>
  <si>
    <t>altu = 10% do vão</t>
  </si>
  <si>
    <t>bloco</t>
  </si>
  <si>
    <t>cálice</t>
  </si>
  <si>
    <t>vazio cálice</t>
  </si>
  <si>
    <t>este valor deve ser negativo</t>
  </si>
  <si>
    <t>Fôrma de madeira para estruturas em geral com tábua de 3a, 1 reaproveitamentos.</t>
  </si>
  <si>
    <t>quant</t>
  </si>
  <si>
    <t>verificar a necessidade de forma para o bloco</t>
  </si>
  <si>
    <t>cálice externa</t>
  </si>
  <si>
    <t>cálice interna</t>
  </si>
  <si>
    <t>Transporte de material a granel DMT 100 m</t>
  </si>
  <si>
    <t>Carga e transporte de terra DMT 1 km</t>
  </si>
  <si>
    <t>Grouteamento</t>
  </si>
  <si>
    <t>cálice interno</t>
  </si>
  <si>
    <t>dimensão do pilar</t>
  </si>
  <si>
    <t>Regularização de fundo de bloco</t>
  </si>
  <si>
    <t>Alvenaria de embasamento rebocada</t>
  </si>
  <si>
    <t>Impermeabilização com tinta betuminosa</t>
  </si>
  <si>
    <t>Concreto estrutural virado em obra, controle "C", consistência para vibração, brita 1 e 2,  fck 25 Mpa</t>
  </si>
  <si>
    <t>Lançamento de concreto em pilares</t>
  </si>
  <si>
    <t>Fôrma de chapa compensada para estruturas em geral, resinada, e=12 mm, 3 reaproveitamentos</t>
  </si>
  <si>
    <r>
      <t xml:space="preserve">Concreto estrutural virado em obra, controle "C", consistência para vibração, brita 1 e 2,  </t>
    </r>
    <r>
      <rPr>
        <i/>
        <sz val="10"/>
        <color indexed="10"/>
        <rFont val="Arial"/>
        <family val="2"/>
      </rPr>
      <t>fck 25 Mpa -ARI</t>
    </r>
  </si>
  <si>
    <t>Lançamento de concreto em estrutura</t>
  </si>
  <si>
    <r>
      <t xml:space="preserve">Fôrma de chapa compensada para pré-moldados em geral, </t>
    </r>
    <r>
      <rPr>
        <i/>
        <sz val="10"/>
        <color indexed="10"/>
        <rFont val="Arial"/>
        <family val="2"/>
      </rPr>
      <t>fabricação</t>
    </r>
    <r>
      <rPr>
        <i/>
        <sz val="10"/>
        <rFont val="Arial"/>
        <family val="2"/>
      </rPr>
      <t>, e=12 mm</t>
    </r>
  </si>
  <si>
    <t>Aplicação de desmoldante, colocação de insertos, montagem e demontagem de formas em pré-moldados</t>
  </si>
  <si>
    <t>Cabo de aço simafe diam 10 mm</t>
  </si>
  <si>
    <t>comp/pç</t>
  </si>
  <si>
    <t>quant/pç</t>
  </si>
  <si>
    <t>quant pçs</t>
  </si>
  <si>
    <t>xx</t>
  </si>
  <si>
    <t>xxx</t>
  </si>
  <si>
    <t>Equipe de montagem</t>
  </si>
  <si>
    <t>9hp + 9hs para montagem de 10 peças</t>
  </si>
  <si>
    <t>Guindaste</t>
  </si>
  <si>
    <t>para peças até 3 tons com raio de ação até 5 m considerar munk a R$100/h</t>
  </si>
  <si>
    <t>para outras peças e raios maiores consultar guindaste</t>
  </si>
  <si>
    <t>Ver necessidade de tratamento em concreto aparente</t>
  </si>
  <si>
    <t>Ver necessidade de neoprene para apoio</t>
  </si>
  <si>
    <t>Fôrma de chapa compensada para VIGAS em geral, resinada, e=12 mm, 3 reaproveitamentos</t>
  </si>
  <si>
    <t>L A J E S</t>
  </si>
  <si>
    <t>Laje pré-moldada sobrecarga 300kg/m2</t>
  </si>
  <si>
    <t>verificar o consumo de concreto por m2</t>
  </si>
  <si>
    <t>Laje pré-moldada sobrecarga 150kg/m2</t>
  </si>
  <si>
    <t>verificar o aproveitamento das formas das vigas; forma para nervuras; fôrma para perímetro da laje</t>
  </si>
  <si>
    <t>Regularaziação sarrafeada em laje</t>
  </si>
  <si>
    <t>Chumbamento de contramarcos</t>
  </si>
  <si>
    <t>Espelho</t>
  </si>
  <si>
    <t>TRATAMENTO em concreto aparente</t>
  </si>
  <si>
    <t>IMPERMEABILIZAÇÃO de alicerce com tinta betuminosa</t>
  </si>
  <si>
    <t>PINTURA VERNIZ em esquadria de madeira com três demãos</t>
  </si>
  <si>
    <t>considerar 2,5x  a área de esquadrias</t>
  </si>
  <si>
    <t>LIMPEZA geral da edificação</t>
  </si>
  <si>
    <t xml:space="preserve">LIXAMENTO DE SUPERFICIE PINTADA </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</si>
  <si>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</si>
  <si>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</si>
  <si>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</si>
  <si>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</si>
  <si>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</si>
  <si>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</si>
  <si>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REATOR ELETRONICO BIVOLT PARA 2 LAMPADAS FLUORESCENTES DE 36/40 W</t>
  </si>
  <si>
    <t>REATOR ELETRONICO BIVOLT PARA 2 LAMPADAS FLUORESCENTES DE 18/20 W</t>
  </si>
  <si>
    <t>REATOR ELETRONICO BIVOLT PARA 1 LAMPADA FLUORESCENTE DE 36/40 W</t>
  </si>
  <si>
    <t>REATOR ELETRONICO BIVOLT PARA 1 LAMPADA FLUORESCENTE DE 18/20 W</t>
  </si>
  <si>
    <t>CONECTOR DE ALUMINIO TIPO PRENSA CABO, BITOLA 1", PARA CABOS DE DIAMETRO DE 22,5 A 25 MM</t>
  </si>
  <si>
    <t>RELE FOTOELETRICO INTERNO E EXTERNO BIVOLT 1000 W, DE CONECTOR, SEM BASE</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</si>
  <si>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</si>
  <si>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</si>
  <si>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</si>
  <si>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</si>
  <si>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JUNCAO DUPLA, PVC SOLDAVEL, DN 75 X 75 X 75 MM , SERIE NORMAL PARA ESGOTO PREDIAL</t>
  </si>
  <si>
    <t>LUMINARIA DE SOBREPOR EM CHAPA DE ACO PARA 1 LAMPADA FLUORESCENTE DE *36* W, ALETADA, COMPLETA (LAMPADA E REATOR INCLUSOS)</t>
  </si>
  <si>
    <t>LUMINARIA DE SOBREPOR EM CHAPA DE ACO PARA 1 LAMPADA FLUORESCENTE DE *18* W, ALETADA, COMPLETA (LAMPADA E REATOR INCLUSOS)</t>
  </si>
  <si>
    <t>LUMINARIA DE SOBREPOR EM CHAPA DE ACO PARA 2 LAMPADAS FLUORESCENTES DE *36* W, ALETADA, COMPLETA (LAMPADAS E REATOR INCLUSOS)</t>
  </si>
  <si>
    <t>LUMINARIA PLAFON REDONDO COM VIDRO FOSCO DIAMETRO *25* CM, PARA 1 LAMPADA, BASE E27, POTENCIA MAXIMA 40/60 W (NAO INCLUI LAMPADA)</t>
  </si>
  <si>
    <t>LUMINARIA DE SOBREPOR EM CHAPA DE ACO PARA 2 LAMPADAS FLUORESCENTES DE *18* W, ALETADA, COMPLETA (LAMPADAS E REATOR INCLUSOS)</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</si>
  <si>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</si>
  <si>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</si>
  <si>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</si>
  <si>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</si>
  <si>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</si>
  <si>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</si>
  <si>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</si>
  <si>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</si>
  <si>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</si>
  <si>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</si>
  <si>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</si>
  <si>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DE VIDRO/VEU DE SUPERFICIE 30 A 35 G/M2</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</si>
  <si>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</si>
  <si>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</si>
  <si>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PARAFUSO NIQUELADO 3 1/2" COM ACABAMENTO CROMADO PARA FIXAR PECA SANITARIA, INCLUI PORCA CEGA, ARRUELA E BUCHA DE NYLON TAMANHO S-8</t>
  </si>
  <si>
    <t>PARAFUSO ZINCADO, SEXTAVADO, GRAU 5, ROSCA INTEIRA, DIAMETRO 1 1/2", COMPRIMENTO 4"</t>
  </si>
  <si>
    <t>LOCACAO DE PERFURATRIZ PNEUMATICA DE PESO MEDIO, * 18 * KG, PARA ROCHA</t>
  </si>
  <si>
    <t>LOCACAO DE PERFURATRIZ PNEUMATICA DE PESO MEDIO, * 24 * KG, PARA ROCHA</t>
  </si>
  <si>
    <t>APARELHO SINALIZADOR LUMINOSO COM LED, PARA SAIDA GARAGEM, COM 2 LENTES EM POLICARBONATO, BIVOLT (INCLUI SUPORTE DE FIXACAO)</t>
  </si>
  <si>
    <t>SOLEIRA/ PEITORIL EM MARMORE, POLIDO, BRANCO COMUM, L= *15* CM, E=  *2* CM,  CORTE RETO</t>
  </si>
  <si>
    <t>LOCACAO DE TEODOLITO ELETRONICO, PRECISAO ANGULAR DE 5 A 7 SEGUNDOS, INCLUINDO TRIPE</t>
  </si>
  <si>
    <t>LOCACAO DE NIVEL OPTICO, COM PRECISAO DE 0,7 MM, AUMENTO DE 32X</t>
  </si>
  <si>
    <t>TIL DE PASSAGEM, EM PVC, JE, BBB, DN 150 X 150 MM, PARA REDE COLETORA DE ESGOTO NBR 10569</t>
  </si>
  <si>
    <t>TINTA EPOXI PREMIUM, BRANCA</t>
  </si>
  <si>
    <t>TORNEIRA METALICA DE BOIA CONVENCIONAL PARA CAIXA D'AGUA, 3/4 ", COM HASTE METALICA E BALAO METALICO</t>
  </si>
  <si>
    <t>TUBO CONCRETO ARMADO, CLASSE PA-2, PB, DN 2000 MM, PARA AGUAS PLUVIAIS (NBR 8890)</t>
  </si>
  <si>
    <t>LOCACAO DE ANDAIME METALICO TUBULAR DE ENCAIXE, TIPO DE TORRE, COM LARGURA DE 1 ATE 1,5 M E ALTURA DE *1,00* M</t>
  </si>
  <si>
    <t>EMPILHADEIRA SOBRE PNEUS COM TORRE DE TRES ESTAGIOS, 4,80M DE ELEVACAO, C/ DESLOCADOR LATERAL DOS GARFOS, MOTOR GLP 4.3L, CAPACIDADE NOMINAL DE CARGA DE 5T</t>
  </si>
  <si>
    <t>LOCACAO DE ESCORA METALICA TELESCOPICA, COM ALTURA REGULAVEL DE *1,80* A *3,20* M, COM CAPACIDADE DE CARGA DE NO MINIMO 1000 KGF (10 KN), INCLUSO TRIPE E FORCADO</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</si>
  <si>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</si>
  <si>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</si>
  <si>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</si>
  <si>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</si>
  <si>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</si>
  <si>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LOCACAO DE TALHA ELETRICA 3 T, VELOCIDADE  2,1 M / MIN, POTENCIA 1,3 KW</t>
  </si>
  <si>
    <t>LOCACAO DE TALHA MANUAL DE CORRENTE, CAPACIDADE DE 2 T COM ELEVACAO DE 3 M</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</si>
  <si>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</si>
  <si>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</si>
  <si>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</si>
  <si>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PERFIL "I" DE ACO LAMINADO, "I" 203  X  34,3</t>
  </si>
  <si>
    <t>CHAPA DE ACO GALVANIZADA BITOLA GSG 19, E = 1,11 MM (8,88 KG/M2)</t>
  </si>
  <si>
    <t>CHAPA DE ACO GALVANIZADA BITOLA GSG 30, E = 0,35 MM (2,80 KG/M2)</t>
  </si>
  <si>
    <t>MANTA ASFALTICA ELASTOMERICA EM POLIESTER ALUMINIZADA 3 MM, TIPO III, CLASSE B (NBR 9952)</t>
  </si>
  <si>
    <t>BRACO / CANO PARA CHUVEIRO ELETRICO, EM ALUMINIO, 30 CM X 1/2 "</t>
  </si>
  <si>
    <t>TORNEIRA METALICA DE BOIA CONVENCIONAL PARA CAIXA D'AGUA, 1.1/2",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</si>
  <si>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</si>
  <si>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</si>
  <si>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</si>
  <si>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GRANITO PARA BANCADA, POLIDO, TIPO ANDORINHA/ QUARTZ/ CASTELO/ CORUMBA OU OUTROS EQUIVALENTES DA REGIAO, E=  *2,5* CM</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</si>
  <si>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</si>
  <si>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</si>
  <si>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</si>
  <si>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</si>
  <si>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</si>
  <si>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</si>
  <si>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</si>
  <si>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</si>
  <si>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</si>
  <si>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SPOT DE SOBREPOR EM ALUMINIO COM ALETA PLASTICA PARA 1 LAMPADA, BASE E27, POTENCIA MAXIMA 40/60 W (NAO INCLUI LAMPADA)</t>
  </si>
  <si>
    <t>CHUMBADOR DE ACO TIPO PARABOLT, * 5/8" X 200* MM,  COM PORCA E ARRUELA</t>
  </si>
  <si>
    <t>TAMPAO FOFO SIMPLES COM BASE, CLASSE A15 CARGA MAX 1,5 T, *400 X 600* MM, REDE TELEFONE</t>
  </si>
  <si>
    <t>CONTRA-PORCA SEXTAVADA, DIAMETRO NOMINAL 1 3/8", ALTURA 35 MM</t>
  </si>
  <si>
    <t>RODAPE OU RODABANCADA EM GRANITO, POLIDO, TIPO ANDORINHA/ QUARTZ/ CASTELO/ CORUMBA OU OUTROS EQUIVALENTES DA REGIAO, H= 10 CM, E=  *2,0* CM</t>
  </si>
  <si>
    <t>SOLEIRA EM GRANITO, POLIDO, TIPO ANDORINHA/ QUARTZ/ CASTELO/ CORUMBA OU OUTROS EQUIVALENTES DA REGIAO, L= *15* CM, E=  *2,0* CM</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</si>
  <si>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</si>
  <si>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</si>
  <si>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</si>
  <si>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DISJUNTOR TIPO NEMA, BIPOLAR 60 ATE 100A, TENSAO MAXIMA 415 V</t>
  </si>
  <si>
    <t>DISJUNTOR TIPO NEMA, MONOPOLAR DE 60 ATE 70A, TENSAO MAXIMA DE 240 V</t>
  </si>
  <si>
    <t>PA CARREGADEIRA SOBRE RODAS, POTENCIA BRUTA *127* CV, CAPACIDADE DA CACAMBA DE 2,0 A 2,4 M3, PESO OPERACIONAL DE 10330 KG</t>
  </si>
  <si>
    <t>MANGUEIRA CRISTAL TRANCADA, PVC COM REFORCO, COM PRESSAO DE TRABALHO (PT) 250 LBS/POL2, DE 3/4" X *2,8* MM</t>
  </si>
  <si>
    <t>BANCADA/ BANCA EM GRANITO, POLIDO, TIPO ANDORINHA/ QUARTZ/ CASTELO/ CORUMBA OU OUTROS EQUIVALENTES DA REGIAO, COM CUBA INOX, FORMATO *120 X 60* CM, E=  *2* CM</t>
  </si>
  <si>
    <t>CAMADA SEPARADORA DE FILME DE POLIETILENO 20 A 25 MICRA</t>
  </si>
  <si>
    <t>PAPEL KRAFT BETUMADO</t>
  </si>
  <si>
    <t>JOELHO DE TRANSICAO, CPVC, SOLDAVEL, 90 GRAUS, 15 MM X 1/2", PARA AGUA QUENTE</t>
  </si>
  <si>
    <t>JOELHO DE TRANSICAO, CPVC, SOLDAVEL, 90 GRAUS, 22 MM X 1/2", PARA AGUA QUENTE</t>
  </si>
  <si>
    <t>MANTA DE POLIETILENO EXPANDIDO (PEBD) ANTICHAMAS, E = 8 MM</t>
  </si>
  <si>
    <t>MANTA DE POLIETILENO EXPANDIDO (PEBD), E = 5 MM</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</si>
  <si>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</si>
  <si>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</si>
  <si>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</si>
  <si>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</si>
  <si>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</si>
  <si>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</si>
  <si>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</si>
  <si>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</si>
  <si>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</si>
  <si>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</si>
  <si>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LUMINARIA DE SOBREPOR EM CHAPA DE ACO COM ALETAS PLASTICAS, PARA 1 LAMPADA, BASE E27, POTENCIA MAXIMA 40/60 W (NAO INCLUI LAMPADA)</t>
  </si>
  <si>
    <t>CABO MULTIPOLAR DE COBRE, FLEXIVEL, CLASSE 4 OU 5, ISOLACAO EM HEPR, COBERTURA EM PVC-ST2, ANTICHAMA BWF-B, 0,6/1 KV, 3 CONDUTORES DE 2,5 MM2</t>
  </si>
  <si>
    <t>MANTA GEOTEXTIL TECIDO DE LAMINETES DE POLIPROPILENO, RESISTENCIA A TRACAO = *25* KN/M</t>
  </si>
  <si>
    <t>LUMINARIA SPOT DE SOBREPOR EM ALUMINIO COM ALETA PLASTICA PARA 2 LAMPADAS, BASE E27, POTENCIA MAXIMA 40/60 W (NAO INCLUI LAMPADA)</t>
  </si>
  <si>
    <t>BASE PARA RELE COM SUPORTE METALICO</t>
  </si>
  <si>
    <t>LUMINARIA LED PLAFON REDONDO DE SOBREPOR BIVOLT 12/13 W,  D = *17* CM</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</si>
  <si>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</si>
  <si>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</si>
  <si>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</si>
  <si>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</si>
  <si>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</si>
  <si>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</si>
  <si>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</si>
  <si>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</si>
  <si>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PERFIL RODAPE DE IMPERMEABILIZACAO, FORMATO L, EM ACO ZINCADO, PARA ESTRUTURA DRYWALL, E = 0,5 MM, 220 X 3000 MM (H X C)</t>
  </si>
  <si>
    <t>KIT PORTA PRONTA DE MADEIRA, FOLHA MEDIA (NBR 15930) DE 90 X 210 CM, E = 35 MM, NUCLEO SARRAFEADO, ESTRUTURA USINADA PARA FECHADURA, CAPA LISA EM HDF, ACABAMENTO EM PRIMER PARA PINTURA (INCLUI MARCO, ALIZARES E DOBRADICAS)</t>
  </si>
  <si>
    <t>LUMINARIA DE EMBUTIR EM CHAPA DE ACO PARA 2 LAMPADAS FLUORESCENTES DE 14 W COM REFLETOR E ALETAS EM ALUMINIO, COMPLETA (INCLUI REATOR E LAMPADAS)</t>
  </si>
  <si>
    <t>MANTA ANTIRRUIDO DE POLIESTER (PET) PARA CONTRAPISO E = *8* MM</t>
  </si>
  <si>
    <t>FITA ADESIVA ASFALTICA ALUMINIZADA MULTIUSO, L = 10 CM, ROLO DE 10 M</t>
  </si>
  <si>
    <t>LOCACAO DE ELEVADOR DE CREMALHEIRA CABINE SIMPLES FECHADA 1,5 X 2,5 X 2,35 M (UMA POR TORRE), CAPACIDADE DE CARGA *1200* KG (15 PESSOAS), TORRE DE 24 M (16 MODULOS), 16 PARADAS, FREIO DE SEGURANCA, LIMITADOR DE CARGA</t>
  </si>
  <si>
    <t>LOCACAO DE GRUPO GERADOR DE *260* KVA, DIESEL REBOCAVEL, ACIONAMENTO MANUAL</t>
  </si>
  <si>
    <t>LOCACAO DE GRUPO GERADOR DE *400* KVA, DIESEL REBOCAVEL, ACIONAMENTO MANUAL</t>
  </si>
  <si>
    <t>LOCACAO DE GRUPO GERADOR DE *550* KVA, DIESEL REBOCAVEL, ACIONAMENTO MANUAL</t>
  </si>
  <si>
    <t>LOCACAO DE APRUMADOR METALICO DE PILAR, COM ALTURA E ANGULO REGULAVEIS, EXTENSAO DE *1,50* A *2,80* M</t>
  </si>
  <si>
    <t>LOCACAO DE VIGA SANDUICHE METALICA VAZADA PARA TRAVAMENTO DE PILARES, ALTURA DE *8* CM, LARGURA DE *6* CM E EXTENSAO DE 2 M</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</si>
  <si>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</si>
  <si>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</si>
  <si>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</si>
  <si>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</si>
  <si>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LOCACAO DE CRUZETA PARA ESCORA METALICA</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</si>
  <si>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</si>
  <si>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</si>
  <si>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</si>
  <si>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</si>
  <si>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</si>
  <si>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</si>
  <si>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</si>
  <si>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LOCACAO DE ANDAIME SUSPENSO OU BALANCIM MANUAL, CAPACIDADE DE CARGA TOTAL DE APROXIMADAMENTE 250 KG/M2, PLATAFORMA DE 1,50 M X 0,80 M (C X L), CABO DE 45 M</t>
  </si>
  <si>
    <t>CURSO DE CAPACITAÇÃO PARA ARMADOR (ENCARGOS COMPLEMENTARES) - HORISTA</t>
  </si>
  <si>
    <t>CURSO DE CAPACITAÇÃO PARA GESSEIRO (ENCARGOS COMPLEMENTARES) - HORISTA</t>
  </si>
  <si>
    <t>CURSO DE CAPACITAÇÃO PARA PEDREIRO (ENCARGOS COMPLEMENTARES) - HORISTA</t>
  </si>
  <si>
    <t>CURSO DE CAPACITAÇÃO PARA PINTOR (ENCARGOS COMPLEMENTARES) - HORISTA</t>
  </si>
  <si>
    <t>CURSO DE CAPACITAÇÃO PARA POCEIRO (ENCARGOS COMPLEMENTARES) - HORISTA</t>
  </si>
  <si>
    <t>CURSO DE CAPACITAÇÃO PARA SERVENTE (ENCARGOS COMPLEMENTARES) - HORISTA</t>
  </si>
  <si>
    <t>CURSO DE CAPACITAÇÃO PARA SOLDADOR (ENCARGOS COMPLEMENTARES) - HORISTA</t>
  </si>
  <si>
    <t>CURSO DE CAPACITAÇÃO PARA SONDADOR (ENCARGOS COMPLEMENTARES) - HORISTA</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</si>
  <si>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</si>
  <si>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</si>
  <si>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</si>
  <si>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</si>
  <si>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</si>
  <si>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</si>
  <si>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INSTALAÇÕES DE GÁS</t>
  </si>
  <si>
    <t>Tubo de PVC reforçado bege pérola, sem conexões, ponta bolsa e virola de PVC, Ø 25 mm</t>
  </si>
  <si>
    <t>FALTANDO FAZER PROJEO HIDROSSANITÁRIO DOS BANHEIROS NOVOS DO REFEIETÓRIO</t>
  </si>
  <si>
    <t xml:space="preserve">VERIFICAR A PARE HIDROSSANITÁRIA JÁ ORÇADA </t>
  </si>
  <si>
    <t>INSUMO</t>
  </si>
  <si>
    <t>Regulador 1º estagio com manometro</t>
  </si>
  <si>
    <t>COMPOSIÇÃO</t>
  </si>
  <si>
    <t xml:space="preserve">INSUMO </t>
  </si>
  <si>
    <t>un</t>
  </si>
  <si>
    <t>P. UNIT. SEM BDI (R$)</t>
  </si>
  <si>
    <t>P. TOTAL SEM BDI (R$)</t>
  </si>
  <si>
    <t>TIPO</t>
  </si>
  <si>
    <t>REFERENCIA</t>
  </si>
  <si>
    <t>UNIDADE</t>
  </si>
  <si>
    <t>PREÇO. UNI</t>
  </si>
  <si>
    <t>PREÇO. TOT</t>
  </si>
  <si>
    <t>CÓDIGO DA COMPOSIÇÃO</t>
  </si>
  <si>
    <t>COEF.</t>
  </si>
  <si>
    <t>CABO DE COBRE, RIGIDO, CLASSE 2, COMPACTADO, BLINDADO, ISOLACAO EM EPR OU XLPE, COBERTURA ANTICHAMA EM PVC, PEAD OU HFFR, 1 CONDUTOR, 20/35 KV, SECAO NOMINAL 500 MM2</t>
  </si>
  <si>
    <t>CURVA 135 GRAUS, DE PVC RIGIDO ROSCAVEL, DE 1", PARA ELETRODUTO</t>
  </si>
  <si>
    <t>JANELA MAXIM AR EM MADEIRA CEDRINHO/ ANGELIM COMERCIAL/ CURUPIXA/ CUMARU OU EQUIVALENTE DA REGIAO, CAIXA DO BATENTE/MARCO *10* CM, 1 FOLHA  PARA VIDRO, COM GUARNICAO/ALIZAR, COM FERRAGENS, (SEM VIDRO E SEM ACABAMENTO)</t>
  </si>
  <si>
    <t>TIL DE PASSAGEM, EM PVC, JE, BBB, DN 250 X 150 MM, PARA REDE COLETORA DE ESGOTO NBR 10569</t>
  </si>
  <si>
    <t>BUCHA DE NYLON SEM ABA S12, COM PARAFUSO DE 5/16" X 80 MM EM ACO ZINCADO COM ROSCA SOBERBA E CABECA SEXTAVADA</t>
  </si>
  <si>
    <t>TRATOR DE ESTEIRAS, POTENCIA DE 150 HP, PESO OPERACIONAL DE 16,7 T, COM RODA MOTRIZ ELEVADA E LAMINA COM CONTATO DE 3,18M3</t>
  </si>
  <si>
    <t>REGISTRO OU VALVULA GLOBO ANGULAR EM LATAO, PARA HIDRANTES EM INSTALACAO PREDIAL DE INCENDIO, 45 GRAUS, DIAMETRO DE 2 1/2", COM VOLANTE, CLASSE DE PRESSAO DE ATE 200 PSI</t>
  </si>
  <si>
    <t>SOLDA ESTANHO/COBRE PARA CONEXOES DE COBRE, FIO 2,5 MM, CARRETEL 500 GR (SEM CHUMBO)</t>
  </si>
  <si>
    <t>APOIO DO PORTA DENTE PARA FRESADORA DE ASFALTO</t>
  </si>
  <si>
    <t>BLOQUETE/PISO INTERTRAVADO DE CONCRETO - MODELO RETANGULAR/TIJOLINHO/PAVER/HOLANDES/PARALELEPIPEDO, 20 CM X 10 CM, E = 6 CM, RESISTENCIA DE 35 MPA (NBR 9781), COLORIDO</t>
  </si>
  <si>
    <t>PISO PODOTATIL DE CONCRETO - DIRECIONAL E ALERTA, *40 X 40 X 2,5* CM</t>
  </si>
  <si>
    <t>ACABAMENTO SIMPLES/CONVENCIONAL PARA FORRO PVC, TIPO "U" OU "C", COR BRANCA, COMPRIMENTO 6 M</t>
  </si>
  <si>
    <t>TUBO COLETOR DE ESGOTO PVC, JEI, DN 100 MM (NBR  7362)</t>
  </si>
  <si>
    <t>PLACA DE SINALIZACAO DE SEGURANCA CONTRA INCENDIO - ALERTA, TRIANGULAR, BASE DE *30* CM, EM PVC *2* MM ANTI-CHAMAS (SIMBOLOS, CORES E PICTOGRAMAS CONFORME NBR 13434)</t>
  </si>
  <si>
    <t>ACESSORIO DE LIGACAO NAO ELETRICO PARA CARGAS EXPLOSIVAS, TUBO DE 6 M</t>
  </si>
  <si>
    <t>CENTRALIZADOR DE BARRA DE ACO (CHUMBADOR TIPO CARAMBOLA), PARA ACO ATE 20 MM</t>
  </si>
  <si>
    <t>PROTETOR/PONTEIRA PLASTICA PARA PONTA DE VERGALHAO DE ATE 1", TIPO PROTETOR DE ESPERA</t>
  </si>
  <si>
    <t>ESPACADOR / DISTANCIADOR TIPO PINO EM PLASTICO, PARA VERGALHAO ATE 10 MM, PARA APOIO DE ARMADURA</t>
  </si>
  <si>
    <t>ESPACADOR / DISTANCIADOR CIRCULAR COM ENTRADA LATERAL, EM PLASTICO, PARA VERGALHAO *4,2 A 12,5* MM, COBRIMENTO 20 MM</t>
  </si>
  <si>
    <t>ABRACADEIRA EM ACO PARA AMARRACAO DE ELETRODUTOS, TIPO ECONOMICA (GOTA), COM 8"</t>
  </si>
  <si>
    <t>ESPACADOR / DISTANCIADOR TIPO GARRA DUPLA, EM PLASTICO, COBRIMENTO *20* MM, PARA FERRAGENS DE LAJES E FUNDO DE VIGAS</t>
  </si>
  <si>
    <t>ESPACADOR OU DISTANCIADOR, EM PLASTICO, TIPO APOIO DE CORDOALHA (CARANGUEJO), PARA ARMADURA NEGATIVA E PROTENSAO, COBRIMENTO 50 MM</t>
  </si>
  <si>
    <t>KIT PORTA PRONTA DE MADEIRA, FOLHA LEVE (NBR 15930) DE 60 X 210 CM, E = 35 MM, NUCLEO COLMEIA, ESTRUTURA USINADA PARA FECHADURA, CAPA LISA EM HDF, ACABAMENTO EM PRIMER PARA PINTURA (INCLUI MARCO, ALIZARES E DOBRADICAS)</t>
  </si>
  <si>
    <t>GUARNICAO/ALIZAR/VISTA, E = *1,3* CM, L = *7,0* CM, EM POLIESTIRENO, BRANCO</t>
  </si>
  <si>
    <t>GUARNICAO/ALIZAR/VISTA, E = *1,5* CM, L = *5,0* CM, EM POLIESTIRENO, BRANCO</t>
  </si>
  <si>
    <t>GUARNICAO/ALIZAR/VISTA, E = *1,3* CM, L = *5,0* CM HASTE REGULAVEL = *35* MM, EM MDF/PVC WOOD/ POLIESTIRENO OU MADEIRA LAMINADA, PRIMER BRANCO</t>
  </si>
  <si>
    <t>BATENTE/PORTAL/ADUELA/MARCO, EM MDF/PVC WOOD/POLIESTIRENO OU MADEIRA LAMINADA, L = *9,0* CM COM GUARNICAO REGULAVEL 2 FACES = *35* MM, PRIMER</t>
  </si>
  <si>
    <t>CURVA DE TRANSPOSICAO BRONZE/LATAO (REF 736) SEM ANEL DE SOLDA, BOLSA X BOLSA, 22 MM</t>
  </si>
  <si>
    <t>ESPACADOR / SEPARADOR DE BARRA , METALICO, TIPO CARAMBOLA, PARA TIRANTES, 25 X 84 MM</t>
  </si>
  <si>
    <t>ESPACADOR/SEPARADOR DE CORDOALHA TIPO DISCO 12 FUROS DE 14 MM, PARA TIRANTES</t>
  </si>
  <si>
    <t>BLOQUETE/PISO DE CONCRETO - MODELO BLOCO PISOGRAMA/CONCREGRAMA 2 FUROS, *35  CM X 15* CM, E =  *6* CM, COR NATURAL</t>
  </si>
  <si>
    <t>BLOQUETE/PISO DE CONCRETO - MODELO BLOCO PISOGRAMA/CONCREGRAMA 2 FUROS, *35  CM X 15* CM, E =  *8* CM, COR NATURAL</t>
  </si>
  <si>
    <t>BLOQUETE/PISO INTERTRAVADO DE CONCRETO - MODELO RETANGULAR/TIJOLINHO/PAVER/HOLANDES/PARALELEPIPEDO, 20 CM X 10 CM, E = 10 CM, RESISTENCIA DE 35 MPA (NBR 9781), COR NATURAL</t>
  </si>
  <si>
    <t>BLOQUETE/PISO INTERTRAVADO DE CONCRETO - MODELO ONDA/16 FACES/UNISTEIN/PAVIS, *22 CM X *11 CM, E = 10 CM, RESISTENCIA DE 35 MPA (NBR 9781), COR NATURAL</t>
  </si>
  <si>
    <t>BLOQUETE/PISO INTERTRAVADO DE CONCRETO - MODELO ONDA/16 FACES/UNISTEIN/PAVIS, *22 CM X *11 CM, E = 10 CM, RESISTENCIA DE 50 MPA (NBR 9781), COR NATURAL</t>
  </si>
  <si>
    <t>PLACA/PISO DE CONCRETO POROSO/ PAVIMENTO PERMEAVEL/BLOCO DRENANTE DE CONCRETO, 40 CM X 40 CM, E = 6 CM, COR NATURAL</t>
  </si>
  <si>
    <t>TUBO COLETOR DE ESGOTO PVC, JEI, DN 200 MM (NBR 7362)</t>
  </si>
  <si>
    <t>TUBO COLETOR DE ESGOTO PVC, JEI, DN 250 MM (NBR 7362)</t>
  </si>
  <si>
    <t>TUBO COLETOR DE ESGOTO PVC, JEI, DN 300 MM (NBR 7362)</t>
  </si>
  <si>
    <t>TUBO COLETOR DE ESGOTO PVC, JEI, DN 350 MM (NBR 7362)</t>
  </si>
  <si>
    <t>TUBO COLETOR DE ESGOTO PVC, JEI, DN 400 MM (NBR 7362)</t>
  </si>
  <si>
    <t>TUBO COLETOR DE ESGOTO, PVC, JEI, DN 150 MM  (NBR 7362)</t>
  </si>
  <si>
    <t>CADASTRISTA DE REDES DE AGUA E ESGOTO COM ENCARGOS COMPLEMENTARES</t>
  </si>
  <si>
    <t>ELETRODUTO DE AÇO GALVANIZADO, CLASSE SEMI PESADO, DN 40 MM (1 1/2 ), APARENTE, INSTALADO EM TETO - FORNECIMENTO E INSTALAÇÃO. AF_11/2016_P</t>
  </si>
  <si>
    <t>CONDULETE DE ALUMÍNIO, TIPO E, ELETRODUTO DE AÇO GALVANIZADO DN 25 MM (1''), APARENTE - FORNECIMENTO E INSTALAÇÃO. AF_11/2016_P</t>
  </si>
  <si>
    <t>CONDULETE DE ALUMÍNIO, TIPO LR, PARA ELETRODUTO DE AÇO GALVANIZADO DN 20 MM (3/4''), APARENTE - FORNECIMENTO E INSTALAÇÃO. AF_11/2016_P</t>
  </si>
  <si>
    <t>CONDULETE DE ALUMÍNIO, TIPO LR, PARA ELETRODUTO DE AÇO GALVANIZADO DN 25 MM (1''), APARENTE - FORNECIMENTO E INSTALAÇÃO. AF_11/2016_P</t>
  </si>
  <si>
    <t>CONDULETE DE ALUMÍNIO, TIPO LR, PARA ELETRODUTO DE AÇO GALVANIZADO DN 32 MM (1 1/4''), APARENTE - FORNECIMENTO E INSTALAÇÃO. AF_11/2016_P</t>
  </si>
  <si>
    <t>MONTAGEM E DESMONTAGEM DE FÔRMA PARA ESCADAS, COM 2 LANCES, EM MADEIRA SERRADA, 1 UTILIZAÇÃO. AF_01/2017</t>
  </si>
  <si>
    <t>MONTAGEM E DESMONTAGEM DE FÔRMA PARA ESCADAS, COM 2 LANCES, EM MADEIRA SERRADA, 2 UTILIZAÇÕES. AF_01/2017</t>
  </si>
  <si>
    <t>(COMPOSIÇÃO REPRESENTATIVA) EXECUÇÃO DE ESTRUTURAS DE CONCRETO ARMADO CONVENCIONAL, PARA EDIFICAÇÃO HABITACIONAL MULTIFAMILIAR (PRÉDIO), FCK = 25 MPA. AF_01/2017</t>
  </si>
  <si>
    <t>(COMPOSIÇÃO REPRESENTATIVA) EXECUÇÃO DE ESTRUTURAS DE CONCRETO ARMADO, PARA EDIFICAÇÃO HABITACIONAL UNIFAMILIAR COM DOIS PAVIMENTOS (CASA EM EMPREENDIMENTOS), FCK = 25 MPA. AF_01/2017</t>
  </si>
  <si>
    <t>(COMPOSIÇÃO REPRESENTATIVA) EXECUÇÃO DE ESTRUTURAS DE CONCRETO ARMADO, PARA EDIFICAÇÃO HABITACIONAL UNIFAMILIAR TÉRREA (CASA ISOLADA), FCK = 25 MPA. AF_01/2017</t>
  </si>
  <si>
    <t>(COMPOSIÇÃO REPRESENTATIVA) EXECUÇÃO DE ESTRUTURAS DE CONCRETO ARMADO, PARA EDIFICAÇÃO INSTITUCIONAL TÉRREA, FCK = 25 MPA. AF_01/2017</t>
  </si>
  <si>
    <t xml:space="preserve">Armação de vigas e pilares com ferro 5mm </t>
  </si>
  <si>
    <t>diam</t>
  </si>
  <si>
    <t>qt</t>
  </si>
  <si>
    <t>kg/m</t>
  </si>
  <si>
    <t xml:space="preserve">taxa </t>
  </si>
  <si>
    <t xml:space="preserve">Armação de vigas e pilares com ferro 8mm </t>
  </si>
  <si>
    <t>Carga de bota fora DMT 10 KM</t>
  </si>
  <si>
    <t xml:space="preserve">Transporte de bota forma em caminhão basculante </t>
  </si>
  <si>
    <t xml:space="preserve">Carga de bota fora </t>
  </si>
  <si>
    <t xml:space="preserve">Transporte de bota fora em caminhão basculante </t>
  </si>
  <si>
    <t xml:space="preserve">Cargade bota fora </t>
  </si>
  <si>
    <t xml:space="preserve">Armação de vigas e pilares com ferro 10mm </t>
  </si>
  <si>
    <t>1.0</t>
  </si>
  <si>
    <t>2.0</t>
  </si>
  <si>
    <t>4.0</t>
  </si>
  <si>
    <t>8.0</t>
  </si>
  <si>
    <t>Alvenária de bloco estrutural 14x19x39</t>
  </si>
  <si>
    <t xml:space="preserve">PILARES - PONTOS DE GROUTEAMENTO </t>
  </si>
  <si>
    <t xml:space="preserve">VIGAS EM CANALETAS - ENCHIMENTO EM CONCRETO </t>
  </si>
  <si>
    <t xml:space="preserve">FRONTAL </t>
  </si>
  <si>
    <t xml:space="preserve">LATERAIS E FUNDOS </t>
  </si>
  <si>
    <t xml:space="preserve">FECHAMENTO E ACABAMENTO DO MURO </t>
  </si>
  <si>
    <t xml:space="preserve">Gradil metálico conforme projeto arquitetonico </t>
  </si>
  <si>
    <t>Portão dos fundos de correr 01 folhas - em grade tubolar(metalon)</t>
  </si>
  <si>
    <t>Portão frontal de abrir 02 folhas - em grade tubolar (metalon)</t>
  </si>
  <si>
    <t>repetição</t>
  </si>
  <si>
    <t xml:space="preserve">Armação de vigas e pilares com ferro 6,3mm </t>
  </si>
  <si>
    <t>11.0</t>
  </si>
  <si>
    <t xml:space="preserve">Aplicação de selador acrilico em bloco de concreto </t>
  </si>
  <si>
    <t>Aplicação de pintrura aclica</t>
  </si>
  <si>
    <t xml:space="preserve">Pintura em portões </t>
  </si>
  <si>
    <t>COMPOSICAO</t>
  </si>
  <si>
    <t>Portão de correr de gradil em barras chatas</t>
  </si>
  <si>
    <t>INSTALAÇÕES SANITÁRIAS</t>
  </si>
  <si>
    <t>COMPOSIÇÃO DO BDI OBRAS</t>
  </si>
  <si>
    <t>%</t>
  </si>
  <si>
    <t>GRUPO A</t>
  </si>
  <si>
    <t>A1</t>
  </si>
  <si>
    <r>
      <t xml:space="preserve">(AC) ADMINISTRAÇÃO CENTRAL - </t>
    </r>
    <r>
      <rPr>
        <sz val="12"/>
        <color rgb="FF000000"/>
        <rFont val="Arial Narrow"/>
        <family val="2"/>
      </rPr>
      <t>VARIA CONFORME O PORTE DA NÚMERO DE OBRAS EM ANDAMENTO, VOLUME FINANCEIRO DAS OBRAS A INICIAREM, ETC,  EM CADA   EM CADA EMPRESA - (ACORDAO 2622/2013 - 3,0% A 5,5%)</t>
    </r>
  </si>
  <si>
    <t>TOTAL DO GRUPO A  =</t>
  </si>
  <si>
    <t>GRUPO B</t>
  </si>
  <si>
    <t>B1</t>
  </si>
  <si>
    <r>
      <t xml:space="preserve">(DF) DESPESAS FINANCEIRAS - </t>
    </r>
    <r>
      <rPr>
        <sz val="12"/>
        <color rgb="FF000000"/>
        <rFont val="Arial Narrow"/>
        <family val="2"/>
      </rPr>
      <t>(ACORDAO 2622/2013 - 0,59% A 1,39%)</t>
    </r>
  </si>
  <si>
    <t>B2</t>
  </si>
  <si>
    <r>
      <t xml:space="preserve">(S)   SEGUROS - </t>
    </r>
    <r>
      <rPr>
        <sz val="12"/>
        <color rgb="FF000000"/>
        <rFont val="Arial Narrow"/>
        <family val="2"/>
      </rPr>
      <t xml:space="preserve">(ACORDAO 2622/2013 </t>
    </r>
    <r>
      <rPr>
        <b/>
        <u/>
        <sz val="12"/>
        <color rgb="FFFF0000"/>
        <rFont val="Arial Narrow"/>
        <family val="2"/>
      </rPr>
      <t>SEGURO + GARANTIA</t>
    </r>
    <r>
      <rPr>
        <b/>
        <sz val="12"/>
        <color rgb="FF000000"/>
        <rFont val="Arial Narrow"/>
        <family val="2"/>
      </rPr>
      <t xml:space="preserve"> </t>
    </r>
    <r>
      <rPr>
        <sz val="12"/>
        <color rgb="FF000000"/>
        <rFont val="Arial Narrow"/>
        <family val="2"/>
      </rPr>
      <t>- 0,8% A 1,0%)</t>
    </r>
  </si>
  <si>
    <r>
      <t xml:space="preserve">(G)   GARANTIAS - </t>
    </r>
    <r>
      <rPr>
        <sz val="12"/>
        <color rgb="FF000000"/>
        <rFont val="Arial Narrow"/>
        <family val="2"/>
      </rPr>
      <t xml:space="preserve">(ACORDAO 2622/2013 </t>
    </r>
    <r>
      <rPr>
        <b/>
        <u/>
        <sz val="12"/>
        <color rgb="FFFF0000"/>
        <rFont val="Arial Narrow"/>
        <family val="2"/>
      </rPr>
      <t>SEGURO + GARANTIA</t>
    </r>
    <r>
      <rPr>
        <sz val="12"/>
        <color rgb="FF000000"/>
        <rFont val="Arial Narrow"/>
        <family val="2"/>
      </rPr>
      <t xml:space="preserve"> - 0,8% A 1,0%)</t>
    </r>
  </si>
  <si>
    <t>B3</t>
  </si>
  <si>
    <r>
      <t xml:space="preserve">(R)   TAXA DE RISCO E IMPREVISTOS - </t>
    </r>
    <r>
      <rPr>
        <sz val="12"/>
        <color theme="1"/>
        <rFont val="Arial Narrow"/>
        <family val="2"/>
      </rPr>
      <t>(ACORDAO 2622/2013 0,97% A 1,27%)</t>
    </r>
  </si>
  <si>
    <t>B4</t>
  </si>
  <si>
    <r>
      <rPr>
        <b/>
        <sz val="12"/>
        <rFont val="Arial Narrow"/>
        <family val="2"/>
      </rPr>
      <t xml:space="preserve">(L)    LUCRO </t>
    </r>
    <r>
      <rPr>
        <sz val="12"/>
        <color rgb="FF000000"/>
        <rFont val="Arial Narrow"/>
        <family val="2"/>
      </rPr>
      <t>(ACORDAO 2622/2013 6,16% A 8,96%)</t>
    </r>
  </si>
  <si>
    <t>TOTAL DO GRUPO B  =</t>
  </si>
  <si>
    <t>GRUPO C</t>
  </si>
  <si>
    <t>C1</t>
  </si>
  <si>
    <t>C2</t>
  </si>
  <si>
    <t>%MÃO DE OBRA</t>
  </si>
  <si>
    <t>C3</t>
  </si>
  <si>
    <t>ISS DO MUNICÍPIO (Verificar la LEI do Múnicipio da Execução da Obra)</t>
  </si>
  <si>
    <t>C4</t>
  </si>
  <si>
    <t>SUBTOTAL ISS (C2 X C3) =</t>
  </si>
  <si>
    <t>C5</t>
  </si>
  <si>
    <t>PIS</t>
  </si>
  <si>
    <t>C6</t>
  </si>
  <si>
    <t>COFINS</t>
  </si>
  <si>
    <t>TOTAL DO GRUPO C  =</t>
  </si>
  <si>
    <t>TOTAL BDI (ACORDAO 2369/2011)</t>
  </si>
  <si>
    <r>
      <t xml:space="preserve"> BDI = </t>
    </r>
    <r>
      <rPr>
        <u/>
        <sz val="12"/>
        <rFont val="Cambria"/>
        <family val="1"/>
        <scheme val="major"/>
      </rPr>
      <t>(1+AC+S+R+G)x(1+DF)X(1+L))</t>
    </r>
    <r>
      <rPr>
        <sz val="12"/>
        <rFont val="Cambria"/>
        <family val="1"/>
        <scheme val="major"/>
      </rPr>
      <t xml:space="preserve">  -1
                                  1-I
Onde: 
AC = taxa representativa das despesas de rateio da Administração Central;
S = taxa representativa de Seguros;
R = taxa representativa de Riscos;
G = taxa representativa de Garantias;
DF = taxa representativa das Despesas Financeiras;
L = taxa representativa do Lucro;
I = taxa representativa da incidência de Impostos. 
  Observação:
  i)   Composição do BDI, intervalos admissíveis e Fórmula de cálculo nos termos do Acórdão 2369/2011 do TCU.</t>
    </r>
  </si>
  <si>
    <t>RASPAGEM MECANIZADA DE TERRENO COM REMOCAO DE CAMADA VEGETAL DA ÁREA DO TERRENO E CALÇADAS EXTERNAS)   ESPESSURA 15CM</t>
  </si>
  <si>
    <t xml:space="preserve">TRANSPORTE COM CAMINHÃO BASCULANTE 6 M3 EM RODOVIA PAVIMENTADA ( PARA M3XKM DISTÂNCIA DE 4 KM) </t>
  </si>
  <si>
    <t>EXECUÇÃO DE REFEITÓRIO EM CANTEIRO DE OBRA EM CHAPA DE MADEIRA COMPENSADA, NÃO INCLUSO MOBILIÁRIO E EQUIPAMENTOS. AF_02/2016</t>
  </si>
  <si>
    <t>PLACA DE OBRA EM CHAPA DE ACO GALVANIZADO - 2,00X1,50M</t>
  </si>
  <si>
    <t xml:space="preserve">TAXAS DO CREA - REGISTRO DE ART`S DE EXECUÇÃO </t>
  </si>
  <si>
    <t>TAXAS DE PREFEITURA  - HABITE-SE (área construída total = 1.220,21M²)</t>
  </si>
  <si>
    <t xml:space="preserve">PLOTAGENS DE PLANTAS IMPRESSÕES </t>
  </si>
  <si>
    <t>UNIFORME CALÇA CAMISA, BRIM PESADO E LEVE</t>
  </si>
  <si>
    <t>CONSUMO MENSAL DE ENERGIA</t>
  </si>
  <si>
    <t>CONSUMO MENSAL DE ÁGUA POTÁVEL DA OBRA</t>
  </si>
  <si>
    <t>DESPESAS MENSAL COM TELEFONIA, INTERNET</t>
  </si>
  <si>
    <t>CONSUMO MENSAL DE MATERIAL DE ESCRITÓRIO</t>
  </si>
  <si>
    <t>FORNECIMENTO DE LIVRO DIÁRIO DE OBRAS, COM CARBONO PARA PREENCHIMENTO MANUAL EM 03 VIAS</t>
  </si>
  <si>
    <t>ALUGUEL BETONEIRA CAPACIDADE NOMINAL DE 400 L, CAPACIDADE DE MISTURA 310 L TRIFÁSICA (02 / MÊS)</t>
  </si>
  <si>
    <t>P.UNI.COM BDI(R$)</t>
  </si>
  <si>
    <t>P. TOTAL COM BDI (R$)</t>
  </si>
  <si>
    <t xml:space="preserve">Dados do terreno = retangulo total - ponta de sobra </t>
  </si>
  <si>
    <t xml:space="preserve">Considerado a remoção de 15 cm , temos: área raspada x esp = m3 de carga e trannsporte </t>
  </si>
  <si>
    <t>emp.entulho</t>
  </si>
  <si>
    <t>volume removido (m3)</t>
  </si>
  <si>
    <t>área raspada (m2)</t>
  </si>
  <si>
    <t>esp raspada (m)</t>
  </si>
  <si>
    <t>quant (uni)</t>
  </si>
  <si>
    <t>larg (m)</t>
  </si>
  <si>
    <t>comp (m)</t>
  </si>
  <si>
    <t>m3xkm</t>
  </si>
  <si>
    <t>distância obra-deposito (km)</t>
  </si>
  <si>
    <t>Considerado o volume removido multiplicado pela distância do local de deposito até a obra</t>
  </si>
  <si>
    <t xml:space="preserve">REFERENCIA </t>
  </si>
  <si>
    <t>tempo estimado (mêses)</t>
  </si>
  <si>
    <t xml:space="preserve">meses </t>
  </si>
  <si>
    <t>quant. De containers</t>
  </si>
  <si>
    <t>Geralmente considerado o total de meses de execução da obra</t>
  </si>
  <si>
    <t>Geralmente solicitado para área de vivencia dos funcionários, pessoalmente sempre considerado devido o conforto e melhor acomodação no momento das refeições</t>
  </si>
  <si>
    <t xml:space="preserve">comp (m) </t>
  </si>
  <si>
    <t>quant(uni)</t>
  </si>
  <si>
    <t xml:space="preserve">lado esquerdo </t>
  </si>
  <si>
    <t xml:space="preserve">lado direito </t>
  </si>
  <si>
    <t xml:space="preserve">altura (m) </t>
  </si>
  <si>
    <t>posterior + avanço construtivo de 1,50m para cada lado</t>
  </si>
  <si>
    <t>frontal + avanço construtivo de 1,50m para cada lado</t>
  </si>
  <si>
    <t xml:space="preserve">ETAPA CONSTRUTIVA </t>
  </si>
  <si>
    <t xml:space="preserve">Geralmente considerado em todos os lados - Ver necessidade de todos os lados serem fechados </t>
  </si>
  <si>
    <t>Geralmente estimado de acordo com sua frente de trabalho, para a execução de serviços em fahcadas e ou escoramentos especiais de simples execução</t>
  </si>
  <si>
    <t xml:space="preserve">fachada direita </t>
  </si>
  <si>
    <t xml:space="preserve">fachada esquerda </t>
  </si>
  <si>
    <t xml:space="preserve">fachada frontal </t>
  </si>
  <si>
    <t xml:space="preserve">fachada posterior </t>
  </si>
  <si>
    <t xml:space="preserve">Geralmente usado 3x2 - porem para serviços do FNDE deve-se verificar cada caso </t>
  </si>
  <si>
    <t xml:space="preserve">largura (m) </t>
  </si>
  <si>
    <t>Geralmente se encontra definidad no Site do Crea-mt</t>
  </si>
  <si>
    <t>rateado por projetos e arts de resp.técnica de execução</t>
  </si>
  <si>
    <t>conj</t>
  </si>
  <si>
    <t>Geralmente se encontra definidad no Site da prefeitura e ou informado pelo ADM publica</t>
  </si>
  <si>
    <t>Considerado a quantidade total de impressões em folhas superiores a A4</t>
  </si>
  <si>
    <t>proj,arq</t>
  </si>
  <si>
    <t>proj.est</t>
  </si>
  <si>
    <t>proj.hidro</t>
  </si>
  <si>
    <t>proj.elét.</t>
  </si>
  <si>
    <t xml:space="preserve">proj.spda </t>
  </si>
  <si>
    <t>ou em m2</t>
  </si>
  <si>
    <t xml:space="preserve">Podendo ser rateado de acordo com a previsão de horas homen e ou elaboração de planilha complementar </t>
  </si>
  <si>
    <t>conju por funci</t>
  </si>
  <si>
    <t xml:space="preserve">Considerado no canteiro para defesa em casos de fogo de incidente </t>
  </si>
  <si>
    <t xml:space="preserve">INSTALAÇÕES/LIGAÇÕES E REDES PROVISÓRIAS BAIXA TENSÃO DO CANTEIRO DE OBRAS   </t>
  </si>
  <si>
    <t>escritório e refeitório</t>
  </si>
  <si>
    <t>local de serviçoes</t>
  </si>
  <si>
    <t>local de serviçoes áreas de trabalho a quente</t>
  </si>
  <si>
    <t xml:space="preserve">Geralmente estimado </t>
  </si>
  <si>
    <t>mesalidade (uni)</t>
  </si>
  <si>
    <t>tempo. Execução (mês)</t>
  </si>
  <si>
    <t>meses</t>
  </si>
  <si>
    <t>consumo por obra (uni)</t>
  </si>
  <si>
    <t>Papel, caneta, lapis  e etc</t>
  </si>
  <si>
    <t xml:space="preserve">REDE PROVISÓRIA DE ÁGUA NO CANTEIRO, CONSIDERANDO, CAVALETE, TUBULAÇÃO DE DISTRIBUIÇÃO, REGISTROS DE CONTROLE, CONEXÕES, MANGUEIRAS, CAIXAS DE FIBRA, </t>
  </si>
  <si>
    <t>AQUISIÇÃO E INSTALAÇÃO DE BEBEDOURO PARA ÁGUA POTÁVEL 100 LITROS</t>
  </si>
  <si>
    <t>INFORMAÇÕES/INDICAÇÕES</t>
  </si>
  <si>
    <t xml:space="preserve">Caso não haja um projeto de instalações de canteiro de obra - Deve-se compor e planejar a melhor forma de instalar os suportes provisórios </t>
  </si>
  <si>
    <t>consumo por obra (conj)</t>
  </si>
  <si>
    <t>ENSAIOS TECNOLÓGICOS LABORATÓRIAIS (RESISTÊNCIA DE CONCRETO)</t>
  </si>
  <si>
    <t>GUINDAUTO HIDRÁULICO, CAPACIDADE MÁXIMA DE CARGA 3300 KG, MOMENTO MÁXIMO DE CARGA 5,8 TM, ALCANCE MÁXIMO HORIZONTAL 7,60 M, INCLUSIVE CAMINHÃO TOCO PBT 16.000 KG, POTÊNCIA DE 189 CV - CHP DIURNO. AF_03/2016</t>
  </si>
  <si>
    <t xml:space="preserve">Considerado 01 por mês </t>
  </si>
  <si>
    <t>tempo de obra (mês)</t>
  </si>
  <si>
    <t xml:space="preserve">Geralmente considerado conjunto de fiscalização tercerizada </t>
  </si>
  <si>
    <t xml:space="preserve">Deve ser avalizado sempre a necessidade de carga e descarga de equipamentos </t>
  </si>
  <si>
    <t xml:space="preserve">quantide de viagens </t>
  </si>
  <si>
    <t>distância (km)</t>
  </si>
  <si>
    <t xml:space="preserve">horas trabalhadas </t>
  </si>
  <si>
    <t>horas</t>
  </si>
  <si>
    <t xml:space="preserve">Este tipo de euqipamento tem sido usado para o transporte vertical de materiais a serem usados na obra </t>
  </si>
  <si>
    <t>tempo de uso (meses)</t>
  </si>
  <si>
    <t xml:space="preserve">Em alguns casos os Engenheiros de fundações solicitam provas de cargas estáticas ou dinamicas  em em função da quantidade de estacas da obra </t>
  </si>
  <si>
    <t xml:space="preserve">EXECUÇÃO DE PROVA DE CARGA ESTÁTICA E DINAMICA </t>
  </si>
  <si>
    <t>ENCARREGADO DE ELETRICISTA COM ENCARGOS COMPLEMENTARES</t>
  </si>
  <si>
    <t>ENCARREGADO DE ENCANADOR OU BOMBEIRO HIDRÁULICO COM ENCARGOS COMPLEMENTARES</t>
  </si>
  <si>
    <t>TÉCNICO DE SEGURANÇA DO TRABALHO</t>
  </si>
  <si>
    <t xml:space="preserve">uso por obra </t>
  </si>
  <si>
    <t xml:space="preserve">Considerado de acordo com a amplitude e complexidade da obra </t>
  </si>
  <si>
    <t xml:space="preserve">Sempre deve ser considerado - (inevitavel </t>
  </si>
  <si>
    <t xml:space="preserve">Considerado sua classificação de acordo com a amplitude e complexidade da obra </t>
  </si>
  <si>
    <t xml:space="preserve">Deve-se sempre ser considerado em prol de atender os requisitos em editais </t>
  </si>
  <si>
    <t xml:space="preserve">Deve ser considerado sempre pois a obra não pode estar sem as condções minimas de proteção </t>
  </si>
  <si>
    <t xml:space="preserve">Gerealmente aplica-se a porteiros </t>
  </si>
  <si>
    <t xml:space="preserve">Em ponto de vista geral, dve-se considerar este profissional sempre, afim de manter a organização e manutenção das ferramentas </t>
  </si>
  <si>
    <t>período de execução (meses)</t>
  </si>
  <si>
    <t>quant/obra</t>
  </si>
  <si>
    <t>horas trabalhadas por mês (h)</t>
  </si>
  <si>
    <t xml:space="preserve">Todos os dias no período de trabalho </t>
  </si>
  <si>
    <t>Todos os dias no FDS</t>
  </si>
  <si>
    <t xml:space="preserve">Todas as noites </t>
  </si>
  <si>
    <t>Todos os FDS</t>
  </si>
  <si>
    <t>periodo de trabalho por noite (h)</t>
  </si>
  <si>
    <t>dias trabalhados por mês (dias)</t>
  </si>
  <si>
    <t xml:space="preserve">Geralmente orçado ou faz-se  a composição do item </t>
  </si>
  <si>
    <t xml:space="preserve">uni </t>
  </si>
  <si>
    <t xml:space="preserve">Caso não tenha sido considerado na implantação do canteiro </t>
  </si>
  <si>
    <t xml:space="preserve">Caso necessario </t>
  </si>
  <si>
    <t>quant de pessoas</t>
  </si>
  <si>
    <r>
      <t xml:space="preserve">CONTAINER 2,30 X 6,00 M, ALT. 2,50 M, PARA ESCRITORIO, SEM DIVISORIAS INTERNAS E SEM SANITARIO (LOCACAO) - </t>
    </r>
    <r>
      <rPr>
        <b/>
        <sz val="12"/>
        <rFont val="Calibri"/>
        <family val="2"/>
        <scheme val="minor"/>
      </rPr>
      <t>FISCALIZAÇÃO</t>
    </r>
  </si>
  <si>
    <t>CONTAINER 2,30 X 6,00 M, ALT. 2,50 M, PARA ESCRITORIO, SEM DIVISORIAS INTERNAS E SEM SANITARIO (LOCACAO) - EQUIPE INTERNA</t>
  </si>
  <si>
    <t>CONTAINER 2,30 X 4,30 M, ALT. 2,50 M, P/ SANITARIO, C/ 5 BACIAS, 1 LAVATORIO E 4 MICTORIOS (LOCACAO) - SANITARIO</t>
  </si>
  <si>
    <t>Retirada de camada vegetal esp.: 15cm = 0,15m</t>
  </si>
  <si>
    <t xml:space="preserve">Em alguns casos faz-se necessario a escavação do solo existente para nivelamento ou compensação do terreno </t>
  </si>
  <si>
    <t xml:space="preserve">TERRAPLENAGEM </t>
  </si>
  <si>
    <t xml:space="preserve">Segundo o croqui planialtimétrico, não hávera escavação neste terreno </t>
  </si>
  <si>
    <t xml:space="preserve">Após a escavação e ou compensação com o terreno natural deve-se regularizar e compactar o subleito e ou a area a ser terraplenada - CONSIDERA-SE MANUALMENTE QUANDO FOR ÁREAS PEQUENAS </t>
  </si>
  <si>
    <t>Antes de realizar o aterro compactado, o subleito(solo natural) deve estar limpo e realizar uma regularização com compactação, para que em seguida inicia-se a aplicação do aterro compactado</t>
  </si>
  <si>
    <t>larg(m)</t>
  </si>
  <si>
    <t>comp(m)</t>
  </si>
  <si>
    <t xml:space="preserve">quant ou repetições </t>
  </si>
  <si>
    <t>alt(m)</t>
  </si>
  <si>
    <t>quant ou repetições</t>
  </si>
  <si>
    <t>quat ou repetições</t>
  </si>
  <si>
    <t>altura(m)</t>
  </si>
  <si>
    <t>Para a definição do aterro, deve-se separar os locais e equalizar os platos de acordo com os niveis pré-estabelecidos no projeto de arquitetura</t>
  </si>
  <si>
    <t xml:space="preserve">Calculo por áreas - Larg x As x Empol </t>
  </si>
  <si>
    <t>plato do bloco adiministrativo e salas de aula  lado A</t>
  </si>
  <si>
    <t>plato do bloco adiministrativo e salas de aula  lado B</t>
  </si>
  <si>
    <t>plato do bloco adiministrativo e salas de aula  lado C - ref rampa acesso</t>
  </si>
  <si>
    <t>área da seção aterrada (m2)</t>
  </si>
  <si>
    <t xml:space="preserve">Em casos de locais com cargas altas ou pavimentação, deve-se considerar cascalho compactado, formando uma subbase reforçada </t>
  </si>
  <si>
    <t>volume escavado (m3)</t>
  </si>
  <si>
    <t>vol camada vegetal retirada (m3)</t>
  </si>
  <si>
    <t>volume de bota fora</t>
  </si>
  <si>
    <t>Transporte de bota fora com DMT 5 a 10 km</t>
  </si>
  <si>
    <t xml:space="preserve">Considerado sempre os volumes escavados do terreno e retirada de vegetação existente </t>
  </si>
  <si>
    <t xml:space="preserve">Considerado sempre o volume de carga total x o km rodado </t>
  </si>
  <si>
    <t xml:space="preserve">volume total da carga (m3) </t>
  </si>
  <si>
    <t>DMT 5-10 (km)</t>
  </si>
  <si>
    <t>coef de inclinação</t>
  </si>
  <si>
    <t>esp (m)</t>
  </si>
  <si>
    <t>alt (m)</t>
  </si>
  <si>
    <t>Transporte de entulho em caminhão basculante DMT 5 A 10KM</t>
  </si>
  <si>
    <t>volumes de demolições e retiradas (m3)</t>
  </si>
  <si>
    <t>soma de todos os volumes gereados pelas retiradas e demolições</t>
  </si>
  <si>
    <t xml:space="preserve">taxa usual </t>
  </si>
  <si>
    <t xml:space="preserve">Em casos que se usa forma dos dois lados da canaleta, deve-se considerar este item </t>
  </si>
  <si>
    <t>Canaleta 01</t>
  </si>
  <si>
    <t xml:space="preserve">Grelha de concreto ou grelha metálica </t>
  </si>
  <si>
    <t>volume de vaio da canaleta (m3)</t>
  </si>
  <si>
    <t>volume de concreto (m3)</t>
  </si>
  <si>
    <t xml:space="preserve">Transporte de material a granel DMT até 1km </t>
  </si>
  <si>
    <t>Carga e transporte de bota fora DMT 5 a 10 KM</t>
  </si>
  <si>
    <t>empol</t>
  </si>
  <si>
    <t>volume de concreto (m3) DA ESTRUTURA</t>
  </si>
  <si>
    <t xml:space="preserve">SISTEMA DE PROTEÇÃO CONTRA INCENDIO E DESCARGAS ATIMOSFÉRICAS </t>
  </si>
  <si>
    <t xml:space="preserve">CONSTRUÇÃO DE MURO DE FECHAMENTO </t>
  </si>
  <si>
    <t>INSTALAÇÕES DE CANTEIRO E SERVIÇOS PRELIMINARES</t>
  </si>
  <si>
    <t xml:space="preserve">REDE DE AGUAS PLUVIAS </t>
  </si>
  <si>
    <t xml:space="preserve">REDE DE ESGOTO </t>
  </si>
  <si>
    <t xml:space="preserve">REDE DE AGUA FRIA </t>
  </si>
  <si>
    <t xml:space="preserve">CANALETA PLUVIAIS </t>
  </si>
  <si>
    <t>ESTACA TIPO BROCA</t>
  </si>
  <si>
    <t xml:space="preserve">ESTACAS TIPO HELICE CONTINUA </t>
  </si>
  <si>
    <t xml:space="preserve">TUBULÕES </t>
  </si>
  <si>
    <t xml:space="preserve">BLOCOS OU SAPATAS </t>
  </si>
  <si>
    <t xml:space="preserve">FUNDAÇÕES </t>
  </si>
  <si>
    <t xml:space="preserve">Geralmente este item é cotado com o fornecedor porém vamos elaborar uma composição com um caminhão ou carreta em transito </t>
  </si>
  <si>
    <t xml:space="preserve">quant ida e volta </t>
  </si>
  <si>
    <t>Estaca hélice contínua, diâmetro de 40cm, comprimento total até 15 metros, perfuratriz com torque de 170 knxm (exclusive mobilização e desmobilização)</t>
  </si>
  <si>
    <t>BL01 - EØ40</t>
  </si>
  <si>
    <t>BL02 - EØ40</t>
  </si>
  <si>
    <t xml:space="preserve">Em casos de não houver o projeto de fundações, para estimar, use esta equação </t>
  </si>
  <si>
    <t>diam Ø (mm)</t>
  </si>
  <si>
    <t>quant uni</t>
  </si>
  <si>
    <t>Taxa cálculada kg/m3</t>
  </si>
  <si>
    <t xml:space="preserve">Armação de pilar ou viga com aço CA50 6,3mm - ESTRIBOS </t>
  </si>
  <si>
    <t>Armação de pilar ou viga com aço CA50 16mm - ARMADURAS PRINCIPAIS</t>
  </si>
  <si>
    <t>quant de estaca</t>
  </si>
  <si>
    <t>quant/estac</t>
  </si>
  <si>
    <t>prof estac (m)</t>
  </si>
  <si>
    <t>altura do bloco</t>
  </si>
  <si>
    <t>empola</t>
  </si>
  <si>
    <t xml:space="preserve">Bloco 01 </t>
  </si>
  <si>
    <t xml:space="preserve">Considerado sempre as dimensões reais do bloco + as aberturas para montagem de forma (folgas) e folga para o lastro de 5cm </t>
  </si>
  <si>
    <t xml:space="preserve">esp </t>
  </si>
  <si>
    <t>Bloco 02</t>
  </si>
  <si>
    <t>comp*2+larg*2 (m)</t>
  </si>
  <si>
    <t>vollume escavado(m3)</t>
  </si>
  <si>
    <t>volume concretado (m3)</t>
  </si>
  <si>
    <t xml:space="preserve">Carga de bota fora em caminhão basculante </t>
  </si>
  <si>
    <t>empolamenteo p/demolições</t>
  </si>
  <si>
    <t xml:space="preserve">Utiliza-se para este item a subtração do volume escavado do volume concretado, onde esta diferença é que será utilizada para o reaterro </t>
  </si>
  <si>
    <t>Neste caso oconsidera-se exatamente o volume de carga de bota fora, onde o seu cálculo é exatamente o volume de concreto acrescido de empolamento</t>
  </si>
  <si>
    <t xml:space="preserve">Lastro de concreto de 3cm </t>
  </si>
  <si>
    <t>Algumas vigas possuem trechos, por isso inserir a nomeclatrura do trecho 01.....</t>
  </si>
  <si>
    <t>Algumas vigas possuem trechos, por isso inserir a nomeclatrura do trecho. EX: Nome da viga - trecho 01.....</t>
  </si>
  <si>
    <t>Concreto estrutural dosado em central FCk 25Mpa</t>
  </si>
  <si>
    <t>Transporte lançamento e adensamento de concreto em fundação</t>
  </si>
  <si>
    <t>Carga de bota fora DMT 5 A 10 KM</t>
  </si>
  <si>
    <t xml:space="preserve">Verificar sempre esta necessidade, em casos de desniveis externos </t>
  </si>
  <si>
    <t>altura a ser contida (m)</t>
  </si>
  <si>
    <t>comp total (m)</t>
  </si>
  <si>
    <t xml:space="preserve">Exatamente o volume total da caga x a distancia de transporte </t>
  </si>
  <si>
    <t>Exatamente o volume total da caga x a distancia de transporte</t>
  </si>
  <si>
    <t xml:space="preserve">P1 </t>
  </si>
  <si>
    <t>P2</t>
  </si>
  <si>
    <t>P3</t>
  </si>
  <si>
    <t xml:space="preserve">SUPERESTRUTURA </t>
  </si>
  <si>
    <t>PIALRES</t>
  </si>
  <si>
    <t xml:space="preserve">Chapisco rolado ou lançado manualmente sobre superficie de concreto </t>
  </si>
  <si>
    <t>metragem total de fôrmas (m2)</t>
  </si>
  <si>
    <t>PILARES  PRÉ - MOLDADOS</t>
  </si>
  <si>
    <t xml:space="preserve">VIGAS </t>
  </si>
  <si>
    <t>Laje 01</t>
  </si>
  <si>
    <t>Laje 02</t>
  </si>
  <si>
    <t>área (m2)</t>
  </si>
  <si>
    <t>consumo (m3xm2)</t>
  </si>
  <si>
    <t>comp total de vigas (m)</t>
  </si>
  <si>
    <t>Escoramento em madeira vigas, reaproveitamento ??? Vezes</t>
  </si>
  <si>
    <t>Laje maciça esp= variada</t>
  </si>
  <si>
    <t>Laje 03</t>
  </si>
  <si>
    <t>Laje 04</t>
  </si>
  <si>
    <t>esp(m)</t>
  </si>
  <si>
    <t xml:space="preserve">Escoramento em madeira de lajes e vigas, reaproveitamento ??? Vezes - PARA LAJES MACIÇAS </t>
  </si>
  <si>
    <t>Soma das áreas de lajes trelissadas (m2)</t>
  </si>
  <si>
    <t>Soma das áreas de lajes maciças (m2)</t>
  </si>
  <si>
    <t xml:space="preserve">laje trelissada </t>
  </si>
  <si>
    <t xml:space="preserve">laje maciça </t>
  </si>
  <si>
    <t>área total de laje (m2)</t>
  </si>
  <si>
    <t>minimo</t>
  </si>
  <si>
    <t>repetições</t>
  </si>
  <si>
    <t>conjunto</t>
  </si>
  <si>
    <t xml:space="preserve">unidades </t>
  </si>
  <si>
    <t>LOCAÇÃO GUINCHO PRANCHA PARA CARGA, TRANSPORTE E DESCARGA DEELEMENTOS, DO PÁTIO DO FABRICANTE AO LOCAL DE INSTALAÇÃO NA OBRA</t>
  </si>
  <si>
    <t xml:space="preserve">área 01 </t>
  </si>
  <si>
    <t xml:space="preserve">APONTADOR COM ENCARGOS COMPLEMENTARES </t>
  </si>
  <si>
    <t>Geralmente considera-se o dobro da quantidade demolida - devido após a demolição o material praticamente dobra seu volume por aumentar os vazios</t>
  </si>
  <si>
    <t>empolamento</t>
  </si>
  <si>
    <t>volume escavado(m3)</t>
  </si>
  <si>
    <t>Considera-se exatamente a ára de forma da fundação</t>
  </si>
  <si>
    <t xml:space="preserve">Impermeabilização com tinta betuminosa </t>
  </si>
  <si>
    <t>Considera=se a área de forma do bloco/ em casos de saptas somar com a area bruta de lastro</t>
  </si>
  <si>
    <t>P4</t>
  </si>
  <si>
    <t>PREENCHER O ITEN CONCRETO  E AÇO</t>
  </si>
  <si>
    <t xml:space="preserve">Ø do aço </t>
  </si>
  <si>
    <t>Armação de laje com aço CA 50 ou 60 diâmetros variados</t>
  </si>
  <si>
    <t>Total em kg</t>
  </si>
  <si>
    <t>Kg</t>
  </si>
  <si>
    <t>taxa kg/m2</t>
  </si>
  <si>
    <t xml:space="preserve">DADOS DE PROJETO </t>
  </si>
  <si>
    <t xml:space="preserve">área 02 </t>
  </si>
  <si>
    <r>
      <t xml:space="preserve">APLICAÇÃO DE PINTURA ESMALTE ALTO BRILHO, DUAS DEMAOS, SOBRE SUPERFICIE - </t>
    </r>
    <r>
      <rPr>
        <b/>
        <sz val="11"/>
        <rFont val="Calibri"/>
        <family val="2"/>
        <scheme val="minor"/>
      </rPr>
      <t>PARA ESTRUTURA METALICA</t>
    </r>
  </si>
  <si>
    <t>RUFO EM CHAPA DE AÇO GALVANIZADO NÚMERO 24, CORTE DE 25 CM, INCLUSO TRANSPORTE VERTICAL. AF_06/2016</t>
  </si>
  <si>
    <t xml:space="preserve">lado 01 </t>
  </si>
  <si>
    <t>lado 02</t>
  </si>
  <si>
    <t xml:space="preserve">LIMPEZA de vidros </t>
  </si>
  <si>
    <t xml:space="preserve">LIMPEZA de azuleijos </t>
  </si>
  <si>
    <t xml:space="preserve">LIMPEZA mensal de canteiro </t>
  </si>
  <si>
    <t xml:space="preserve">LIMPEZA DE OBRA </t>
  </si>
  <si>
    <t>descontos</t>
  </si>
  <si>
    <t xml:space="preserve">RINCAÃO - ENCONTRO DE ÁGUAS </t>
  </si>
  <si>
    <t xml:space="preserve">ESPIGÃO- DIVISOR DE ÁGUAS </t>
  </si>
  <si>
    <t>pé direito (m)</t>
  </si>
  <si>
    <t>ALV.HORIZ. 3</t>
  </si>
  <si>
    <t>ALV.HORIZ. 4</t>
  </si>
  <si>
    <t>ALV.HORIZ. 5</t>
  </si>
  <si>
    <t>ALV.HORIZ. 6</t>
  </si>
  <si>
    <t>ALV.VERTI. 1</t>
  </si>
  <si>
    <t>ALV.VERTI. 2</t>
  </si>
  <si>
    <t>ALV.VERTI. 3</t>
  </si>
  <si>
    <t>ALV.VERTI. 4</t>
  </si>
  <si>
    <t>Leitura da esquerda para a direita - considerando as verticais; leitura de cima para baixo considerando as horizontais; - OS DESCONTOS DE JANELAS E PORTAS SERÃO CONSIDERADOS EM TOTAIS = A.TOT DE ALV - A.TOTAL DE ESQ</t>
  </si>
  <si>
    <t>área total de vãos (m2)</t>
  </si>
  <si>
    <t>vãos nas paredes,portas, janelas, vãos, visores e peles</t>
  </si>
  <si>
    <t>faces (uni)</t>
  </si>
  <si>
    <t>Considera-se para este item as paredes onde não se irá utilizar revestimento cêrâmico  (pois é um reboco desempenado e para aplicação de revestimento cêramico utiliza-se reboco sarrafeado)</t>
  </si>
  <si>
    <t>área total de parede (m2)</t>
  </si>
  <si>
    <t>área de revestimento cerâmico (m2)</t>
  </si>
  <si>
    <t>Massa única esp=1cm aplicada em paredes para recebimento de revestimento cerâmico</t>
  </si>
  <si>
    <t xml:space="preserve">NOME DO COMODO </t>
  </si>
  <si>
    <t>altura  (m)</t>
  </si>
  <si>
    <t>perimetro (m)</t>
  </si>
  <si>
    <t>CÓDIGO/SINAPI</t>
  </si>
  <si>
    <t xml:space="preserve">Concreto estrutural Fck 25Mpa </t>
  </si>
  <si>
    <t xml:space="preserve">Lançamento de concreto auto-adensável, fck 20Mpa slump 12 </t>
  </si>
  <si>
    <t>PAREDE DE GESSO ACARTONADO ESP. 10CM, FACE DUPLA, COM ISOLAMENTO TERMO-ACÚSTICO DE LÃ DE ROCHA 50MM - FORNECIMENTO E INSTALAÇÃO</t>
  </si>
  <si>
    <t>PAREDE.VERT. 1</t>
  </si>
  <si>
    <t>PAREDE.HORIZ. 1</t>
  </si>
  <si>
    <t>PAREDE.HORIZ. 2</t>
  </si>
  <si>
    <t>PAREDE.VERT. 2</t>
  </si>
  <si>
    <t>XXXXXXXXXXXXX</t>
  </si>
  <si>
    <t>REVESTIMENTO EM PASTILHA NA COR JD4102 - PEROLA OCEANICO 5X5- REF. JATOBÁ</t>
  </si>
  <si>
    <t>PLACA CERÂMICA PORTOBELLO OU SIMILAR TÉCNICO  7X26 CM, ESPESSURA 7,20MM, COR  BASALTO OFF WHITE  - CÓD.: 24995E OU EQUIVALENTE TÉCNICO</t>
  </si>
  <si>
    <t>PLACA CERÂMICA EXTRUDADA 240X116X9MM COR CHOCOLATE/ CAMURÇA/ DAMASCO/</t>
  </si>
  <si>
    <t>FLASH/ VERMELHO - CÓD.: 1009 GAIL OU EQUIVALENTE TÉCNICO ATÉ 1,13 M E PINTURA</t>
  </si>
  <si>
    <t>LATEX ACRÍLICO FOSCO NA COR A SER DEFINIDA PELA FISCALIZAÇÃO SENAI ATÉ O TETO</t>
  </si>
  <si>
    <t>CONFORME PROJETO E MEORIAL DESCRITIVO ARQUITETÔNICO.</t>
  </si>
  <si>
    <t>PLACA CERÂMICA EXTRUDADA 240X116X9MM COR CHOCOLATE/ CAMURÇA/ DAMASCO/FLASH/ VERMELHO - CÓD.: 1009 GAIL OU EQUIVALENTE TÉCNICO ATÉ 1,13 M E PINTURA LATEX ACRÍLICO FOSCO NA COR A SER DEFINIDA PELA FISCALIZAÇÃO SENAI ATÉ O TETO CONFORME PROJETO E MEORIAL DESCRITIVO ARQUITETÔNICO.</t>
  </si>
  <si>
    <t xml:space="preserve">FORROS </t>
  </si>
  <si>
    <t>Porcelanato polido - Gea Precious 60X60cm bege (M2)</t>
  </si>
  <si>
    <t>xxxxxxx</t>
  </si>
  <si>
    <t>RODAPÉ Porcelanato polido - Gea Precious 60X60cm</t>
  </si>
  <si>
    <t>perímetro (m)</t>
  </si>
  <si>
    <t xml:space="preserve">Calçada em concreto </t>
  </si>
  <si>
    <t xml:space="preserve">Calçada de PAVER </t>
  </si>
  <si>
    <t>comp (m) ou área (m2)</t>
  </si>
  <si>
    <t xml:space="preserve">larg (m) ou unidade </t>
  </si>
  <si>
    <t>NOME DO LOCAL DE APLIC.</t>
  </si>
  <si>
    <t>comp (m) ou área(m2)</t>
  </si>
  <si>
    <t>Área do de regularização do bloco menos a calçada</t>
  </si>
  <si>
    <t xml:space="preserve">Área de contra-piso de concreto </t>
  </si>
  <si>
    <t xml:space="preserve">Delimitador de veículos </t>
  </si>
  <si>
    <t xml:space="preserve">repetições </t>
  </si>
  <si>
    <t>Fornecimento e lançamento de brita nº2 esp=5cm</t>
  </si>
  <si>
    <t>Meio fio conjugado com sarjeta</t>
  </si>
  <si>
    <t>FORRO EM FIBRA MINERAL REF: OWA DO BRASIL OU SIMILAR TÉCNICO, MODELO SANDILA MICRO, MODULAÇÃO 625x625mm COM ABSORÇÃO ACÚSTICA NRC=0,65 E RESISTÊNCIA A UMIDADE RH 95% (COMPOSIÇÃO: FIBRA MINERAL BIOSOLÚVEL COMPOSTA POR MINERAIS  NATURAIS E MAT. INCOMBUSTÍVEL).</t>
  </si>
  <si>
    <t xml:space="preserve">Buscado no iten esquadrias </t>
  </si>
  <si>
    <t>P1 PORTA DE ABRIR DUAS FOLHAS, EM PAINEL DE VIDRO LAMINADO NA COR BLUE STAR 8MM (4MM+4MM), DIM. 1,60X2,25M, REQUADRO DE ALUMINIO NA COR: NATURAL, INCLUINDO DOBRADIÇAS, FECHADURAS E FERRAGENS DE INSTALAÇÃO PARA PERFEITO USO E FUNCIONAMENTO</t>
  </si>
  <si>
    <t>P2 - PORTA DE VIDRO TEMPERADO DE DUAS FOLHAS DE ABRIR 1,80X2,10M FUMÊ  ESP.10MM,  COM FERRAGENS CROMADAS E FIXAÇÕES EM PAREDES, PISOS E FORROS CONFORME NORMAS DO FABRICANTE PARA PERFEITO USO E FUNCIONAMENTO.</t>
  </si>
  <si>
    <r>
      <rPr>
        <b/>
        <sz val="11"/>
        <color rgb="FF0000FF"/>
        <rFont val="Calibri"/>
        <family val="2"/>
        <scheme val="minor"/>
      </rPr>
      <t>P4</t>
    </r>
    <r>
      <rPr>
        <sz val="11"/>
        <rFont val="Calibri"/>
        <family val="2"/>
        <scheme val="minor"/>
      </rPr>
      <t xml:space="preserve"> - PORTA DE ABRIR COM ALISAR EM MADEIRA COMPLETA, </t>
    </r>
    <r>
      <rPr>
        <b/>
        <sz val="11"/>
        <color rgb="FF0000FF"/>
        <rFont val="Calibri"/>
        <family val="2"/>
        <scheme val="minor"/>
      </rPr>
      <t>DIM. 0,80 X 2,10M</t>
    </r>
    <r>
      <rPr>
        <sz val="11"/>
        <rFont val="Calibri"/>
        <family val="2"/>
        <scheme val="minor"/>
      </rPr>
      <t>, TIPO PRANCHETA, COM REVESTIMENTO EM LAMINADO (REF. FORMICA L002) COR AZUL NEON NA FOLHA; PORTAL (E=15CM) E ALISAR EM MADEIRA (INTERNO E EXTERNO DE 7CM) C/ REVESTIMENTO EM LAMINADO MELAMÍNICO COR CINZA PLATINA, DOBRADIÇA EM AÇO 3.1/2" X 3" FCR C/A, FECHADURA STAM 803/10 ESPELHO INOX EXT. , INCLUSIVE FERRAGENS DE INSTALAÇÃO PARA PERFEITO USO E FUNCIONAMENTO.</t>
    </r>
  </si>
  <si>
    <t xml:space="preserve">LOCAL EXISTENTE </t>
  </si>
  <si>
    <t xml:space="preserve">Gradil em barras chatas </t>
  </si>
  <si>
    <t xml:space="preserve">área de pintura </t>
  </si>
  <si>
    <r>
      <rPr>
        <b/>
        <sz val="11"/>
        <color rgb="FF0000FF"/>
        <rFont val="Calibri"/>
        <family val="2"/>
        <scheme val="minor"/>
      </rPr>
      <t>P3</t>
    </r>
    <r>
      <rPr>
        <b/>
        <sz val="11"/>
        <rFont val="Calibri"/>
        <family val="2"/>
        <scheme val="minor"/>
      </rPr>
      <t xml:space="preserve"> - PORTA DE ABRIR COM ALISAR EM MADEIRA COMPLETA, </t>
    </r>
    <r>
      <rPr>
        <b/>
        <sz val="11"/>
        <color rgb="FF0000FF"/>
        <rFont val="Calibri"/>
        <family val="2"/>
        <scheme val="minor"/>
      </rPr>
      <t>DIM. 0,90 X 2,10M</t>
    </r>
    <r>
      <rPr>
        <b/>
        <sz val="11"/>
        <rFont val="Calibri"/>
        <family val="2"/>
        <scheme val="minor"/>
      </rPr>
      <t>, TIPO PRANCHETA, COM REVESTIMENTO EM LAMINADO (REF. FORMICA L002) COR AZUL NEON NA FOLHA; PORTAL (E=15CM) E ALISAR EM MADEIRA (INTERNO E EXTERNO DE 7CM) C/ REVESTIMENTO EM LAMINADO MELAMÍNICO COR CINZA PLATINA, DOBRADIÇA EM AÇO 3.1/2" X 3" FCR C/A, FECHADURA STAM 803/10 ESPELHO INOX EXT., INCLUSIVE FERRAGENS DE INSTALAÇÃO PARA PERFEITO USO E FUNCIONAMENTO.</t>
    </r>
  </si>
  <si>
    <r>
      <rPr>
        <b/>
        <sz val="11"/>
        <color rgb="FF0000FF"/>
        <rFont val="Calibri"/>
        <family val="2"/>
        <scheme val="minor"/>
      </rPr>
      <t>P5</t>
    </r>
    <r>
      <rPr>
        <b/>
        <sz val="11"/>
        <rFont val="Calibri"/>
        <family val="2"/>
        <scheme val="minor"/>
      </rPr>
      <t xml:space="preserve"> - PORTA DE ABRIR COM ALISAR EM MADEIRA COMPLETA, </t>
    </r>
    <r>
      <rPr>
        <b/>
        <sz val="11"/>
        <color rgb="FF0000FF"/>
        <rFont val="Calibri"/>
        <family val="2"/>
        <scheme val="minor"/>
      </rPr>
      <t>DIM. 0,70 X 2,10M</t>
    </r>
    <r>
      <rPr>
        <b/>
        <sz val="11"/>
        <rFont val="Calibri"/>
        <family val="2"/>
        <scheme val="minor"/>
      </rPr>
      <t>, TIPO PRANCHETA, COM REVESTIMENTO EM LAMINADO (REF. FORMICA L002) COR AZUL NEON NA FOLHA; PORTAL (E=15CM) E ALISAR EM MADEIRA (INTERNO E EXTERNO DE 7CM) C/ REVESTIMENTO EM LAMINADO MELAMÍNICO COR CINZA PLATINA, DOBRADIÇA EM AÇO 3.1/2" X 3" FCR C/A, FECHADURA STAM 803/10 ESPELHO INOX EXT. , INCLUSIVE FERRAGENS DE INSTALAÇÃO PARA PERFEITO USO E FUNCIONAMENTO.</t>
    </r>
  </si>
  <si>
    <r>
      <rPr>
        <b/>
        <sz val="11"/>
        <color rgb="FF0000FF"/>
        <rFont val="Calibri"/>
        <family val="2"/>
        <scheme val="minor"/>
      </rPr>
      <t>P8</t>
    </r>
    <r>
      <rPr>
        <b/>
        <sz val="11"/>
        <rFont val="Calibri"/>
        <family val="2"/>
        <scheme val="minor"/>
      </rPr>
      <t xml:space="preserve"> - PORTA DE ABRIR EM VENEZIANA, </t>
    </r>
    <r>
      <rPr>
        <b/>
        <sz val="11"/>
        <color rgb="FF0000FF"/>
        <rFont val="Calibri"/>
        <family val="2"/>
        <scheme val="minor"/>
      </rPr>
      <t>DIM 0,60X1,90M</t>
    </r>
    <r>
      <rPr>
        <b/>
        <sz val="11"/>
        <rFont val="Calibri"/>
        <family val="2"/>
        <scheme val="minor"/>
      </rPr>
      <t>, ALUMÍNIO FOSCO, FECHADURA, INCLUSIVE FERRAGENS DE INSTALAÇÃO PARA PERFEITO USO E FUNCIONAMENTO.</t>
    </r>
  </si>
  <si>
    <r>
      <rPr>
        <b/>
        <sz val="11"/>
        <color rgb="FF0000FF"/>
        <rFont val="Calibri"/>
        <family val="2"/>
        <scheme val="minor"/>
      </rPr>
      <t>J1</t>
    </r>
    <r>
      <rPr>
        <b/>
        <sz val="11"/>
        <rFont val="Calibri"/>
        <family val="2"/>
        <scheme val="minor"/>
      </rPr>
      <t xml:space="preserve"> - JANELA DE VIDRO, </t>
    </r>
    <r>
      <rPr>
        <b/>
        <sz val="11"/>
        <color rgb="FF0000FF"/>
        <rFont val="Calibri"/>
        <family val="2"/>
        <scheme val="minor"/>
      </rPr>
      <t>DIM. 1,60X0,75X1,50M</t>
    </r>
    <r>
      <rPr>
        <b/>
        <sz val="11"/>
        <rFont val="Calibri"/>
        <family val="2"/>
        <scheme val="minor"/>
      </rPr>
      <t>, JANELA DIVIDIDO EM 02 PARTES IGUAIS, E EM CADA UMA DESSAS PARTES DEVERÁ CONTER UMA SUBDIVISÃO, SENDO A PARTE SUPERIOR FIXA E A PARTE INFERIOR MÓVEL,  TIPO MÁXIMO-AR EM PAINEL DE VIDRO LAMINADO NA COR BLUE STAR 8MM (4MM+4MM), INCLUINDO DOBRADIÇAS E FECHADURAS, INCLUSIVE FERRAGENS DE INSTALAÇÃO PARA PERFEITO USO E FUNCIONAMENTO.</t>
    </r>
  </si>
  <si>
    <r>
      <rPr>
        <b/>
        <sz val="11"/>
        <color rgb="FF0000FF"/>
        <rFont val="Calibri"/>
        <family val="2"/>
        <scheme val="minor"/>
      </rPr>
      <t xml:space="preserve">J2 </t>
    </r>
    <r>
      <rPr>
        <b/>
        <sz val="11"/>
        <rFont val="Calibri"/>
        <family val="2"/>
        <scheme val="minor"/>
      </rPr>
      <t xml:space="preserve">- JANELA DE VIDRO TEMPERADO, 6MM , INCOLOR, </t>
    </r>
    <r>
      <rPr>
        <b/>
        <sz val="11"/>
        <color rgb="FF0000FF"/>
        <rFont val="Calibri"/>
        <family val="2"/>
        <scheme val="minor"/>
      </rPr>
      <t>DIM. 1,00X1,85X1,15M</t>
    </r>
    <r>
      <rPr>
        <b/>
        <sz val="11"/>
        <rFont val="Calibri"/>
        <family val="2"/>
        <scheme val="minor"/>
      </rPr>
      <t>, ESTRUTURA EM ALUMÍNIO ANODIZADO FOSCO, MÓVEL TIPO MÁXIMO-AR, INCLUSIVE FERRAGENS DE INSTALAÇÃO PARA PERFEITO USO E FUNCIONAMENTO.</t>
    </r>
  </si>
  <si>
    <r>
      <rPr>
        <b/>
        <sz val="11"/>
        <color rgb="FF0000FF"/>
        <rFont val="Calibri"/>
        <family val="2"/>
        <scheme val="minor"/>
      </rPr>
      <t xml:space="preserve">J4 </t>
    </r>
    <r>
      <rPr>
        <b/>
        <sz val="11"/>
        <rFont val="Calibri"/>
        <family val="2"/>
        <scheme val="minor"/>
      </rPr>
      <t xml:space="preserve">- JANELA DE VIDRO TEMPERADO, 6MM , INCOLOR, </t>
    </r>
    <r>
      <rPr>
        <b/>
        <sz val="11"/>
        <color rgb="FF0000FF"/>
        <rFont val="Calibri"/>
        <family val="2"/>
        <scheme val="minor"/>
      </rPr>
      <t>DIM. 1,60X0,85X1,15M</t>
    </r>
    <r>
      <rPr>
        <b/>
        <sz val="11"/>
        <rFont val="Calibri"/>
        <family val="2"/>
        <scheme val="minor"/>
      </rPr>
      <t xml:space="preserve"> ESTRUTURA EM ALUMÍNIO ANODIZADO FOSCO, JANELA DIVIDIDO EM 02 PARTES IGUAIS,  MÓVEL TIPO MÁXIMO-AR, INCLUSIVE FERRAGENS DE INSTALAÇÃO PARA PERFEITO USO E FUNCIONAMENTO.</t>
    </r>
  </si>
  <si>
    <r>
      <rPr>
        <b/>
        <sz val="11"/>
        <color rgb="FF0000FF"/>
        <rFont val="Calibri"/>
        <family val="2"/>
        <scheme val="minor"/>
      </rPr>
      <t>J5</t>
    </r>
    <r>
      <rPr>
        <b/>
        <sz val="11"/>
        <rFont val="Calibri"/>
        <family val="2"/>
        <scheme val="minor"/>
      </rPr>
      <t xml:space="preserve"> - JANELA DE VIDRO TEMPERADO, 6MM , INCOLOR, </t>
    </r>
    <r>
      <rPr>
        <b/>
        <sz val="11"/>
        <color rgb="FF0000FF"/>
        <rFont val="Calibri"/>
        <family val="2"/>
        <scheme val="minor"/>
      </rPr>
      <t>DIM. 1,91X1,85X1,15M</t>
    </r>
    <r>
      <rPr>
        <b/>
        <sz val="11"/>
        <rFont val="Calibri"/>
        <family val="2"/>
        <scheme val="minor"/>
      </rPr>
      <t>, ESTRUTURA EM ALUMÍNIO ANODIZADO FOSCO, JANELA DIVIDIDO EM 02 PARTES IGUAIS, E EM CADA UMA DESSAS PARTES DEVERÁ CONTER UMA SUBDIVISÃO, SENDO A PARTE SUPERIOR FIXA E A PARTE INFERIOR MÓVEL  TIPO MÁXIMO-AR, INCLUSIVE FERRAGENS DE INSTALAÇÃO PARA PERFEITO USO E FUNCIONAMENTO.</t>
    </r>
  </si>
  <si>
    <r>
      <rPr>
        <b/>
        <sz val="11"/>
        <color rgb="FF0000FF"/>
        <rFont val="Calibri"/>
        <family val="2"/>
        <scheme val="minor"/>
      </rPr>
      <t xml:space="preserve">J6 </t>
    </r>
    <r>
      <rPr>
        <b/>
        <sz val="11"/>
        <rFont val="Calibri"/>
        <family val="2"/>
        <scheme val="minor"/>
      </rPr>
      <t xml:space="preserve">- JANELA DE VIDRO TEMPERADO, 6MM , INCOLOR, </t>
    </r>
    <r>
      <rPr>
        <b/>
        <sz val="11"/>
        <color rgb="FF0000FF"/>
        <rFont val="Calibri"/>
        <family val="2"/>
        <scheme val="minor"/>
      </rPr>
      <t>DIM. 3,75X1,85X1,15M</t>
    </r>
    <r>
      <rPr>
        <b/>
        <sz val="11"/>
        <rFont val="Calibri"/>
        <family val="2"/>
        <scheme val="minor"/>
      </rPr>
      <t>, ESTRUTURA EM ALUMÍNIO ANODIZADO FOSCO, JANELA DIVIDIDO EM 02 PARTES IGUAIS, E EM CADA UMA DESSAS PARTES DEVERÁ CONTER UMA SUBDIVISÃO, SENDO A PARTE SUPERIOR FIXA E A PARTE INFERIOR MÓVEL  TIPO MÁXIMO-AR, INCLUSIVE FERRAGENS DE INSTALAÇÃO PARA PERFEITO USO E FUNCIONAMENTO.</t>
    </r>
  </si>
  <si>
    <r>
      <rPr>
        <b/>
        <sz val="11"/>
        <color rgb="FF0000FF"/>
        <rFont val="Calibri"/>
        <family val="2"/>
        <scheme val="minor"/>
      </rPr>
      <t>J7</t>
    </r>
    <r>
      <rPr>
        <b/>
        <sz val="11"/>
        <rFont val="Calibri"/>
        <family val="2"/>
        <scheme val="minor"/>
      </rPr>
      <t xml:space="preserve"> - JANELA DE VIDRO TEMPERADO, 6MM , INCOLOR, </t>
    </r>
    <r>
      <rPr>
        <b/>
        <sz val="11"/>
        <color rgb="FF0000FF"/>
        <rFont val="Calibri"/>
        <family val="2"/>
        <scheme val="minor"/>
      </rPr>
      <t>DIM. 1,00X0,75X2,25M</t>
    </r>
    <r>
      <rPr>
        <b/>
        <sz val="11"/>
        <rFont val="Calibri"/>
        <family val="2"/>
        <scheme val="minor"/>
      </rPr>
      <t>, ESTRUTURA EM ALUMÍNIO ANODIZADO FOSCO, JANELA TIPO MÁXIMO-AR, INCLUSIVE FERRAGENS DE INSTALAÇÃO PARA PERFEITO USO E FUNCIONAMENTO.</t>
    </r>
  </si>
  <si>
    <r>
      <rPr>
        <b/>
        <sz val="11"/>
        <color rgb="FF0000FF"/>
        <rFont val="Calibri"/>
        <family val="2"/>
        <scheme val="minor"/>
      </rPr>
      <t xml:space="preserve">J8 </t>
    </r>
    <r>
      <rPr>
        <b/>
        <sz val="11"/>
        <rFont val="Calibri"/>
        <family val="2"/>
        <scheme val="minor"/>
      </rPr>
      <t xml:space="preserve">- JANELA DE VIDRO TEMPERADO, 6MM , INCOLOR, </t>
    </r>
    <r>
      <rPr>
        <b/>
        <sz val="11"/>
        <color rgb="FF0000FF"/>
        <rFont val="Calibri"/>
        <family val="2"/>
        <scheme val="minor"/>
      </rPr>
      <t>DIM. 2,80X0,75X2,25M</t>
    </r>
    <r>
      <rPr>
        <b/>
        <sz val="11"/>
        <rFont val="Calibri"/>
        <family val="2"/>
        <scheme val="minor"/>
      </rPr>
      <t>, ESTRUTURA EM ALUMÍNIO ANODIZADO FOSCO, JANELA DIVIDIDO EM 03 PARTES IGUAIS, E EM CADA UMA DESSAS PARTES DEVERÁ CONTER UMA SUBDIVISÃO, SENDO A PARTE SUPERIOR FIXA E A PARTE INFERIOR MÓVEL  TIPO MÁXIMO-AR, INCLUSIVE FERRAGENS DE INSTALAÇÃO PARA PERFEITO USO E FUNCIONAMENTO.</t>
    </r>
  </si>
  <si>
    <r>
      <rPr>
        <b/>
        <sz val="11"/>
        <color rgb="FF0000FF"/>
        <rFont val="Calibri"/>
        <family val="2"/>
        <scheme val="minor"/>
      </rPr>
      <t xml:space="preserve">J9 </t>
    </r>
    <r>
      <rPr>
        <b/>
        <sz val="11"/>
        <rFont val="Calibri"/>
        <family val="2"/>
        <scheme val="minor"/>
      </rPr>
      <t xml:space="preserve">- JANELA DE VIDRO TEMPERADO, 6MM , INCOLOR, </t>
    </r>
    <r>
      <rPr>
        <b/>
        <sz val="11"/>
        <color rgb="FF0000FF"/>
        <rFont val="Calibri"/>
        <family val="2"/>
        <scheme val="minor"/>
      </rPr>
      <t>DIM. 3,75X1,85X2,25M</t>
    </r>
    <r>
      <rPr>
        <b/>
        <sz val="11"/>
        <rFont val="Calibri"/>
        <family val="2"/>
        <scheme val="minor"/>
      </rPr>
      <t>, ESTRUTURA EM ALUMÍNIO ANODIZADO FOSCO, JANELA DIVIDIDO EM 03 PARTES IGUAIS, E EM CADA UMA DESSAS PARTES DEVERÁ CONTER UMA SUBDIVISÃO, SENDO A PARTE SUPERIOR FIXA E A PARTE INFERIOR MÓVEL  TIPO MÁXIMO-AR, INCLUSIVE FERRAGENS DE INSTALAÇÃO PARA PERFEITO USO E FUNCIONAMENTO.</t>
    </r>
  </si>
  <si>
    <r>
      <rPr>
        <b/>
        <sz val="11"/>
        <color rgb="FF0000FF"/>
        <rFont val="Calibri"/>
        <family val="2"/>
        <scheme val="minor"/>
      </rPr>
      <t xml:space="preserve">V1 </t>
    </r>
    <r>
      <rPr>
        <b/>
        <sz val="11"/>
        <rFont val="Calibri"/>
        <family val="2"/>
        <scheme val="minor"/>
      </rPr>
      <t xml:space="preserve">- VISOR EM VIDRO TEMPERADO ESPESSURA 6MM, FUMÊ, </t>
    </r>
    <r>
      <rPr>
        <b/>
        <sz val="11"/>
        <color rgb="FF0000FF"/>
        <rFont val="Calibri"/>
        <family val="2"/>
        <scheme val="minor"/>
      </rPr>
      <t>DIM. 2,00X1,00X1,15M</t>
    </r>
    <r>
      <rPr>
        <b/>
        <sz val="11"/>
        <rFont val="Calibri"/>
        <family val="2"/>
        <scheme val="minor"/>
      </rPr>
      <t>, REQUADRO DE ALUMÍNIO NA COR NATURAL, INCLUSIVE FERRAGENS DE INSTALAÇÃO PARA PERFEITO USO E FUNCIONAMENTO.</t>
    </r>
  </si>
  <si>
    <r>
      <rPr>
        <b/>
        <sz val="11"/>
        <color rgb="FF0000FF"/>
        <rFont val="Calibri"/>
        <family val="2"/>
        <scheme val="minor"/>
      </rPr>
      <t>V3</t>
    </r>
    <r>
      <rPr>
        <b/>
        <sz val="11"/>
        <rFont val="Calibri"/>
        <family val="2"/>
        <scheme val="minor"/>
      </rPr>
      <t xml:space="preserve"> - VISOR EM VIDRO TEMPERADO ESPESSURA 6MM, FUMÊ, </t>
    </r>
    <r>
      <rPr>
        <b/>
        <sz val="11"/>
        <color rgb="FF0000FF"/>
        <rFont val="Calibri"/>
        <family val="2"/>
        <scheme val="minor"/>
      </rPr>
      <t>DIM. 1,00X1,00X1,15M</t>
    </r>
    <r>
      <rPr>
        <b/>
        <sz val="11"/>
        <rFont val="Calibri"/>
        <family val="2"/>
        <scheme val="minor"/>
      </rPr>
      <t>, REQUADRO DE ALUMÍNIO NA COR NATURAL, INCLUSIVE FERRAGENS DE INSTALAÇÃO PARA PERFEITO USO E FUNCIONAMENTO.</t>
    </r>
  </si>
  <si>
    <t>comprimento total de largur (m)</t>
  </si>
  <si>
    <t xml:space="preserve">porta </t>
  </si>
  <si>
    <t xml:space="preserve">larg(m) ou quantidade </t>
  </si>
  <si>
    <t>BATENTE/ PORTAL/ ADUELA/ MARCO MACICO, E= *3* CM, L= *7* CM, *60 CM A 120* CM X *210* CM,  EM CEDRINHO/ ANGELIM COMERCIAL/ EUCALIPTO/ CURUPIXA/ PEROBA/ CUMARU OU EQUIVALENTE DA REGIAO (NAO INCLUI ALIZARES)</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</si>
  <si>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</si>
  <si>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</si>
  <si>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</si>
  <si>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</si>
  <si>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</si>
  <si>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</si>
  <si>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</si>
  <si>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</si>
  <si>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BOMBA CENTRIFUGA MOTOR ELETRICO TRIFASICO 9,86 DIAMETRO DE SUCCAO X ELEVACAO 1" X 1", 4 ESTAGIOS, DIAMETRO DOS ROTORES 4 X 146 MM, HM/Q: 85 M / 14,9 M3/H A 140 M / 4,2 M3/H</t>
  </si>
  <si>
    <t>ARMACAO VERTICAL COM HASTE E CONTRA-PINO, EM CHAPA DE ACO GALVANIZADO 3/16", COM 4 ESTRIBOS, SEM ISOLADOR</t>
  </si>
  <si>
    <t>ELETRODUTO FLEXIVEL, EM ACO GALVANIZADO, REVESTIDO EXTERNAMENTE COM PVC PRETO, DIAMETRO EXTERNO DE 60 MM (2"), TIPO SEALTUBO</t>
  </si>
  <si>
    <t>ELETRODUTO FLEXIVEL, EM ACO GALVANIZADO, REVESTIDO EXTERNAMENTE COM PVC PRETO, DIAMETRO EXTERNO DE 32 MM (1"), TIPO SEALTUBO</t>
  </si>
  <si>
    <t>ELETRODUTO FLEXIVEL, EM ACO GALVANIZADO, REVESTIDO EXTERNAMENTE COM PVC PRETO, DIAMETRO EXTERNO DE 40 MM (1 1/4"), TIPO SEALTUBO</t>
  </si>
  <si>
    <t>ELETRODUTO FLEXIVEL, EM ACO GALVANIZADO, REVESTIDO EXTERNAMENTE COM PVC PRETO, DIAMETRO EXTERNO DE 50 MM( 1 1/2"), TIPO SEALTUBO</t>
  </si>
  <si>
    <t>ELETRODUTO FLEXIVEL, EM ACO GALVANIZADO, REVESTIDO EXTERNAMENTE COM PVC PRETO, DIAMETRO EXTERNO DE 25 MM (3/4"), TIPO SEALTUBO</t>
  </si>
  <si>
    <t>ELETRODUTO FLEXIVEL, EM ACO GALVANIZADO, REVESTIDO EXTERNAMENTE COM PVC PRETO, DIAMETRO EXTERNO DE 75 MM (2 1/2"), TIPO SEALTUBO</t>
  </si>
  <si>
    <t>CURVA 45 GRAUS, PARA ELETRODUTO, EM ACO GALVANIZADO ELETROLITICO, DIAMETRO DE 20 MM (3/4")</t>
  </si>
  <si>
    <t>CURVA 45 GRAUS, PARA ELETRODUTO, EM ACO GALVANIZADO ELETROLITICO, DIAMETRO DE 40 MM (1 1/2")</t>
  </si>
  <si>
    <t>CURVA 45 GRAUS, PARA ELETRODUTO, EM ACO GALVANIZADO ELETROLITICO, DIAMETRO DE 50 MM (2")</t>
  </si>
  <si>
    <t>CURVA 45 GRAUS, PARA ELETRODUTO, EM ACO GALVANIZADO ELETROLITICO, DIAMETRO DE 65 MM (2 1/2")</t>
  </si>
  <si>
    <t>CURVA 45 GRAUS, PARA ELETRODUTO, EM ACO GALVANIZADO ELETROLITICO, DIAMETRO DE 80 MM (3")</t>
  </si>
  <si>
    <t>CURVA 45 GRAUS, PARA ELETRODUTO, EM ACO GALVANIZADO ELETROLITICO, DIAMETRO DE 100 MM (4")</t>
  </si>
  <si>
    <t>CURVA 90 GRAUS, PARA ELETRODUTO, EM ACO GALVANIZADO ELETROLITICO, DIAMETRO DE 15 MM (1/2")</t>
  </si>
  <si>
    <t>CURVA 90 GRAUS, PARA ELETRODUTO, EM ACO GALVANIZADO ELETROLITICO, DIAMETRO DE 25 MM (1")</t>
  </si>
  <si>
    <t>CURVA 90 GRAUS, PARA ELETRODUTO, EM ACO GALVANIZADO ELETROLITICO, DIAMETRO DE 32 MM (1 1/4")</t>
  </si>
  <si>
    <t>CURVA 90 GRAUS, PARA ELETRODUTO, EM ACO GALVANIZADO ELETROLITICO, DIAMETRO DE 65 MM (2 1/2")</t>
  </si>
  <si>
    <t>CURVA 90 GRAUS, PARA ELETRODUTO, EM ACO GALVANIZADO ELETROLITICO, DIAMETRO DE 80 MM (3")</t>
  </si>
  <si>
    <t>CURVA 90 GRAUS, PARA ELETRODUTO, EM ACO GALVANIZADO ELETROLITICO, DIAMETRO DE 100 MM (4")</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</si>
  <si>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</si>
  <si>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</si>
  <si>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</si>
  <si>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CURVA 135 GRAUS, PARA ELETRODUTO, EM ACO GALVANIZADO ELETROLITICO, DIAMETRO DE 32 MM (1 1/4")</t>
  </si>
  <si>
    <t>CURVA 135 GRAUS, PARA ELETRODUTO, EM ACO GALVANIZADO ELETROLITICO, DIAMETRO DE 40 MM (1 1/2")</t>
  </si>
  <si>
    <t>CURVA 135 GRAUS, PARA ELETRODUTO, EM ACO GALVANIZADO ELETROLITICO, DIAMETRO DE 65 MM (2 1/2")</t>
  </si>
  <si>
    <t>CURVA 135 GRAUS, PARA ELETRODUTO, EM ACO GALVANIZADO ELETROLITICO, DIAMETRO DE 100 MM (4")</t>
  </si>
  <si>
    <t>CURVA 135 GRAUS, PARA ELETRODUTO, EM ACO GALVANIZADO ELETROLITICO, DIAMETRO DE 80 MM (3")</t>
  </si>
  <si>
    <t>CURVA 135 GRAUS, PARA ELETRODUTO, EM ACO GALVANIZADO ELETROLITICO, DIAMETRO DE 50 MM (2")</t>
  </si>
  <si>
    <t>CURVA 90 GRAUS, PARA ELETRODUTO, EM ACO GALVANIZADO ELETROLITICO, DIAMETRO DE 50 MM (2")</t>
  </si>
  <si>
    <t>CURVA 90 GRAUS, PARA ELETRODUTO, EM ACO GALVANIZADO ELETROLITICO, DIAMETRO DE 40 MM (1 1/2")</t>
  </si>
  <si>
    <t>CURVA 90 GRAUS, PARA ELETRODUTO, EM ACO GALVANIZADO ELETROLITICO, DIAMETRO DE 20 MM (3/4")</t>
  </si>
  <si>
    <t>CURVA 45 GRAUS, PARA ELETRODUTO, EM ACO GALVANIZADO ELETROLITICO, DIAMETRO DE 25 MM (1")</t>
  </si>
  <si>
    <t>CURVA 45 GRAUS, PARA ELETRODUTO, EM ACO GALVANIZADO ELETROLITICO, DIAMETRO DE 15 MM (1/2")</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</si>
  <si>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</si>
  <si>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</si>
  <si>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</si>
  <si>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</si>
  <si>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65 MM (2 1/2")</t>
  </si>
  <si>
    <t>LUVA PARA ELETRODUTO, EM ACO GALVANIZADO ELETROLITICO, DIAMETRO DE 100 MM (4")</t>
  </si>
  <si>
    <t>LUVA PARA ELETRODUTO, EM ACO GALVANIZADO ELETROLITICO, DIAMETRO DE 80 MM (3")</t>
  </si>
  <si>
    <t>LUVA PARA ELETRODUTO, EM ACO GALVANIZADO ELETROLITICO, DIAMETRO DE 50 MM (2")</t>
  </si>
  <si>
    <t>LUVA PARA ELETRODUTO, EM ACO GALVANIZADO ELETROLITICO, DIAMETRO DE 40 MM (1 1/2")</t>
  </si>
  <si>
    <t>LAJE PRE-MOLDADA CONVENCIONAL (LAJOTAS + VIGOTAS) PARA FORRO, UNIDIRECIONAL, SOBRECARGA DE 100 KG/M2, VAO ATE 4,50 M (SEM COLOCACAO)</t>
  </si>
  <si>
    <t>PARAFUSO DE LATAO COM ROSCA SOBERBA, CABECA CHATA E FENDA SIMPLES, DIAMETRO 3,2 MM, COMPRIMENTO 16 MM</t>
  </si>
  <si>
    <t>VALVULA EM PLASTICO BRANCO PARA TANQUE OU LAVATORIO 1 ", SEM UNHO E SEM LADRAO</t>
  </si>
  <si>
    <t>TUBO ACO GALVANIZADO COM COSTURA, CLASSE MEDIA, DN 1.1/4", E = *3,25* MM, PESO *3,14* KG/M (NBR 5580)</t>
  </si>
  <si>
    <t>FECHADURA DE EMBUTIR PARA PORTA EXTERNA, MAQUINA 40 MM, SEM MACANETA, SEM ESPELHO (SOMENTE MAQUINA) - NIVEL DE SEGURANCA MEDIO</t>
  </si>
  <si>
    <t>ELETRODUTO FLEXIVEL, EM ACO, TIPO CONDUITE, DIAMETRO DE 1 1/2"</t>
  </si>
  <si>
    <t>ELETRODUTO FLEXIVEL, EM ACO, TIPO CONDUITE, DIAMETRO DE 1 1/4"</t>
  </si>
  <si>
    <t>ELETRODUTO FLEXIVEL, EM ACO, TIPO CONDUITE, DIAMETRO DE 1"</t>
  </si>
  <si>
    <t>ELETRODUTO FLEXIVEL, EM ACO, TIPO CONDUITE, DIAMETRO DE 1/2"</t>
  </si>
  <si>
    <t>ELETRODUTO FLEXIVEL, EM ACO, TIPO CONDUITE, DIAMETRO DE 2 1/2"</t>
  </si>
  <si>
    <t>ELETRODUTO FLEXIVEL, EM ACO, TIPO CONDUITE, DIAMETRO DE 2"</t>
  </si>
  <si>
    <t>ELETRODUTO FLEXIVEL, EM ACO, TIPO CONDUITE, DIAMETRO DE 3"</t>
  </si>
  <si>
    <t>ELETRODUTO EM ACO GALVANIZADO ELETROLITICO, LEVE, DIAMETRO 3/4", PAREDE DE 0,90 MM</t>
  </si>
  <si>
    <t>ELETRODUTO EM ACO GALVANIZADO ELETROLITICO, LEVE, DIAMETRO 1/2", PAREDE DE 0,90 MM</t>
  </si>
  <si>
    <t>ELETRODUTO EM ACO GALVANIZADO ELETROLITICO, SEMI-PESADO, DIAMETRO 1 1/2", PAREDE DE 1,20 MM</t>
  </si>
  <si>
    <t>ELETRODUTO EM ACO GALVANIZADO ELETROLITICO, SEMI-PESADO, DIAMETRO 2 1/2", PAREDE DE 1,52 MM</t>
  </si>
  <si>
    <t>ELETRODUTO EM ACO GALVANIZADO ELETROLITICO, PESADO, DIAMETRO 4", PAREDE DE 2,25 MM</t>
  </si>
  <si>
    <t>ELETRODUTO EM ACO GALVANIZADO ELETROLITICO, SEMI-PESADO, DIAMETRO 3", PAREDE DE 1,52 MM</t>
  </si>
  <si>
    <t>ELETRODUTO EM ACO GALVANIZADO ELETROLITICO, SEMI-PESADO, DIAMETRO 2", PAREDE DE 1,20 MM</t>
  </si>
  <si>
    <t>ELETRODUTO EM ACO GALVANIZADO ELETROLITICO, SEMI-PESADO, DIAMETRO 1 1/4", PAREDE DE 1,20 MM</t>
  </si>
  <si>
    <t>ELETRODUTO EM ACO GALVANIZADO ELETROLITICO, LEVE, DIAMETRO 1", PAREDE DE 0,90 MM</t>
  </si>
  <si>
    <t>TELA PLASTICA LARANJA, TIPO TAPUME PARA SINALIZACAO, MALHA RETANGULAR, ROLO 1.20 X 50 M (L X C)</t>
  </si>
  <si>
    <t>PLACA DE SINALIZACAO DE SEGURANCA CONTRA INCENDIO, FOTOLUMINESCENTE, QUADRADA, *20 X 20* CM, EM PVC *2* MM ANTI-CHAMAS (SIMBOLOS, CORES E PICTOGRAMAS CONFORME NBR 13434)</t>
  </si>
  <si>
    <t>SELIM COMPACTO EM PVC, SEM TRAVAS,  DN 200 X 100 MM, PARA REDE COLETORA ESGOTO (NBR 10569)</t>
  </si>
  <si>
    <t>DISPOSITIVO DPS CLASSE II, 1 POLO, TENSAO MAXIMA DE 460 V, CORRENTE MAXIMA DE *20* KA (TIPO AC)</t>
  </si>
  <si>
    <t>KIT PORTA PRONTA DE MADEIRA, FOLHA LEVE (NBR 15930) DE 70 X 210 CM, E = 35 MM, NUCLEO COLMEIA, ESTRUTURA USINADA PARA FECHADURA, CAPA LISA EM HDF, ACABAMENTO EM PRIMER PARA PINTURA (INCLUI MARCO, ALIZARES E DOBRADICAS)</t>
  </si>
  <si>
    <t>MANTA ALUMINIZADA 1 FACE PARA SUBCOBERTURA, E = *1* MM</t>
  </si>
  <si>
    <t>QUADRO DE DISTRIBUICAO, SEM BARRAMENTO, EM PVC, DE EMBUTIR, PARA 4 DISJUNTORES DIN</t>
  </si>
  <si>
    <t>QUADRO DE DISTRIBUICAO, SEM BARRAMENTO, EM PVC, DE EMBUTIR, PARA 8 DISJUNTORES DIN</t>
  </si>
  <si>
    <t>QUADRO DE DISTRIBUICAO, SEM BARRAMENTO, EM PVC, DE EMBUTIR, PARA 16 DISJUNTORES DIN</t>
  </si>
  <si>
    <t>QUADRO DE DISTRIBUICAO, SEM BARRAMENTO, EM PVC, DE EMBUTIR, PARA 24 DISJUNTORES DIN</t>
  </si>
  <si>
    <t>QUADRO DE DISTRIBUICAO, SEM BARRAMENTO, EM PVC, DE EMBUTIR, PARA 36 DISJUNTORES DIN</t>
  </si>
  <si>
    <t>QUADRO DE DISTRIBUICAO, SEM BARRAMENTO, EM PVC, DE SOBREPOR, PARA 4 DISJUNTORES DIN</t>
  </si>
  <si>
    <t>QUADRO DE DISTRIBUICAO, SEM BARRAMENTO, EM PVC, DE SOBREPOR, PARA 8 DISJUNTORES DIN</t>
  </si>
  <si>
    <t>QUADRO DE DISTRIBUICAO, SEM BARRAMENTO, EM PVC, DE SOBREPOR, PARA 16 DISJUNTORES DIN</t>
  </si>
  <si>
    <t>QUADRO DE DISTRIBUICAO, SEM BARRAMENTO, EM PVC, DE SOBREPOR, PARA 24 DISJUNTORES DIN</t>
  </si>
  <si>
    <t>QUADRO DE DISTRIBUICAO, SEM BARRAMENTO, EM PVC, DE SOBREPOR, PARA 36 DISJUNTORES DIN</t>
  </si>
  <si>
    <t>QUADRO DE DISTRIBUICAO, COM BARRAMENTO TERRA / NEUTRO, DE EMBUTIR, PARA 8 DISJUNTORES DIN</t>
  </si>
  <si>
    <t>QUADRO DE DISTRIBUICAO, COM BARRAMENTO TERRA / NEUTRO, DE EMBUTIR, PARA 16 DISJUNTORES DIN</t>
  </si>
  <si>
    <t>QUADRO DE DISTRIBUICAO, COM BARRAMENTO TERRA / NEUTRO, DE EMBUTIR, PARA 24 DISJUNTORES DIN</t>
  </si>
  <si>
    <t>QUADRO DE DISTRIBUICAO, COM BARRAMENTO TERRA / NEUTRO, DE EMBUTIR, PARA 36 DISJUNTORES DIN</t>
  </si>
  <si>
    <t>CAIXA PARA MEDIDOR MONOFASICO, EM POLICARBONATO (TERMOPLASTICO), COM DISJUNTOR</t>
  </si>
  <si>
    <t>CAIXA PARA MEDIDOR POLIFASICO, EM POLICARBONATO (TERMOPLASTICO), COM DISJUNTOR</t>
  </si>
  <si>
    <t>CAIXA DE PASSAGEM DE PAREDE, DE EMBUTIR, EM PVC, DIMENSOES *120 X 120 X 75* MM</t>
  </si>
  <si>
    <t>CAIXA DE PASSAGEM DE PAREDE, DE EMBUTIR, EM PVC, DIMENSOES *150 X 150 X 75* MM</t>
  </si>
  <si>
    <t>CAIXA DE PASSAGEM DE PAREDE, DE EMBUTIR, EM PVC, DIMENSOES *200 X 200 X 90* MM</t>
  </si>
  <si>
    <t>AGREGADO RECICLADO (RCD), CLASSE A, CINZA, TIPO RACHAO RECICLADO</t>
  </si>
  <si>
    <t>EMULSAO ASFALTICA CATIONICA RM-1C PARA USO EM PAVIMENTACAO ASFALTICA (COLETADO CAIXA NA ANP ACRESCIDO DE ICMS)</t>
  </si>
  <si>
    <t>CONCRETO BETUMINOSO USINADO A QUENTE (CBUQ) PARA PAVIMENTACAO ASFALTICA, PADRAO DNIT, PARA BINDER, COM CAP 50/70 - AQUISICAO POSTO USINA</t>
  </si>
  <si>
    <t>CERA  LIQUIDA</t>
  </si>
  <si>
    <t>PEITORIL PRE-MOLDADO EM GRANILITE, MARMORITE OU GRANITINA, L = *15* CM</t>
  </si>
  <si>
    <t>TRANSPORTE VERTICAL, LATA DE 10 L, MANUAL, 1 PAVIMENTO. AF_06/2014</t>
  </si>
  <si>
    <t>TRATOR DE PNEUS COM POTÊNCIA DE 85 CV, TRAÇÃO 4X4, COM GRADE DE DISCOS ACOPLADA - DEPRECIAÇÃO. AF_02/2017</t>
  </si>
  <si>
    <t>TRATOR DE PNEUS COM POTÊNCIA DE 85 CV, TRAÇÃO 4X4, COM GRADE DE DISCOS ACOPLADA - JUROS. AF_02/2017</t>
  </si>
  <si>
    <t>TRATOR DE PNEUS COM POTÊNCIA DE 85 CV, TRAÇÃO 4X4, COM GRADE DE DISCOS ACOPLADA - MANUTENÇÃO. AF_02/2017</t>
  </si>
  <si>
    <t>TRATOR DE PNEUS COM POTÊNCIA DE 85 CV, TRAÇÃO 4X4, COM GRADE DE DISCOS ACOPLADA - MATERIAIS NA OPERAÇÃO. AF_02/2017</t>
  </si>
  <si>
    <t>TRATOR DE PNEUS COM POTÊNCIA DE 85 CV, TRAÇÃO 4X4, COM GRADE DE DISCOS ACOPLADA - CHP DIURNO. AF_02/2017</t>
  </si>
  <si>
    <t>TRATOR DE PNEUS COM POTÊNCIA DE 85 CV, TRAÇÃO 4X4, COM GRADE DE DISCOS ACOPLADA - CHI DIURNO. AF_02/2017</t>
  </si>
  <si>
    <t>CAMINHÃO BASCULANTE 10 M3, TRUCADO, POTÊNCIA 230 CV, INCLUSIVE CAÇAMBA METÁLICA, COM DISTRIBUIDOR DE AGREGADOS ACOPLADO - JUROS. AF_02/2017</t>
  </si>
  <si>
    <t>MINICARREGADEIRA SOBRE RODAS POTENCIA 47HP CAPACIDADE OPERACAO 646 KG, COM VASSOURA MECÂNICA ACOPLADA - DEPRECIAÇÃO. AF_03/2017</t>
  </si>
  <si>
    <t>MINICARREGADEIRA SOBRE RODAS POTENCIA 47HP CAPACIDADE OPERACAO 646 KG, COM VASSOURA MECÂNICA ACOPLADA - JUROS. AF_03/2017</t>
  </si>
  <si>
    <t>MINICARREGADEIRA SOBRE RODAS POTENCIA 47HP CAPACIDADE OPERACAO 646 KG, COM VASSOURA MECÂNICA ACOPLADA - MANUTENÇÃO. AF_03/2017</t>
  </si>
  <si>
    <t>MINICARREGADEIRA SOBRE RODAS POTENCIA 47HP CAPACIDADE OPERACAO 646 KG, COM VASSOURA MECÂNICA ACOPLADA - MATERIAIS NA OPERAÇÃO. AF_03/2017</t>
  </si>
  <si>
    <t>MINICARREGADEIRA SOBRE RODAS POTENCIA 47HP CAPACIDADE OPERACAO 646 KG, COM VASSOURA MECÂNICA ACOPLADA - CHP DIURNO. AF_03/2017</t>
  </si>
  <si>
    <t>MINICARREGADEIRA SOBRE RODAS POTENCIA 47HP CAPACIDADE OPERACAO 646 KG, COM VASSOURA MECÂNICA ACOPLADA - CHI DIURNO. AF_03/2017</t>
  </si>
  <si>
    <t>DAQUI PARA BAIXO REFERE-SE A SINAPI DE JANEIRO DE 2017</t>
  </si>
  <si>
    <t xml:space="preserve">COMPOSIÇÃO </t>
  </si>
  <si>
    <t>INSTALAÇÃO PROVISÓRIA DE ÁGUA E SANITÁRIOS</t>
  </si>
  <si>
    <t>PROPRIA</t>
  </si>
  <si>
    <t xml:space="preserve">PROPRIA </t>
  </si>
  <si>
    <t>PARA O CAMINHÃO USAR ESTA COMPOSIÇÃO 89266</t>
  </si>
  <si>
    <t>Regularização de superficies com motoniveladora</t>
  </si>
  <si>
    <t xml:space="preserve">Carga e descarga mecanizada de Bota fora </t>
  </si>
  <si>
    <t xml:space="preserve">BASE DE SOLO ESTABILIZADO SEM MISTURA, COMPACTACAO 100% PROCTOR NORMAL , EXCLUSIVE ESCAVACAO, CARGA E TRANSPORTE DO SOLO - PARA CASCALHO </t>
  </si>
  <si>
    <t xml:space="preserve"> BASE DE SOLO ESTABILIZADO SEM MISTURA, COMPACTACAO 100% PROCTOR NORMAL , EXCLUSIVE ESCAVACAO, CARGA E TRANSPORTE DO SOLO, - PARA SOLO ARGILOSO</t>
  </si>
  <si>
    <t>QT.DE.PROJ OU VARI.</t>
  </si>
  <si>
    <t>QUANT</t>
  </si>
  <si>
    <t>área somente de ampliação = refeitório+rampa frontal+sanitários+distribuição de alimentos+área de serviços</t>
  </si>
  <si>
    <t xml:space="preserve">área opnde havera a ampliação </t>
  </si>
  <si>
    <t>larg(m) ou área (m2)</t>
  </si>
  <si>
    <t>comp(m) ou uni</t>
  </si>
  <si>
    <t>onsiderado uma faixa de aterro de 30cm</t>
  </si>
  <si>
    <t xml:space="preserve">Aterro compactado manualmente COM COMPACTADOR MECANIZADO </t>
  </si>
  <si>
    <t xml:space="preserve">Bloco mais antigo - remoção completa </t>
  </si>
  <si>
    <t xml:space="preserve">Bloco mais novo </t>
  </si>
  <si>
    <t>J2 - Janela 1,40x1,00</t>
  </si>
  <si>
    <t>J3 - Janela 2,0x1,00</t>
  </si>
  <si>
    <t>J4 - Janela 1,20x0,40</t>
  </si>
  <si>
    <t>J5 - Janela 1,50x1,00</t>
  </si>
  <si>
    <t>65 - Janela 0,60x0,40</t>
  </si>
  <si>
    <t xml:space="preserve">Porta de 80x210cm - todas as salas e banheiros </t>
  </si>
  <si>
    <t xml:space="preserve">todos os aparelhos de banheiros e cozinhas considerando 02 vezes para lavatórios e torneiras </t>
  </si>
  <si>
    <t>Qt/amb</t>
  </si>
  <si>
    <t>C7</t>
  </si>
  <si>
    <t>CPRB</t>
  </si>
  <si>
    <r>
      <t xml:space="preserve">ISS - </t>
    </r>
    <r>
      <rPr>
        <sz val="12"/>
        <color rgb="FF000000"/>
        <rFont val="Arial Narrow"/>
        <family val="2"/>
      </rPr>
      <t>(ISS% CONSIDERANDO 40% DE MATRIAL) - LEI do Múnicipio da Execução da Obra</t>
    </r>
  </si>
  <si>
    <t>horas por mês</t>
  </si>
  <si>
    <t>VIGIA DIURNO COM ENCARGOS COMPLEMENTARES</t>
  </si>
  <si>
    <t xml:space="preserve">consideraado nás áreas de ampliação - neste item já se considera a aquisição de terra </t>
  </si>
  <si>
    <t>3.0</t>
  </si>
  <si>
    <t xml:space="preserve">KG    </t>
  </si>
  <si>
    <t xml:space="preserve">M3    </t>
  </si>
  <si>
    <t xml:space="preserve">L     </t>
  </si>
  <si>
    <t xml:space="preserve">UN    </t>
  </si>
  <si>
    <t xml:space="preserve">310ML </t>
  </si>
  <si>
    <t xml:space="preserve">JG    </t>
  </si>
  <si>
    <t xml:space="preserve">H     </t>
  </si>
  <si>
    <t xml:space="preserve">M     </t>
  </si>
  <si>
    <t xml:space="preserve">M2    </t>
  </si>
  <si>
    <t>JANELA DE CORRER, ACO, COM BATENTE/REQUADRO DE 6 A 14 CM, SEM DIVISAO, PINT ANTICORROSIVA, PINT ACABAMENTO, COM VIDRO, SEM BANDEIRA, COM GRADE, 4 FLS, 100  X 120 CM (A X L)</t>
  </si>
  <si>
    <t>BLOCO DE POLIETILENO ALTA DENSIDADE, *27* X *30* X *100* CM, ACOMPANHADOS PLACAS  TERMINAIS  E LONGARINAS, PARA FUNDO DE FILTRO</t>
  </si>
  <si>
    <t>BLOCO DE VIDRO INCOLOR XADREZ, DE *20 X 20 X 10* CM</t>
  </si>
  <si>
    <t>BOMBA SUBMERSA PARA POCOS TUBULARES PROFUNDOS DIAMETRO DE 4 POLEGADAS, ELETRICA, TRIFASICA, POTENCIA 5,42 HP, 15 ESTAGIOS, BOCAL DE DESCARGA DIAMETRO DE 2 POLEGADAS, HM/Q = 18 M / 18,10 M3/H A 121 M / 2,90 M3/H</t>
  </si>
  <si>
    <t>BUCHA DE REDUCAO PVC, ROSCAVEL, 1 1/2"  X1 1/4 "</t>
  </si>
  <si>
    <t>BUCHA DE REDUCAO PVC, ROSCAVEL, 1 1/4" X 1 "</t>
  </si>
  <si>
    <t>BUCHA DE REDUCAO PVC ROSCAVEL, 1 1/2" X 3/4"</t>
  </si>
  <si>
    <t>BUCHA DE REDUCAO PVC ROSCAVEL 1 1/2" X 1"</t>
  </si>
  <si>
    <t>BUCHA DE REDUCAO PVC ROSCAVEL 3/4" X 1/2"</t>
  </si>
  <si>
    <t>BUCHA DE REDUCAO PVC ROSCAVEL, 1" X 1/2"</t>
  </si>
  <si>
    <t>BUCHA DE REDUCAO PVC, ROSCAVEL, 1 1/4"  X 3/4 "</t>
  </si>
  <si>
    <t>BUCHA DE REDUCAO PVC, ROSCAVEL, 2"  X 1 "</t>
  </si>
  <si>
    <t>BUCHA DE REDUCAO PVC, ROSCAVEL, 2"  X 1 1/4 "</t>
  </si>
  <si>
    <t>BUCHA DE REDUCAO PVC, ROSCAVEL,  2"  X 1 1/2 "</t>
  </si>
  <si>
    <t>FIO TELEFONICO EXTERNO (FE) EM ACO COBREADO, ISOLACAO EM PEAD OU PVC ANTI-CHAMA, 2 CONDUTORES</t>
  </si>
  <si>
    <t>CABECOTE PARA ENTRADA DE LINHA DE ALIMENTACAO PARA ELETRODUTO, EM LIGA DE ALUMINIO COM ACABAMENTO ANTI CORROSIVO, COM FIXACAO POR ENCAIXE LISO DE 360 GRAUS, DE 2"</t>
  </si>
  <si>
    <t>CHAPA DE ACO GROSSA, ASTM A36, E = 1 " (25,40 MM) 199,18 KG/M2</t>
  </si>
  <si>
    <t xml:space="preserve">50KG  </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</si>
  <si>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</si>
  <si>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 xml:space="preserve">T     </t>
  </si>
  <si>
    <t xml:space="preserve">CJ    </t>
  </si>
  <si>
    <t>CONTATOR TRIPOLAR, CORRENTE DE *110* A, TENSAO NOMINAL DE *500* V, CATEGORIA AC-2 E AC-3</t>
  </si>
  <si>
    <t>CONTATOR TRIPOLAR, CORRENTE DE *265* A, TENSAO NOMINAL DE *500* V, CATEGORIA AC-2 E AC-3</t>
  </si>
  <si>
    <t>CONTATOR TRIPOLAR, CORRENTE DE *185* A, TENSAO NOMINAL DE *500* V, CATEGORIA AC-2 E AC-3</t>
  </si>
  <si>
    <t>CONTATOR TRIPOLAR, CORRENTE DE *500* A, TENSAO NOMINAL DE *500* V, CATEGORIA AC-2 E AC-3</t>
  </si>
  <si>
    <t>BANCADA/BANCA/PIA DE ACO INOXIDAVEL (AISI 430) COM 1 CUBA CENTRAL, SEM VALVULA, ESCORREDOR DUPLO, DE *0,55 X 1,60* M</t>
  </si>
  <si>
    <t>BANCADA/BANCA/PIA DE ACO INOXIDAVEL (AISI 430) COM 1 CUBA CENTRAL, COM VALVULA, ESCORREDOR DUPLO, DE *0,55 X 1,20* M</t>
  </si>
  <si>
    <t>BANCADA/BANCA/PIA DE ACO INOXIDAVEL (AISI 430) COM 1 CUBA CENTRAL, COM VALVULA, ESCORREDOR DUPLO, DE *0,55 X 1,40* M</t>
  </si>
  <si>
    <t>BANCADA/BANCA/PIA DE ACO INOXIDAVEL (AISI 430) COM 1 CUBA CENTRAL, COM VALVULA, ESCORREDOR DUPLO, DE *0,55 X 1,80* M</t>
  </si>
  <si>
    <t>BANCADA/BANCA/PIA DE ACO INOXIDAVEL (AISI 430) COM 2 CUBAS, COM VALVULAS, ESCORREDOR DUPLO, DE *0,55 X 2,00* M</t>
  </si>
  <si>
    <t>CURVA LONGA, PVC, PB, JE, 45 GRAUS, DN 200 MM, PARA REDE COLETORA ESGOTO (NBR 10569)</t>
  </si>
  <si>
    <t>CURVA LONGA PVC, PB, JE, 45 GRAUS, DN 250 MM, PARA REDE COLETORA ESGOTO (NBR 10569)</t>
  </si>
  <si>
    <t>CURVA LONGA PVC, PB, JE, 45 GRAUS, DN 150 MM, PARA REDE COLETORA ESGOTO (NBR 10569)</t>
  </si>
  <si>
    <t>CURVA LONGA PVC, PB, JE, 90 GRAUS, DN 250 MM, PARA REDE COLETORA ESGOTO (NBR 10569)</t>
  </si>
  <si>
    <t>CURVA LONGA PVC, PB, JE, 45 GRAUS, DN 100 MM, PARA REDE COLETORA ESGOTO (NBR 10569)</t>
  </si>
  <si>
    <t>CURVA LONGA PVC, PB, JE, 90 GRAUS, DN 400 MM, PARA REDE COLETORA ESGOTO (NBR 10569)</t>
  </si>
  <si>
    <t>CURVA LONGA PVC, PB, JE, 45 GRAUS, DN 300 MM, PARA REDE COLETORA ESGOTO (NBR 10569)</t>
  </si>
  <si>
    <t>CURVA LONGA PVC, PB, JE, 45 GRAUS, DN 400 MM, PARA REDE COLETORA ESGOTO (NBR 10569)</t>
  </si>
  <si>
    <t>CURVA LONGA PVC, PB, JE, 90 GRAUS, DN 100 MM, PARA REDE COLETORA ESGOTO (NBR 10569)</t>
  </si>
  <si>
    <t>CURVA LONGA PVC, PB, JE, 90 GRAUS, DN 150 MM, PARA REDE COLETORA ESGOTO (NBR 10569)</t>
  </si>
  <si>
    <t>CURVA LONGA PVC, PB, JE, 90 GRAUS, DN 200 MM, PARA REDE COLETORA ESGOTO (NBR 10569)</t>
  </si>
  <si>
    <t>CURVA LONGA PVC, PB, JE, 90 GRAUS, DN 300 MM, PARA REDE COLETORA ESGOTO (NBR 10569)</t>
  </si>
  <si>
    <t>CURVA LONGA PVC, PB, JE, 90 GRAUS, DN 350 MM, PARA REDE COLETORA ESGOTO (NBR 10569)</t>
  </si>
  <si>
    <t>DIVISORIA CEGA (N1) - PAINEL MSO/COMEIA E=35MM - PERFIS SIMPLES ACO GALV PINTADO   - COLOCADA</t>
  </si>
  <si>
    <t>ELETRODUTO/DUTO PEAD FLEXIVEL PAREDE SIMPLES, CORRUGACAO HELICOIDAL, COR PRETA, SEM ROSCA, DE 3",  PARA CABEAMENTO SUBTERRANEO (NBR 15715)</t>
  </si>
  <si>
    <t>ELETRODUTO/DUTO PEAD FLEXIVEL PAREDE SIMPLES, CORRUGACAO HELICOIDAL, COR PRETA, SEM ROSCA, DE 2",  PARA CABEAMENTO SUBTERRANEO (NBR 15715)</t>
  </si>
  <si>
    <t>TAMPAO / TERMINAL / PLUG, D = 4" , PARA DUTO CORRUGADO PEAD (CABEAMENTO SUBTERRANEO)</t>
  </si>
  <si>
    <t>TAMPAO / TERMINAL / PLUG, D = 3" , PARA DUTO CORRUGADO PEAD (CABEAMENTO SUBTERRANEO)</t>
  </si>
  <si>
    <t>TAMPAO / TERMINAL / PLUG, D = 1 1/4" , PARA DUTO CORRUGADO PEAD (CABEAMENTO SUBTERRANEO)</t>
  </si>
  <si>
    <t>TAMPAO / TERMINAL / PLUG, D = 2" , PARA DUTO CORRUGADO PEAD (CABEAMENTO SUBTERRANEO)</t>
  </si>
  <si>
    <t xml:space="preserve">KW/H  </t>
  </si>
  <si>
    <t>FECHADURA DE EMBUTIR PARA PORTA INTERNA, TIPO GORGES (CHAVE GRANDE), MAQUINA 55 MM, MACANETAS ALAVANCA E ROSETAS REDONDAS EM METAL CROMADO - NIVEL SEGURANCA MEDIO - COMPLETA</t>
  </si>
  <si>
    <t>JANELA DE ABRIR EM MADEIRA PINUS/EUCALIPTO/ TAUARI/ VIROLA OU EQUIVALENTE DA REGIAO, CAIXA DO BATENTE/MARCO *10* CM, 2 FOLHAS DE ABRIR TIPO VENEZIANA E 2 FOLHAS GUILHOTINA PARA VIDRO, COM FERRAGENS (SEM VIDRO,SEM GUARNICAO/ALIZAR E SEM ACABAMENTO)</t>
  </si>
  <si>
    <t>JUNCAO, PVC, 45 GRAUS, JE, BBB, DN 100 MM, PARA REDE COLETORA DE ESGOTO (NBR 10569)</t>
  </si>
  <si>
    <t>LADRILHO HIDRAULICO, *20 X 20* CM, E= 2 CM, DADOS, COR NATURAL</t>
  </si>
  <si>
    <t xml:space="preserve">GL    </t>
  </si>
  <si>
    <t xml:space="preserve">18L   </t>
  </si>
  <si>
    <t>PARAFUSO FRANCES METRICO ZINCADO, DIAMETRO 12 MM, COMPRIMENTO 140MM, COM PORCA SEXTAVADA E ARRUELA DE PRESSAO MEDIA</t>
  </si>
  <si>
    <t xml:space="preserve">MIL   </t>
  </si>
  <si>
    <t>PORTA DE MADEIRA-DE-LEI TIPO VENEZIANA (ANGELIM OU EQUIVALENTE REGIONAL), E = *3,5* CM</t>
  </si>
  <si>
    <t>PORTA DE MADEIRA TIPO VENEZIANA (EUCALIPTO OU EQUIVALENTE REGIONAL), E = *3,5* CM</t>
  </si>
  <si>
    <t>PORTA DE MADEIRA-DE-LEI TIPO MEXICANA SEM EMENDA (ANGELIM OU EQUIVALENTE REGIONAL), E = *3,5* CM</t>
  </si>
  <si>
    <t>PORTA DE MADEIRA QUADRICULADA PARA VIDRO, DE CORRER (EUCALIPTO OU EQUIVALENTE REGIONAL), E = *3,5* CM</t>
  </si>
  <si>
    <t>PORTA DE MADEIRA-DE-LEI QUADRICULADA PARA VIDRO, DE CORRER (ANGELIM OU EQUIVALENTE REGIONAL), E = *3,5* CM</t>
  </si>
  <si>
    <t>CHAVE FUSIVEL PARA REDES DE DISTRIBUICAO, TENSAO DE 15,0 KV, CORRENTE NOMINAL DO PORTA FUSIVEL DE 100 A, CAPACIDADE DE INTERRUPCAO SIMETRICA DE 7,10 KA, CAPACIDADE DE INTERRUPCAO ASSIMETRICA 10,00 KA</t>
  </si>
  <si>
    <t>POSTE CONICO CONTINUO EM ACO GALVANIZADO, CURVO, BRACO SIMPLES, ENGASTADO,  H = 9 M, DIAMETRO INFERIOR = *135* MM</t>
  </si>
  <si>
    <t xml:space="preserve">PAR   </t>
  </si>
  <si>
    <t>ESCAVADEIRA HIDRÁULICA SOBRE ESTEIRAS, CAÇAMBA 0,80 M3, PESO OPERACIONAL 17 T, POTENCIA BRUTA 111 HP - DEPRECIAÇÃO. AF_06/2014</t>
  </si>
  <si>
    <t>ESCAVADEIRA HIDRÁULICA SOBRE ESTEIRAS, CAÇAMBA 0,80 M3, PESO OPERACIONAL 17 T, POTENCIA BRUTA 111 HP - JUROS. AF_06/2014</t>
  </si>
  <si>
    <t>ESCAVADEIRA HIDRÁULICA SOBRE ESTEIRAS, CAÇAMBA 0,80 M3, PESO OPERACIONAL 17 T, POTENCIA BRUTA 111 HP - MANUTENÇÃO. AF_06/2014</t>
  </si>
  <si>
    <t>ESCAVADEIRA HIDRÁULICA SOBRE ESTEIRAS, CAÇAMBA 0,80 M3, PESO OPERACIONAL 17 T, POTENCIA BRUTA 111 HP - MATERIAIS NA OPERAÇÃO. AF_06/2014</t>
  </si>
  <si>
    <t>ESCAVADEIRA HIDRÁULICA SOBRE ESTEIRAS, CAÇAMBA 0,80 M3, PESO OPERACIONAL 17 T, POTENCIA BRUTA 111 HP - CHP DIURNO. AF_06/2014</t>
  </si>
  <si>
    <t>ESCAVADEIRA HIDRÁULICA SOBRE ESTEIRAS, CAÇAMBA 0,80 M3, PESO OPERACIONAL 17 T, POTENCIA BRUTA 111 HP - CHI DIURNO. AF_06/2014</t>
  </si>
  <si>
    <t>GRADE DE DISCO CONTROLE REMOTO REBOCÁVEL, COM 24 DISCOS 24 X 6 MM COM PNEUS PARA TRANSPORTE - MANUTENÇÃO. AF_06/2014</t>
  </si>
  <si>
    <t>RETROESCAVADEIRA SOBRE RODAS COM CARREGADEIRA, TRAÇÃO 4X4, POTÊNCIA LÍQ. 88 HP, CAÇAMBA CARREG. CAP. MÍN. 1 M3, CAÇAMBA RETRO CAP. 0,26 M3, PESO OPERACIONAL MÍN. 6.674 KG, PROFUNDIDADE ESCAVAÇÃO MÁX. 4,37 M - MANUTENÇÃO. AF_06/2014</t>
  </si>
  <si>
    <t>RETROESCAVADEIRA SOBRE RODAS COM CARREGADEIRA, TRAÇÃO 4X2, POTÊNCIA LÍQ. 79 HP, CAÇAMBA CARREG. CAP. MÍN. 1 M3, CAÇAMBA RETRO CAP. 0,20 M3, PESO OPERACIONAL MÍN. 6.570 KG, PROFUNDIDADE ESCAVAÇÃO MÁX. 4,37 M - MANUTENÇÃO. AF_06/2014</t>
  </si>
  <si>
    <t>RETROESCAVADEIRA SOBRE RODAS COM CARREGADEIRA, TRAÇÃO 4X2, POTÊNCIA LÍQ. 79 HP, CAÇAMBA CARREG. CAP. MÍN. 1 M3, CAÇAMBA RETRO CAP. 0,20 M3, PESO OPERACIONAL MÍN. 6.570 KG, PROFUNDIDADE ESCAVAÇÃO MÁX. 4,37 M - MATERIAIS NA OPERAÇÃO. AF_06/2014</t>
  </si>
  <si>
    <t>ROLO COMPACTADOR VIBRATÓRIO DE UM CILINDRO AÇO LISO, POTÊNCIA 80 HP, PESO OPERACIONAL MÁXIMO 8,1 T, IMPACTO DINÂMICO 16,15 / 9,5 T, LARGURA DE TRABALHO 1,68 M - MANUTENÇÃO. AF_06/2014</t>
  </si>
  <si>
    <t>RETROESCAVADEIRA SOBRE RODAS COM CARREGADEIRA, TRAÇÃO 4X4, POTÊNCIA LÍQ. 88 HP, CAÇAMBA CARREG. CAP. MÍN. 1 M3, CAÇAMBA RETRO CAP. 0,26 M3, PESO OPERACIONAL MÍN. 6.674 KG, PROFUNDIDADE ESCAVAÇÃO MÁX. 4,37 M - CHP DIURNO. AF_06/2014</t>
  </si>
  <si>
    <t>RETROESCAVADEIRA SOBRE RODAS COM CARREGADEIRA, TRAÇÃO 4X4, POTÊNCIA LÍQ. 88 HP, CAÇAMBA CARREG. CAP. MÍN. 1 M3, CAÇAMBA RETRO CAP. 0,26 M3, PESO OPERACIONAL MÍN. 6.674 KG, PROFUNDIDADE ESCAVAÇÃO MÁX. 4,37 M - CHI DIURNO. AF_06/2014</t>
  </si>
  <si>
    <t>RETROESCAVADEIRA SOBRE RODAS COM CARREGADEIRA, TRAÇÃO 4X2, POTÊNCIA LÍQ. 79 HP, CAÇAMBA CARREG. CAP. MÍN. 1 M3, CAÇAMBA RETRO CAP. 0,20 M3, PESO OPERACIONAL MÍN. 6.570 KG, PROFUNDIDADE ESCAVAÇÃO MÁX. 4,37 M - CHP DIURNO. AF_06/2014</t>
  </si>
  <si>
    <t>RETROESCAVADEIRA SOBRE RODAS COM CARREGADEIRA, TRAÇÃO 4X2, POTÊNCIA LÍQ. 79 HP, CAÇAMBA CARREG. CAP. MÍN. 1 M3, CAÇAMBA RETRO CAP. 0,20 M3, PESO OPERACIONAL MÍN. 6.570 KG, PROFUNDIDADE ESCAVAÇÃO MÁX. 4,37 M - CHI DIURNO. AF_06/2014</t>
  </si>
  <si>
    <t>ROLO COMPACTADOR VIBRATÓRIO DE UM CILINDRO AÇO LISO, POTÊNCIA 80 HP, PESO OPERACIONAL MÁXIMO 8,1 T, IMPACTO DINÂMICO 16,15 / 9,5 T, LARGURA DE TRABALHO 1,68 M - CHP DIURNO. AF_06/2014</t>
  </si>
  <si>
    <t>ROLO COMPACTADOR VIBRATÓRIO DE UM CILINDRO AÇO LISO, POTÊNCIA 80 HP, PESO OPERACIONAL MÁXIMO 8,1 T, IMPACTO DINÂMICO 16,15 / 9,5 T, LARGURA DE TRABALHO 1,68 M - CHI DIURNO. AF_06/2014</t>
  </si>
  <si>
    <t>GRADE DE DISCO CONTROLE REMOTO REBOCÁVEL, COM 24 DISCOS 24 X 6 MM COM PNEUS PARA TRANSPORTE - CHI DIURNO. AF_06/2014</t>
  </si>
  <si>
    <t>MOTOBOMBA CENTRÍFUGA, MOTOR A GASOLINA, POTÊNCIA 5,42 HP, BOCAIS 1 1/2" X 1", DIÂMETRO ROTOR 143 MM HM/Q = 6 MCA / 16,8 M3/H A 38 MCA / 6,6 M3/H - MANUTENÇÃO. AF_06/2014</t>
  </si>
  <si>
    <t>MOTOBOMBA CENTRÍFUGA, MOTOR A GASOLINA, POTÊNCIA 5,42 HP, BOCAIS 1 1/2" X 1", DIÂMETRO ROTOR 143 MM HM/Q = 6 MCA / 16,8 M3/H A 38 MCA / 6,6 M3/H - MATERIAIS NA OPERAÇÃO. AF_06/2014</t>
  </si>
  <si>
    <t>CAMINHÃO BASCULANTE 6 M3, PESO BRUTO TOTAL 16.000 KG, CARGA ÚTIL MÁXIMA 13.071 KG, DISTÂNCIA ENTRE EIXOS 4,80 M, POTÊNCIA 230 CV INCLUSIVE CAÇAMBA METÁLICA - MANUTENÇÃO. AF_06/2014</t>
  </si>
  <si>
    <t>CAMINHÃO TOCO, PBT 16.000 KG, CARGA ÚTIL MÁX. 10.685 KG, DIST. ENTRE EIXOS 4,8 M, POTÊNCIA 189 CV, INCLUSIVE CARROCERIA FIXA ABERTA DE MADEIRA P/ TRANSPORTE GERAL DE CARGA SECA, DIMEN. APROX. 2,5 X 7,00 X 0,50 M - MANUTENÇÃO. AF_06/2014</t>
  </si>
  <si>
    <t>USINA MISTURADORA DE SOLOS, CAPACIDADE DE 200 A 500 TON/H, POTENCIA 75KW - MANUTENÇÃO. AF_07/2016</t>
  </si>
  <si>
    <t>VIBROACABADORA DE ASFALTO SOBRE ESTEIRAS, LARGURA DE PAVIMENTAÇÃO 1,90 M A 5,30 M, POTÊNCIA 105 HP CAPACIDADE 450 T/H - MANUTENÇÃO. AF_11/2014</t>
  </si>
  <si>
    <t>VIBROACABADORA DE ASFALTO SOBRE ESTEIRAS, LARGURA DE PAVIMENTAÇÃO 1,90 M A 5,30 M, POTÊNCIA 105 HP CAPACIDADE 450 T/H - MATERIAIS NA OPERAÇÃO. AF_11/2014</t>
  </si>
  <si>
    <t>TRATOR DE ESTEIRAS, POTÊNCIA 170 HP, PESO OPERACIONAL 19 T, CAÇAMBA 5,2 M3 - MATERIAIS NA OPERAÇÃO. AF_06/2014</t>
  </si>
  <si>
    <t>TRATOR DE ESTEIRAS, POTÊNCIA 347 HP, PESO OPERACIONAL 38,5 T, COM LÂMINA 8,70 M3 - MATERIAIS NA OPERAÇÃO. AF_06/2014</t>
  </si>
  <si>
    <t>TRATOR DE ESTEIRAS, POTÊNCIA 100 HP, PESO OPERACIONAL 9,4 T, COM LÂMINA 2,19 M3 - MANUTENÇÃO. AF_06/2014</t>
  </si>
  <si>
    <t>ROLO COMPACTADOR VIBRATÓRIO REBOCÁVEL, CILINDRO DE AÇO LISO, POTÊNCIA DE TRAÇÃO DE 65 CV, PESO 4,7 T, IMPACTO DINÂMICO 18,3 T, LARGURA DE TRABALHO 1,67 M - MANUTENÇÃO. AF_02/2016</t>
  </si>
  <si>
    <t>ROLO COMPACTADOR VIBRATÓRIO TANDEM AÇO LISO, POTÊNCIA 58 HP, PESO SEM/COM LASTRO 6,5 / 9,4 T, LARGURA DE TRABALHO 1,2 M - MANUTENÇÃO. AF_06/2014</t>
  </si>
  <si>
    <t>ROLO COMPACTADOR VIBRATÓRIO TANDEM AÇO LISO, POTÊNCIA 58 HP, PESO SEM/COM LASTRO 6,5 / 9,4 T, LARGURA DE TRABALHO 1,2 M - MATERIAIS NA OPERAÇÃO. AF_06/2014</t>
  </si>
  <si>
    <t>RETROESCAVADEIRA SOBRE RODAS COM CARREGADEIRA, TRAÇÃO 4X4, POTÊNCIA LÍQ. 72 HP, CAÇAMBA CARREG. CAP. MÍN. 0,79 M3, CAÇAMBA RETRO CAP. 0,18 M3, PESO OPERACIONAL MÍN. 7.140 KG, PROFUNDIDADE ESCAVAÇÃO MÁX. 4,50 M - MANUTENÇÃO. AF_06/2014</t>
  </si>
  <si>
    <t>RETROESCAVADEIRA SOBRE RODAS COM CARREGADEIRA, TRAÇÃO 4X4, POTÊNCIA LÍQ. 72 HP, CAÇAMBA CARREG. CAP. MÍN. 0,79 M3, CAÇAMBA RETRO CAP. 0,18 M3, PESO OPERACIONAL MÍN. 7.140 KG, PROFUNDIDADE ESCAVAÇÃO MÁX. 4,50 M - MATERIAIS NA OPERAÇÃO. AF_06/2014</t>
  </si>
  <si>
    <t>ROLO COMPACTADOR VIBRATÓRIO PÉ DE CARNEIRO, OPERADO POR CONTROLE REMOTO, POTÊNCIA 12,5 KW, PESO OPERACIONAL 1,675 T, LARGURA DE TRABALHO 0,85 M - DEPRECIAÇÃO. AF_02/2016</t>
  </si>
  <si>
    <t>ROLO COMPACTADOR VIBRATÓRIO PÉ DE CARNEIRO, OPERADO POR CONTROLE REMOTO, POTÊNCIA 12,5 KW, PESO OPERACIONAL 1,675 T, LARGURA DE TRABALHO 0,85 M - MANUTENÇÃO. AF_02/2016</t>
  </si>
  <si>
    <t>USINA DE LAMA ASFÁLTICA, PROD 30 A 50 T/H, SILO DE AGREGADO 7 M3, RESERVATÓRIOS PARA EMULSÃO E ÁGUA DE 2,3 M3 CADA, MISTURADOR TIPO PUG MILL A SER MONTADO SOBRE CAMINHÃO - MANUTENÇÃO. AF_10/2014</t>
  </si>
  <si>
    <t>USINA DE LAMA ASFÁLTICA, PROD 30 A 50 T/H, SILO DE AGREGADO 7 M3, RESERVATÓRIOS PARA EMULSÃO E ÁGUA DE 2,3 M3 CADA, MISTURADOR TIPO PUG MILL A SER MONTADO SOBRE CAMINHÃO - MATERIAIS NA OPERAÇÃO. AF_10/2014</t>
  </si>
  <si>
    <t>CAMINHÃO PIPA 6.000 L, PESO BRUTO TOTAL 13.000 KG, DISTÂNCIA ENTRE EIXOS 4,80 M, POTÊNCIA 189 CV INCLUSIVE TANQUE DE AÇO PARA TRANSPORTE DE ÁGUA, CAPACIDADE 6 M3 - MATERIAIS NA OPERAÇÃO. AF_06/2014</t>
  </si>
  <si>
    <t>CAMINHÃO TOCO, PESO BRUTO TOTAL 16.000 KG, CARGA ÚTIL MÁXIMA DE 10.685 KG, DISTÂNCIA ENTRE EIXOS 4,80 M, POTÊNCIA 189 CV EXCLUSIVE CARROCERIA - MANUTENÇÃO. AF_06/2014</t>
  </si>
  <si>
    <t>CAMINHÃO PIPA 10.000 L TRUCADO, PESO BRUTO TOTAL 23.000 KG, CARGA ÚTIL MÁXIMA 15.935 KG, DISTÂNCIA ENTRE EIXOS 4,8 M, POTÊNCIA 230 CV, INCLUSIVE TANQUE DE AÇO PARA TRANSPORTE DE ÁGUA - MANUTENÇÃO. AF_06/2014</t>
  </si>
  <si>
    <t>PÁ CARREGADEIRA SOBRE RODAS, POTÊNCIA 197 HP, CAPACIDADE DA CAÇAMBA 2,5 A 3,5 M3, PESO OPERACIONAL 18338 KG - MATERIAIS NA OPERAÇÃO. AF_06/2014</t>
  </si>
  <si>
    <t>BOMBA SUBMERSÍVEL ELÉTRICA TRIFÁSICA, POTÊNCIA 2,96 HP, Ø ROTOR 144 MM SEMI-ABERTO, BOCAL DE SAÍDA Ø 2, HM/Q = 2 MCA / 38,8 M3/H A 28 MCA / 5 M3/H - MANUTENÇÃO. AF_06/2014</t>
  </si>
  <si>
    <t>MOTOBOMBA CENTRÍFUGA, MOTOR A GASOLINA, POTÊNCIA 5,42 HP, BOCAIS 1 1/2" X 1", DIÂMETRO ROTOR 143 MM HM/Q = 6 MCA / 16,8 M3/H A 38 MCA / 6,6 M3/H - CHI DIURNO. AF_06/2014</t>
  </si>
  <si>
    <t>CAMINHÃO BASCULANTE 6 M3, PESO BRUTO TOTAL 16.000 KG, CARGA ÚTIL MÁXIMA 13.071 KG, DISTÂNCIA ENTRE EIXOS 4,80 M, POTÊNCIA 230 CV INCLUSIVE CAÇAMBA METÁLICA - CHP DIURNO. AF_06/2014</t>
  </si>
  <si>
    <t>CAMINHÃO TOCO, PBT 16.000 KG, CARGA ÚTIL MÁX. 10.685 KG, DIST. ENTRE EIXOS 4,8 M, POTÊNCIA 189 CV, INCLUSIVE CARROCERIA FIXA ABERTA DE MADEIRA P/ TRANSPORTE GERAL DE CARGA SECA, DIMEN. APROX. 2,5 X 7,00 X 0,50 M - CHP DIURNO. AF_06/2014</t>
  </si>
  <si>
    <t>CAMINHÃO TOCO, PBT 16.000 KG, CARGA ÚTIL MÁX. 10.685 KG, DIST. ENTRE EIXOS 4,8 M, POTÊNCIA 189 CV, INCLUSIVE CARROCERIA FIXA ABERTA DE MADEIRA P/ TRANSPORTE GERAL DE CARGA SECA, DIMEN. APROX. 2,5 X 7,00 X 0,50 M - CHI DIURNO. AF_06/2014</t>
  </si>
  <si>
    <t>VIBROACABADORA DE ASFALTO SOBRE ESTEIRAS, LARGURA DE PAVIMENTAÇÃO 1,90 M A 5,30 M, POTÊNCIA 105 HP CAPACIDADE 450 T/H - CHP DIURNO. AF_11/2014</t>
  </si>
  <si>
    <t>VIBROACABADORA DE ASFALTO SOBRE ESTEIRAS, LARGURA DE PAVIMENTAÇÃO 1,90 M A 5,30 M, POTÊNCIA 105 HP CAPACIDADE 450 T/H - CHI DIURNO. AF_11/2014</t>
  </si>
  <si>
    <t>VASSOURA MECÂNICA REBOCÁVEL COM ESCOVA CILÍNDRICA, LARGURA ÚTIL DE VARRIMENTO DE 2,44 M - CHP DIURNO. AF_06/2014</t>
  </si>
  <si>
    <t>VASSOURA MECÂNICA REBOCÁVEL COM ESCOVA CILÍNDRICA, LARGURA ÚTIL DE VARRIMENTO DE 2,44 M - CHI DIURNO. AF_06/2014</t>
  </si>
  <si>
    <t>TRATOR DE ESTEIRAS, POTÊNCIA 170 HP, PESO OPERACIONAL 19 T, CAÇAMBA 5,2 M3 - CHP DIURNO. AF_06/2014</t>
  </si>
  <si>
    <t>TRATOR DE ESTEIRAS, POTÊNCIA 170 HP, PESO OPERACIONAL 19 T, CAÇAMBA 5,2 M3 - CHI DIURNO. AF_06/2014</t>
  </si>
  <si>
    <t>TRATOR DE ESTEIRAS, POTÊNCIA 347 HP, PESO OPERACIONAL 38,5 T, COM LÂMINA 8,70 M3 - CHP DIURNO. AF_06/2014</t>
  </si>
  <si>
    <t>TRATOR DE ESTEIRAS, POTÊNCIA 347 HP, PESO OPERACIONAL 38,5 T, COM LÂMINA 8,70 M3 - CHI DIURNO. AF_06/2014</t>
  </si>
  <si>
    <t>ROLO COMPACTADOR VIBRATÓRIO REBOCÁVEL, CILINDRO DE AÇO LISO, POTÊNCIA DE TRAÇÃO DE 65 CV, PESO 4,7 T, IMPACTO DINÂMICO 18,3 T, LARGURA DE TRABALHO 1,67 M - CHP DIURNO. AF_02/2016</t>
  </si>
  <si>
    <t>ROLO COMPACTADOR VIBRATÓRIO REBOCÁVEL, CILINDRO DE AÇO LISO, POTÊNCIA DE TRAÇÃO DE 65 CV, PESO 4,7 T, IMPACTO DINÂMICO 18,3 T, LARGURA DE TRABALHO 1,67 M - CHI DIURNO. AF_02/2016</t>
  </si>
  <si>
    <t>ROLO COMPACTADOR VIBRATÓRIO TANDEM AÇO LISO, POTÊNCIA 58 HP, PESO SEM/COM LASTRO 6,5 / 9,4 T, LARGURA DE TRABALHO 1,2 M - CHP DIURNO. AF_06/2014</t>
  </si>
  <si>
    <t>ROLO COMPACTADOR VIBRATÓRIO TANDEM AÇO LISO, POTÊNCIA 58 HP, PESO SEM/COM LASTRO 6,5 / 9,4 T, LARGURA DE TRABALHO 1,2 M - CHI DIURNO. AF_06/2014</t>
  </si>
  <si>
    <t>RETROESCAVADEIRA SOBRE RODAS COM CARREGADEIRA, TRAÇÃO 4X4, POTÊNCIA LÍQ. 72 HP, CAÇAMBA CARREG. CAP. MÍN. 0,79 M3, CAÇAMBA RETRO CAP. 0,18 M3, PESO OPERACIONAL MÍN. 7.140 KG, PROFUNDIDADE ESCAVAÇÃO MÁX. 4,50 M - CHP DIURNO. AF_06/2014</t>
  </si>
  <si>
    <t>RETROESCAVADEIRA SOBRE RODAS COM CARREGADEIRA, TRAÇÃO 4X4, POTÊNCIA LÍQ. 72 HP, CAÇAMBA CARREG. CAP. MÍN. 0,79 M3, CAÇAMBA RETRO CAP. 0,18 M3, PESO OPERACIONAL MÍN. 7.140 KG, PROFUNDIDADE ESCAVAÇÃO MÁX. 4,50 M - CHI DIURNO. AF_06/2014</t>
  </si>
  <si>
    <t>ROLO COMPACTADOR VIBRATÓRIO PÉ DE CARNEIRO, OPERADO POR CONTROLE REMOTO, POTÊNCIA 12,5 KW, PESO OPERACIONAL 1,675 T, LARGURA DE TRABALHO 0,85 M - CHP DIURNO. AF_02/2016</t>
  </si>
  <si>
    <t>ROLO COMPACTADOR VIBRATÓRIO PÉ DE CARNEIRO, OPERADO POR CONTROLE REMOTO, POTÊNCIA 12,5 KW, PESO OPERACIONAL 1,675 T, LARGURA DE TRABALHO 0,85 M - CHI DIURNO. AF_02/2016</t>
  </si>
  <si>
    <t>USINA DE LAMA ASFÁLTICA, PROD 30 A 50 T/H, SILO DE AGREGADO 7 M3, RESERVATÓRIOS PARA EMULSÃO E ÁGUA DE 2,3 M3 CADA, MISTURADOR TIPO PUG MILL A SER MONTADO SOBRE CAMINHÃO - CHP DIURNO. AF_10/2014</t>
  </si>
  <si>
    <t>USINA DE LAMA ASFÁLTICA, PROD 30 A 50 T/H, SILO DE AGREGADO 7 M3, RESERVATÓRIOS PARA EMULSÃO E ÁGUA DE 2,3 M3 CADA, MISTURADOR TIPO PUG MILL A SER MONTADO SOBRE CAMINHÃO - CHI DIURNO. AF_10/2014</t>
  </si>
  <si>
    <t>CAMINHÃO TOCO, PESO BRUTO TOTAL 16.000 KG, CARGA ÚTIL MÁXIMA DE 10.685 KG, DISTÂNCIA ENTRE EIXOS 4,80 M, POTÊNCIA 189 CV EXCLUSIVE CARROCERIA - CHP DIURNO. AF_06/2014</t>
  </si>
  <si>
    <t>CAMINHÃO TOCO, PESO BRUTO TOTAL 16.000 KG, CARGA ÚTIL MÁXIMA DE 10.685 KG, DISTÂNCIA ENTRE EIXOS 4,80 M, POTÊNCIA 189 CV EXCLUSIVE CARROCERIA - CHI DIURNO. AF_06/2014</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</si>
  <si>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</si>
  <si>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</si>
  <si>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GRADE DE DISCO REBOCÁVEL COM 20 DISCOS 24" X 6 MM COM PNEUS PARA TRANSPORTE - CHP DIURNO. AF_06/2014</t>
  </si>
  <si>
    <t>GRADE DE DISCO REBOCÁVEL COM 20 DISCOS 24" X 6 MM COM PNEUS PARA TRANSPORTE - CHI DIURNO. AF_06/2014</t>
  </si>
  <si>
    <t>GUINDAUTO HIDRÁULICO, CAPACIDADE MÁXIMA DE CARGA 6200 KG, MOMENTO MÁXIMO DE CARGA 11,7 TM, ALCANCE MÁXIMO HORIZONTAL 9,70 M, INCLUSIVE CAMINHÃO TOCO PBT 16.000 KG, POTÊNCIA DE 189 CV - CHP DIURNO. AF_06/2014</t>
  </si>
  <si>
    <t>GUINDAUTO HIDRÁULICO, CAPACIDADE MÁXIMA DE CARGA 6200 KG, MOMENTO MÁXIMO DE CARGA 11,7 TM, ALCANCE MÁXIMO HORIZONTAL 9,70 M, INCLUSIVE CAMINHÃO TOCO PBT 16.000 KG, POTÊNCIA DE 189 CV - CHI DIURNO. AF_06/2014</t>
  </si>
  <si>
    <t>PÁ CARREGADEIRA SOBRE RODAS, POTÊNCIA LÍQUIDA 128 HP, CAPACIDADE DA CAÇAMBA 1,7 A 2,8 M3, PESO OPERACIONAL 11632 KG - CHP DIURNO. AF_06/2014</t>
  </si>
  <si>
    <t>PÁ CARREGADEIRA SOBRE RODAS, POTÊNCIA LÍQUIDA 128 HP, CAPACIDADE DA CAÇAMBA 1,7 A 2,8 M3, PESO OPERACIONAL 11632 KG - CHI DIURNO. AF_06/2014</t>
  </si>
  <si>
    <t>PÁ CARREGADEIRA SOBRE RODAS, POTÊNCIA 197 HP, CAPACIDADE DA CAÇAMBA 2,5 A 3,5 M3, PESO OPERACIONAL 18338 KG - CHP DIURNO. AF_06/2014</t>
  </si>
  <si>
    <t>PÁ CARREGADEIRA SOBRE RODAS, POTÊNCIA 197 HP, CAPACIDADE DA CAÇAMBA 2,5 A 3,5 M3, PESO OPERACIONAL 18338 KG - CHI DIURNO. AF_06/2014</t>
  </si>
  <si>
    <t>CAMINHÃO BASCULANTE 6 M3, PESO BRUTO TOTAL 16.000 KG, CARGA ÚTIL MÁXIMA 13.071 KG, DISTÂNCIA ENTRE EIXOS 4,80 M, POTÊNCIA 230 CV INCLUSIVE CAÇAMBA METÁLICA - CHI DIURNO. AF_06/2014</t>
  </si>
  <si>
    <t>IMPERMEABILIZACAO DE SUPERFICIE COM ARGAMASSA DE CIMENTO E AREIA (MEDIA), TRACO 1:3, COM ADITIVO IMPERMEABILIZANTE, E=2CM.</t>
  </si>
  <si>
    <t>BARRA LISA COM ARGAMASSA TRACO 1:4 (CIMENTO E AREIA GROSSA), ESPESSURA 2,0CM, INCLUSO ADITIVO IMPERMEABILIZANTE, PREPARO MECANICO DA ARGAMASSA</t>
  </si>
  <si>
    <t>SELIM PVC, COM TRAVAS, JE, 90 GRAUS,  DN 125 X 100 MM OU 150 X 100 MM, PARA REDE COLETORA ESGOTO (NBR 10569)</t>
  </si>
  <si>
    <t>IMPERMEABILIZACAO DE CALHAS/LAJES DESCOBERTAS, COM EMULSAO ASFALTICA COM ELASTOMEROS, 3 DEMAOS</t>
  </si>
  <si>
    <t>CAMINHÃO PIPA 6.000 L, PESO BRUTO TOTAL 13.000 KG, DISTÂNCIA ENTRE EIXOS 4,80 M, POTÊNCIA 189 CV INCLUSIVE TANQUE DE AÇO PARA TRANSPORTE DE ÁGUA, CAPACIDADE 6 M3 - CHP DIURNO. AF_06/2014</t>
  </si>
  <si>
    <t>CAMINHÃO PIPA 6.000 L, PESO BRUTO TOTAL 13.000 KG, DISTÂNCIA ENTRE EIXOS 4,80 M, POTÊNCIA 189 CV INCLUSIVE TANQUE DE AÇO PARA TRANSPORTE DE ÁGUA, CAPACIDADE 6 M3 - CHI DIURNO. AF_06/2014</t>
  </si>
  <si>
    <t>ROLO COMPACTADOR DE PNEUS ESTÁTICO, PRESSÃO VARIÁVEL, POTÊNCIA 111 HP, PESO SEM/COM LASTRO 9,5 / 26 T, LARGURA DE TRABALHO 1,90 M - CHP DIURNO. AF_07/2014</t>
  </si>
  <si>
    <t>ROLO COMPACTADOR DE PNEUS ESTÁTICO, PRESSÃO VARIÁVEL, POTÊNCIA 111 HP, PESO SEM/COM LASTRO 9,5 / 26 T, LARGURA DE TRABALHO 1,90 M - CHI DIURNO. AF_07/2014</t>
  </si>
  <si>
    <t>TANQUE DE ASFALTO ESTACIONÁRIO COM SERPENTINA, CAPACIDADE 30.000 L - CHP DIURNO. AF_06/2014</t>
  </si>
  <si>
    <t>TANQUE DE ASFALTO ESTACIONÁRIO COM SERPENTINA, CAPACIDADE 30.000 L - CHI DIURNO. AF_06/2014</t>
  </si>
  <si>
    <t>TANQUE DE ASFALTO ESTACIONÁRIO COM SERPENTINA, CAPACIDADE 30.000 L - DEPRECIAÇÃO. AF_06/2014</t>
  </si>
  <si>
    <t>TANQUE DE ASFALTO ESTACIONÁRIO COM SERPENTINA, CAPACIDADE 30.000 L - JUROS. AF_06/2014</t>
  </si>
  <si>
    <t>TANQUE DE ASFALTO ESTACIONÁRIO COM SERPENTINA, CAPACIDADE 30.000 L - MANUTENÇÃO. AF_06/2014</t>
  </si>
  <si>
    <t>TANQUE DE ASFALTO ESTACIONÁRIO COM SERPENTINA, CAPACIDADE 30.000 L - MATERIAIS NA OPERAÇÃO. AF_06/2014</t>
  </si>
  <si>
    <t>ROLO COMPACTADOR DE PNEUS ESTÁTICO, PRESSÃO VARIÁVEL, POTÊNCIA 111 HP, PESO SEM/COM LASTRO 9,5 / 26 T, LARGURA DE TRABALHO 1,90 M - DEPRECIAÇÃO. AF_07/2014</t>
  </si>
  <si>
    <t>ROLO COMPACTADOR DE PNEUS ESTÁTICO, PRESSÃO VARIÁVEL, POTÊNCIA 111 HP, PESO SEM/COM LASTRO 9,5 / 26 T, LARGURA DE TRABALHO 1,90 M - JUROS. AF_07/2014</t>
  </si>
  <si>
    <t>ROLO COMPACTADOR DE PNEUS ESTÁTICO, PRESSÃO VARIÁVEL, POTÊNCIA 111 HP, PESO SEM/COM LASTRO 9,5 / 26 T, LARGURA DE TRABALHO 1,90 M - MANUTENÇÃO. AF_07/2014</t>
  </si>
  <si>
    <t>MOTOBOMBA TRASH (PARA ÁGUA SUJA) AUTO ESCORVANTE, MOTOR GASOLINA DE 6,41 HP, DIÂMETROS DE SUCÇÃO X RECALQUE: 3" X 3", HM/Q = 10 MCA / 60 M3/H A 23 MCA / 0 M3/H - CHP DIURNO. AF_10/2014</t>
  </si>
  <si>
    <t>MOTOBOMBA TRASH (PARA ÁGUA SUJA) AUTO ESCORVANTE, MOTOR GASOLINA DE 6,41 HP, DIÂMETROS DE SUCÇÃO X RECALQUE: 3" X 3", HM/Q = 10 MCA / 60 M3/H A 23 MCA / 0 M3/H - CHI DIURNO. AF_10/2014</t>
  </si>
  <si>
    <t>MOTOBOMBA TRASH (PARA ÁGUA SUJA) AUTO ESCORVANTE, MOTOR GASOLINA DE 6,41 HP, DIÂMETROS DE SUCÇÃO X RECALQUE: 3" X 3", HM/Q = 10 MCA / 60 M3/H A 23 MCA / 0 M3/H - DEPRECIAÇÃO. AF_10/2014</t>
  </si>
  <si>
    <t>MOTOBOMBA TRASH (PARA ÁGUA SUJA) AUTO ESCORVANTE, MOTOR GASOLINA DE 6,41 HP, DIÂMETROS DE SUCÇÃO X RECALQUE: 3" X 3", HM/Q = 10 MCA / 60 M3/H A 23 MCA / 0 M3/H - JUROS. AF_10/2014</t>
  </si>
  <si>
    <t>MOTOBOMBA TRASH (PARA ÁGUA SUJA) AUTO ESCORVANTE, MOTOR GASOLINA DE 6,41 HP, DIÂMETROS DE SUCÇÃO X RECALQUE: 3" X 3", HM/Q = 10 MCA / 60 M3/H A 23 MCA / 0 M3/H - MANUTENÇÃO. AF_10/2014</t>
  </si>
  <si>
    <t>MOTOBOMBA TRASH (PARA ÁGUA SUJA) AUTO ESCORVANTE, MOTOR GASOLINA DE 6,41 HP, DIÂMETROS DE SUCÇÃO X RECALQUE: 3" X 3", HM/Q = 10 MCA / 60 M3/H A 23 MCA / 0 M3/H - MATERIAIS NA OPERAÇÃO. AF_10/2014</t>
  </si>
  <si>
    <t>ROLO COMPACTADOR PE DE CARNEIRO VIBRATORIO, POTENCIA 125 HP, PESO OPERACIONAL SEM/COM LASTRO 11,95 / 13,30 T, IMPACTO DINAMICO 38,5 / 22,5 T, LARGURA DE TRABALHO 2,15 M - CHP DIURNO. AF_06/2014</t>
  </si>
  <si>
    <t>ROLO COMPACTADOR PE DE CARNEIRO VIBRATORIO, POTENCIA 125 HP, PESO OPERACIONAL SEM/COM LASTRO 11,95 / 13,30 T, IMPACTO DINAMICO 38,5 / 22,5 T, LARGURA DE TRABALHO 2,15 M - CHI DIURNO. AF_06/2014</t>
  </si>
  <si>
    <t>ROLO COMPACTADOR PE DE CARNEIRO VIBRATORIO, POTENCIA 125 HP, PESO OPERACIONAL SEM/COM LASTRO 11,95 / 13,30 T, IMPACTO DINAMICO 38,5 / 22,5 T, LARGURA DE TRABALHO 2,15 M - DEPRECIAÇÃO. AF_06/2014</t>
  </si>
  <si>
    <t>ROLO COMPACTADOR PE DE CARNEIRO VIBRATORIO, POTENCIA 125 HP, PESO OPERACIONAL SEM/COM LASTRO 11,95 / 13,30 T, IMPACTO DINAMICO 38,5 / 22,5 T, LARGURA DE TRABALHO 2,15 M - JUROS. AF_06/2014</t>
  </si>
  <si>
    <t>ROLO COMPACTADOR PE DE CARNEIRO VIBRATORIO, POTENCIA 125 HP, PESO OPERACIONAL SEM/COM LASTRO 11,95 / 13,30 T, IMPACTO DINAMICO 38,5 / 22,5 T, LARGURA DE TRABALHO 2,15 M - MANUTENÇÃO. AF_06/2014</t>
  </si>
  <si>
    <t>ROLO COMPACTADOR PE DE CARNEIRO VIBRATORIO, POTENCIA 125 HP, PESO OPERACIONAL SEM/COM LASTRO 11,95 / 13,30 T, IMPACTO DINAMICO 38,5 / 22,5 T, LARGURA DE TRABALHO 2,15 M - MATERIAIS NA OPERAÇÃO. AF_06/2014</t>
  </si>
  <si>
    <t>CAMINHÃO BASCULANTE 6 M3 TOCO, PESO BRUTO TOTAL 16.000 KG, CARGA ÚTIL MÁXIMA 11.130 KG, DISTÂNCIA ENTRE EIXOS 5,36 M, POTÊNCIA 185 CV, INCLUSIVE CAÇAMBA METÁLICA - DEPRECIAÇÃO. AF_06/2014</t>
  </si>
  <si>
    <t>CAMINHÃO BASCULANTE 6 M3 TOCO, PESO BRUTO TOTAL 16.000 KG, CARGA ÚTIL MÁXIMA 11.130 KG, DISTÂNCIA ENTRE EIXOS 5,36 M, POTÊNCIA 185 CV, INCLUSIVE CAÇAMBA METÁLICA - JUROS. AF_06/2014</t>
  </si>
  <si>
    <t>CAMINHÃO BASCULANTE 6 M3 TOCO, PESO BRUTO TOTAL 16.000 KG, CARGA ÚTIL MÁXIMA 11.130 KG, DISTÂNCIA ENTRE EIXOS 5,36 M, POTÊNCIA 185 CV, INCLUSIVE CAÇAMBA METÁLICA - MANUTENÇÃO. AF_06/2014</t>
  </si>
  <si>
    <t>CAMINHÃO BASCULANTE 6 M3 TOCO, PESO BRUTO TOTAL 16.000 KG, CARGA ÚTIL MÁXIMA 11.130 KG, DISTÂNCIA ENTRE EIXOS 5,36 M, POTÊNCIA 185 CV, INCLUSIVE CAÇAMBA METÁLICA - MATERIAIS NA OPERAÇÃO. AF_06/2014</t>
  </si>
  <si>
    <t>TUBO 30" EM CHAPA PRETA, E= 1/4", 175 KG/6 M</t>
  </si>
  <si>
    <t>TUBO 26" EM CHAPA PRETA, E= 3/16", 147 KG/6 M</t>
  </si>
  <si>
    <t>TUBO 30" EM CHAPA PRETA, E= 3/8", 177 KG/6 M</t>
  </si>
  <si>
    <t>CHUVEIRO ELETRICO COMUM CORPO PLASTICO TIPO DUCHA, FORNECIMENTO E INSTALACAO</t>
  </si>
  <si>
    <t>ENTRADA DE ENERGIA ELÉTRICA AÉREA MONOFÁSICA 50A COM POSTE DE CONCRETO, INCLUSIVE CABEAMENTO, CAIXA DE PROTEÇÃO PARA MEDIDOR E ATERRAMENTO.</t>
  </si>
  <si>
    <t xml:space="preserve">MES   </t>
  </si>
  <si>
    <t xml:space="preserve">M/MES </t>
  </si>
  <si>
    <t>MOTONIVELADORA POTENCIA BASICA LIQUIDA (PRIMEIRA MARCHA) 186 HP, PESO BRUTO 15785 KG, LARGURA DA LAMINA DE 4,3 M</t>
  </si>
  <si>
    <t>CAVALO MECANICO TRACAO 4X2, PESO BRUTO TOTAL COMBINADO 49000 KG, CAPACIDADE MAXIMA DE TRACAO *66000* KG, POTENCIA *360* CV (INCLUI CABINE E CHASSI, NAO INCLUI SEMIRREBOQUE)</t>
  </si>
  <si>
    <t>COMPACTADOR DE SOLO A PERCUSSAO (SOQUETE), COM MOTOR GASOLINA DE 4 TEMPOS, PESO ENTRE 55 E 65 KG, FORCA DE IMPACTO DE 1.000 A 1.500 KGF, FREQUENCIA DE 600 A 700 GOLPES POR MINUTO, VELOCIDADE DE TRABALHO ENTRE 10 E 15 M/MIN, POTENCIA ENTRE 2,00 E 3,00 HP</t>
  </si>
  <si>
    <t>CHUMBADOR, DIAMETRO 1/4" COM PARAFUSO 1/4" X 40 MM</t>
  </si>
  <si>
    <t>BLOCO DE VIDRO/ELEMENTO VAZADO, INCOLOR, VENEZIANA, *20 X 10 X 8* CM</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</si>
  <si>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</si>
  <si>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</si>
  <si>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CHAVE BLINDADA TRIPOLAR PARA MOTORES, DO TIPO FACA, COM PORTA FUSIVEL DO TIPO CARTUCHO, CORRENTE NOMINAL DE 100 A, TENSAO NOMINAL DE 250 V</t>
  </si>
  <si>
    <t>TUBO DE CONCRETO SIMPLES POROSO, MACHO/FEMEA, DN 300 MM</t>
  </si>
  <si>
    <t xml:space="preserve">DM3   </t>
  </si>
  <si>
    <t>MANOMETRO COM CAIXA EM ACO PINTADO, ESCALA *10* KGF/CM2 (*10* BAR), DIAMETRO NOMINAL DE 100 MM, CONEXAO DE 1/2"</t>
  </si>
  <si>
    <t>MANOMETRO COM CAIXA EM ACO PINTADO, ESCALA *10* KGF/CM2 (*10* BAR), DIAMETRO NOMINAL DE *63* MM, CONEXAO DE 1/4"</t>
  </si>
  <si>
    <t>CAVALO MECANICO TRACAO 6X2, PESO BRUTO TOTAL COMBINADO 56000 KG, CAPACIDADE MAXIMA DE TRACAO *66000* KG, POTENCIA *360* CV (INCLUI CABINE E CHASSI, NAO INCLUI SEMIRREBOQUE)</t>
  </si>
  <si>
    <t>MOTONIVELADORA POTENCIA BASICA LIQUIDA (PRIMEIRA MARCHA) 171 HP, PESO BRUTO 14768 KG, LARGURA DA LAMINA DE 3,7 M</t>
  </si>
  <si>
    <t>CHAVE DE PARTIDA DIRETA TRIFASICA, COM CAIXA TERMOPLASTICA, COM FUSIVEL DE 25 A, PARA MOTOR COM POTENCIA DE 7,5 CV E TENSAO DE 380 V</t>
  </si>
  <si>
    <t>CHAVE SECCIONADORA-FUSIVEL BLINDADA TRIPOLAR, ABERTURA COM CARGA, PARA FUSIVEL NH00, CORRENTE NOMINAL DE 160 A, TENSAO DE 500 V</t>
  </si>
  <si>
    <t>CHAVE SECCIONADORA-FUSIVEL BLINDADA TRIPOLAR, ABERTURA COM CARGA, PARA FUSIVEL NH01, CORRENTE NOMINAL DE 250 A, TENSAO DE 500 V</t>
  </si>
  <si>
    <t>BASE UNIPOLAR PARA FUSIVEL NH1, CORRENTE NOMINAL DE 250 A, SEM CAPA</t>
  </si>
  <si>
    <t xml:space="preserve">200KG </t>
  </si>
  <si>
    <t>COMPACTADOR DE SOLO, TIPO PLACA VIBRATORIA REVERSIVEL, COM MOTOR A GASOLINA DE 4 TEMPOS, PESO ENTRE 150 E 175 KG, FORCA CENTRIFUGA ENTRE 2800 E 3100 KGF, LARGURA DE TRABALHO ENTRE 450 E 520 MM, FREQUENCIA DE VIBRACAO ENTRE 4.000 E 4.300 RPM, VELOCIDADE DE TRABALHO ENTRE 15 E 20 M/MIN, POTENCIA ENTRE 6,0 E 7,0 HP</t>
  </si>
  <si>
    <t>CHAVE DE PARTIDA DIRETA TRIFASICA, COM CAIXA TERMOPLASTICA, COM FUSIVEL DE 35 A, PARA MOTOR COM POTENCIA DE 5 CV E TENSAO DE 220 V</t>
  </si>
  <si>
    <t>CHAVE DE PARTIDA DIRETA TRIFASICA, COM CAIXA TERMOPLASTICA, COM FUSIVEL DE 63 A, PARA MOTOR COM POTENCIA DE 10 CV E TENSAO DE 220 V</t>
  </si>
  <si>
    <t xml:space="preserve">CENTO </t>
  </si>
  <si>
    <t>POSTE CONICO CONTINUO EM ACO GALVANIZADO, CURVO, BRACO SIMPLES, FLANGEADO,  H = 9 M, DIAMETRO INFERIOR = *135* MM</t>
  </si>
  <si>
    <t>ENERGIA ELETRICA COMERCIAL, BAIXA TENSAO, RELATIVA AO CONSUMO DE ATE 100 KWH, INCLUINDO ICMS, PIS/PASEP E COFINS</t>
  </si>
  <si>
    <t>MAQUINA TIPO PRENSA HIDRAULICA, PARA FABRICACAO DE TUBOS DE CONCRETO PARA AGUAS PLUVIAIS, DN 200 A DN 600 MM X 1000 MM DE COMPRIMENTO, COM MOTOR PRINCIPAL DE 20 CV</t>
  </si>
  <si>
    <t>CURVA PVC, SERIE R, 87.30 GRAUS, CURTA, 75 MM, PARA ESGOTO PREDIAL (PARA PE-DE-COLUNA)</t>
  </si>
  <si>
    <t>CURVA PVC, SERIE R, 87.30 GRAUS, CURTA, 100 MM, PARA ESGOTO PREDIAL (PARA PE-DE-COLUNA)</t>
  </si>
  <si>
    <t>CURVA PVC, SERIE R, 87.30 GRAUS, CURTA, 150 MM, PARA ESGOTO PREDIAL (PARA PE-DE-COLUNA)</t>
  </si>
  <si>
    <t>LOCACAO DE ANDAIME METALICO TIPO FACHADEIRO, LARGURA DE 1,20 M, ALTURA POR PECA DE 2,0 M, INCLUINDO SAPATAS E ITENS NECESSARIOS A INSTALACAO</t>
  </si>
  <si>
    <t>VIGA DE MADEIRA APARELHADA *6 X 16* CM, MACARANDUBA, ANGELIM OU EQUIVALENTE DA REGIAO</t>
  </si>
  <si>
    <t>ESPARGIDOR DE ASFALTO PRESSURIZADO, REBOCAVEL, TANQUE DE 2500 L, PNEUMATICO,  COM MOTOR A GASOLINA 3,4HP</t>
  </si>
  <si>
    <t>MANGUEIRA PARA GAS - GLP, DIAMETRO DE 3/8", COMPRIMENTO DE 1M</t>
  </si>
  <si>
    <t>TUBO ACO GALVANIZADO COM COSTURA, CLASSE LEVE, DN 32 MM ( 1 1/4"),  E = 2,65 MM,  *2,71* KG/M (NBR 5580)</t>
  </si>
  <si>
    <t>TUBO ACO GALVANIZADO COM COSTURA, CLASSE LEVE, DN 40 MM ( 1 1/2"),  E = 3,00 MM,  *3,48* KG/M (NBR 5580)</t>
  </si>
  <si>
    <t>TUBO ACO GALVANIZADO COM COSTURA, CLASSE LEVE, DN 100 MM ( 4"),  E = 3,75 MM,  *10,55* KG/M (NBR 5580)</t>
  </si>
  <si>
    <t>PASTILHA DE VIDRO PIGMENTADA *2,0 X 2,0* CM, NACIONAL, PARA REVESTIMENTO INTERNO/EXTERNO E PISCINA, BRANCA OU CORES FRIAS, ESPESSURA MAIOR OU IGUAL A 5 MM</t>
  </si>
  <si>
    <t>ACO CA-25, 32,0 MM, VERGALHAO</t>
  </si>
  <si>
    <t>ACO CA-60, 6,0 MM, DOBRADO E CORTADO</t>
  </si>
  <si>
    <t>MASSA PARA TEXTURA RUSTICA DE BASE ACRILICA, COR BRANCA, USO INTERNO E EXTERNO</t>
  </si>
  <si>
    <t>REVESTIMENTO PARA ESCADA EM GRANILITE, MARMORITE OU GRANITINA ESP = 8 MM (INCLUSO EXECUCAO)</t>
  </si>
  <si>
    <t>REVESTIMENTO DE PAREDE EM GRANILITE, MARMORITE OU GRANITINA COLORIDO - ESP = 5 MM (INCLUSO EXECUCAO)</t>
  </si>
  <si>
    <t>REVESTIMENTO DE PAREDE EM GRANILITE, MARMORITE OU GRANITINA - ESP = 5 MM (INCLUSO EXECUCAO)</t>
  </si>
  <si>
    <t>TUBO PPR PN 20, DN 20 MM, PARA AGUA QUENTE PREDIAL</t>
  </si>
  <si>
    <t>TUBO PPR PN 20, DN 25 MM, PARA AGUA QUENTE PREDIAL</t>
  </si>
  <si>
    <t>TE NORMAL, PPR, SOLDAVEL, 90 GRAUS, DN 25 X 25 X 25 MM, PARA AGUA QUENTE PREDIAL</t>
  </si>
  <si>
    <t>UNIAO DUPLA PPR DN 20 MM, PARA AGUA QUENTE PREDIAL</t>
  </si>
  <si>
    <t>UNIAO DUPLA PPR DN 25 MM, PARA AGUA QUENTE PREDIAL</t>
  </si>
  <si>
    <t>LUVA PPR, SOLDAVEL, DN 20 MM, PARA AGUA QUENTE PREDIAL</t>
  </si>
  <si>
    <t>LUVA PPR, SOLDAVEL, DN 25 MM, PARA AGUA QUENTE PREDIAL</t>
  </si>
  <si>
    <t>BUCHA DE REDUCAO, PPR, DN 25 X 20 MM, PARA AGUA QUENTE PREDIAL</t>
  </si>
  <si>
    <t>CAP PPR DN 20 MM, PARA AGUA QUENTE PREDIAL</t>
  </si>
  <si>
    <t>CAP PPR DN 25 MM, PARA AGUA QUENTE PREDIAL</t>
  </si>
  <si>
    <t>JOELHO PPR 45 GRAUS, SOLDAVEL,  DN 20 MM, PARA AGUA QUENTE PREDIAL</t>
  </si>
  <si>
    <t>JOELHO PPR 45 GRAUS, SOLDAVEL, DN 25 MM, PARA AGUA QUENTE PREDIAL</t>
  </si>
  <si>
    <t>CURVA PPR 90 GRAUS, DN 20 MM, PARA AGUA QUENTE PREDIAL</t>
  </si>
  <si>
    <t>CURVA PPR 90 GRAUS, DN 25 MM, PARA AGUA QUENTE PREDIAL</t>
  </si>
  <si>
    <t>UNIAO COM FLANGE PPR, DN 40 MM, PARA AGUA QUENTE PREDIAL</t>
  </si>
  <si>
    <t>JOELHO PPR, 90 GRAUS, SOLDAVEL, DN 20 MM, PARA AGUA QUENTE PREDIAL</t>
  </si>
  <si>
    <t>JOELHO PPR, 90 GRAUS, SOLDAVEL, DN 25 MM, PARA AGUA QUENTE PREDIAL</t>
  </si>
  <si>
    <t>TE NORMAL, PPR, SOLDAVEL, 90 GRAUS, DN 20 X 20 X 20 MM, PARA AGUA QUENTE PREDIAL</t>
  </si>
  <si>
    <t>GRANALHA DE ACO, ESFERICA (SHOT), PARA JATEAMENTO, PENEIRA 0,40 A 1,00 MM (SAE S-170 A S-280)</t>
  </si>
  <si>
    <t>GRANALHA DE ACO, ANGULAR (GRIT), PARA JATEAMENTO, PENEIRA 0,117 A 1,00 MM, (SAE G-40 A G-80)</t>
  </si>
  <si>
    <t>BANCADA/BANCA/PIA DE ACO INOXIDAVEL (AISI 430) COM 1 CUBA CENTRAL, COM VALVULA, LISA (SEM ESCORREDOR), DE *0,55 X 1,20* M</t>
  </si>
  <si>
    <t>TELA ARAME GALVANIZADO REVESTIDO COM PVC, MALHA HEXAGONAL DUPLA TORCAO, 8 X 10 CM (ZN/AL + PVC), FIO *2,4* MM</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</si>
  <si>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</si>
  <si>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</si>
  <si>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INTERRUPTORES SIMPLES (2 MODULOS) 10A, 250V, CONJUNTO MONTADO PARA EMBUTIR 4" X 2" (PLACA + SUPORTE + MODULOS)</t>
  </si>
  <si>
    <t>INTERRUPTORES PARALELOS (2 MODULOS) 10A, 250V, CONJUNTO MONTADO PARA EMBUTIR 4" X 2" (PLACA + SUPORTE + MODULOS)</t>
  </si>
  <si>
    <t>INTERRUPTORES SIMPLES (3 MODULOS) 10A, 250V, CONJUNTO MONTADO PARA EMBUTIR 4" X 2" (PLACA + SUPORTE + MODULOS)</t>
  </si>
  <si>
    <t>INTERRUPTORES SIMPLES (2 MODULOS) + 1 INTERRUPTOR PARALELO 10A, 250V, CONJUNTO MONTADO PARA EMBUTIR 4" X 2" (PLACA + SUPORTE + MODULOS)</t>
  </si>
  <si>
    <t>INTERRUPTORES PARALELOS (3 MODULOS) 10A, 250V, CONJUNTO MONTADO PARA EMBUTIR 4" X 2" (PLACA + SUPORTE + MODULO)</t>
  </si>
  <si>
    <t>TOMADAS (2 MODULOS) 2P+T 10A, 250V, CONJUNTO MONTADO PARA EMBUTIR 4" X 2" (PLACA + SUPORTE + MODULOS)</t>
  </si>
  <si>
    <t>INTERRUPTORES SIMPLES (2 MODULOS) + TOMADA 2P+T 10A, 250V, CONJUNTO MONTADO PARA EMBUTIR 4" X 2" (PLACA + SUPORTE + MODULOS)</t>
  </si>
  <si>
    <t>INTERRUPTORES PARALELOS (2 MODULOS) + TOMADA 2P+T 10A, 250V, CONJUNTO MONTADO PARA EMBUTIR 4" X 2" (PLACA + SUPORTE + MODULOS)</t>
  </si>
  <si>
    <t xml:space="preserve">100M  </t>
  </si>
  <si>
    <t>MISTURADOR MANUAL DE TINTAS PARA FURADEIRA, HASTE METALICA *60* CM, COM HELICE  (MEXEDOR DE TINTA)</t>
  </si>
  <si>
    <t>JOELHO PPR, 45 GRAUS, SOLDAVEL, DN 32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</si>
  <si>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</si>
  <si>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</si>
  <si>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</si>
  <si>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</si>
  <si>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</si>
  <si>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</si>
  <si>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JOELHO PPR, 90 GRAUS, SOLDAVEL, DN 110 MM, PARA AGUA QUENTE PREDIAL</t>
  </si>
  <si>
    <t>LUVA PPR, SOLDAVEL, DN 32 MM, PARA AGUA QUENTE PREDIAL</t>
  </si>
  <si>
    <t>LUVA PPR, SOLDAVEL, DN 40 MM, PARA AGUA QUENTE PREDIAL</t>
  </si>
  <si>
    <t>LUVA PPR, SOLDAVEL, DN 50 MM, PARA AGUA QUENTE PREDIAL</t>
  </si>
  <si>
    <t>LUVA PPR, SOLDAVEL, DN 63 MM, PARA AGUA QUENTE PREDIAL</t>
  </si>
  <si>
    <t>LUVA PPR, SOLDAVEL, DN 75 MM, PARA AGUA QUENTE PREDIAL</t>
  </si>
  <si>
    <t>LUVA PPR, SOLDAVEL, DN 90 MM, PARA AGUA QUENTE PREDIAL</t>
  </si>
  <si>
    <t>LUVA PPR, SOLDAVEL, DN 110 MM, PARA AGUA QUENTE PREDIAL</t>
  </si>
  <si>
    <t>TE MISTURADOR, PPR, F M M, DN 20 X 20 MM, PARA AGUA QUENTE PREDIAL</t>
  </si>
  <si>
    <t>TE MISTURADOR, PPR, F M M, DN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</si>
  <si>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</si>
  <si>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</si>
  <si>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</si>
  <si>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</si>
  <si>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</si>
  <si>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</si>
  <si>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NORMAL, PPR, SOLDAVEL, 90 GRAUS, DN 110 X 110 X 110 MM, PARA AGUA QUENTE PREDIAL</t>
  </si>
  <si>
    <t>TUBO MONOCAMADA PEX, DN 16 MM</t>
  </si>
  <si>
    <t>TUBO MONOCAMADA PEX, DN 20 MM</t>
  </si>
  <si>
    <t>TUBO MONOCAMADA PEX, DN 25 MM</t>
  </si>
  <si>
    <t>TUBO MONOCAMADA PEX, DN 32 MM</t>
  </si>
  <si>
    <t>TUBO MULTICAMADA PEX, DN 16 MM, PARA INSTALACOES A GAS (AMARELO)</t>
  </si>
  <si>
    <t>TUBO MULTICAMADA PEX, DN 20 MM, PARA INSTALACOES A GAS (AMARELO)</t>
  </si>
  <si>
    <t>TUBO MULTICAMADA PEX, DN *26* MM, PARA INSTALACOES A GAS (AMARELO)</t>
  </si>
  <si>
    <t>TUBO MULTICAMADA PEX, DN 32 MM, PARA INSTALACOES A GAS (AMARELO)</t>
  </si>
  <si>
    <t>TAMPAO / CAP, ROSCA MACHO, PARA TUBO PEX, DN 1/2"</t>
  </si>
  <si>
    <t>TAMPAO / CAP, ROSCA MACHO, PARA TUBO PEX, DN 3/4"</t>
  </si>
  <si>
    <t>TAMPAO / CAP, ROSCA MACHO, PARA TUBO PEX, DN 1"</t>
  </si>
  <si>
    <t>ADAPTADOR DE COBRE PARA TUBULACAO PEX, DN 16 X 15 MM</t>
  </si>
  <si>
    <t>ADAPTADOR DE COBRE PARA TUBULACAO PEX, DN 20 X 22 MM</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</si>
  <si>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</si>
  <si>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</si>
  <si>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</si>
  <si>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</si>
  <si>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CONEXAO FIXA, ROSCA FEMEA, METALICA, COM ANEL DESLIZANTE, DN 16 MM X 1/2", PARA TUBO PEX</t>
  </si>
  <si>
    <t>CONEXAO FIXA, ROSCA FEMEA, EM PLASTICO, DN 16 MM X 3/4", PARA CONEXAO COM CRIMPAGEM EM TUBO PEX</t>
  </si>
  <si>
    <t>CONEXAO FIXA, ROSCA FEMEA, METALICA, COM ANEL DESLIZANTE, DN 20 MM X 1/2", PARA TUBO PEX</t>
  </si>
  <si>
    <t>CONEXAO FIXA, ROSCA FEMEA, METALICA, COM ANEL DESLIZANTE, DN 20 MM X 3/4", PARA TUBO PEX</t>
  </si>
  <si>
    <t>CONEXAO FIXA, ROSCA FEMEA, METALICA, COM ANEL DESLIZANTE, DN 25 MM X 3/4", PARA TUBO PEX</t>
  </si>
  <si>
    <t>CONEXAO FIXA, ROSCA FEMEA, EM PLASTICO, DN 25 MM X 1/2", PARA CONEXAO COM CRIMPAGEM EM TUBO PEX</t>
  </si>
  <si>
    <t>CONEXAO FIXA, ROSCA FEMEA, METALICA, COM ANEL DESLIZANTE, DN 25 MM X 1", PARA TUBO PEX</t>
  </si>
  <si>
    <t>CONEXAO FIXA, ROSCA FEMEA, METALICA, COM ANEL DESLIZANTE, DN 32 MM X 1", PARA TUBO PEX</t>
  </si>
  <si>
    <t>CONEXAO FIXA, ROSCA FEMEA, EM PLASTICO, DN 32 MM X 3/4", PARA CONEXAO COM CRIMPAGEM EM TUBO PEX</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</si>
  <si>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</si>
  <si>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</si>
  <si>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</si>
  <si>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</si>
  <si>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</si>
  <si>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</si>
  <si>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</si>
  <si>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</si>
  <si>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</si>
  <si>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</si>
  <si>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</si>
  <si>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t>
  </si>
  <si>
    <t>CONEXAO FIXA, ROSCA MACHO, METALICA, PARA TUBO PEX, DN 25 MM X 1/2"</t>
  </si>
  <si>
    <t>CONEXAO FIXA, ROSCA MACHO, METALICA, PARA TUBO PEX, DN 25 MM X 3/4"</t>
  </si>
  <si>
    <t>CONEXAO FIXA, ROSCA MACHO, METALICA, PARA TUBO PEX, DN 32 MM X 1"</t>
  </si>
  <si>
    <t>DISTRIBUIDOR METALICO, COM ROSCA, 2 SAIDAS, DN 3/4" X 1/2", PARA CONEXAO COM ANEL DESLIZANTE EM TUBO PEX</t>
  </si>
  <si>
    <t>DISTRIBUIDOR METALICO, COM ROSCA, 2 SAIDAS, DN 1" X 1/2", PARA CONEXAO COM ANEL DESLIZANTE EM TUBO PEX</t>
  </si>
  <si>
    <t>DISTRIBUIDOR METALICO, COM ROSCA, 3 SAIDAS, DN 3/4" X 1/2", PARA CONEXAO COM ANEL DESLIZANTE EM TUBO PEX</t>
  </si>
  <si>
    <t>DISTRIBUIDOR METALICO, COM ROSCA, 3 SAIDAS, DN 1" X 1/2", PARA CONEXAO COM ANEL DESLIZANTE EM TUBO PEX</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</si>
  <si>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</si>
  <si>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</si>
  <si>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</si>
  <si>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</si>
  <si>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</si>
  <si>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</si>
  <si>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20 MM</t>
  </si>
  <si>
    <t>TE DE REDUCAO METALICO, PARA CONEXAO COM ANEL DESLIZANTE EM TUBO PEX, DN 20 X 16 X 16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</si>
  <si>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</si>
  <si>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</si>
  <si>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</si>
  <si>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</si>
  <si>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</si>
  <si>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</si>
  <si>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</si>
  <si>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</si>
  <si>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</si>
  <si>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</si>
  <si>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</si>
  <si>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</si>
  <si>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</si>
  <si>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</si>
  <si>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</si>
  <si>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3/4"</t>
  </si>
  <si>
    <t>TE ROSCA MACHO, METALICO, PARA CONEXAO COM ANEL DESLIZANTE EM TUBO PEX, DN 32 MM X 1"</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</si>
  <si>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</si>
  <si>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</si>
  <si>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</si>
  <si>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</si>
  <si>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</si>
  <si>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MISTURADOR METALICO, PARA CONEXAO COM ANEL DESLIZANTE EM TUBO PEX, DN 16 MM X 1/2"</t>
  </si>
  <si>
    <t>TE MISTURADOR METALICO, PARA CONEXAO COM ANEL DESLIZANTE EM TUBO PEX, DN 20 MM X 3/4"</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</si>
  <si>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</si>
  <si>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</si>
  <si>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</si>
  <si>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</si>
  <si>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JOELHO, ROSCA FEMEA, COM BASE FIXA, METALICO, PARA CONEXAO COM ANEL DESLIZANTE EM TUBO PEX, DN 16 MM X 1/2"</t>
  </si>
  <si>
    <t>JOELHO, ROSCA FEMEA, COM BASE FIXA, PLASTICO, PARA CONEXAO POR CRIMPAGEM EM TUBO PEX, DN 16 MM X 3/4"</t>
  </si>
  <si>
    <t>JOELHO, ROSCA FEMEA, COM BASE FIXA, METALICO, PARA CONEXAO COM ANEL DESLIZANTE EM TUBO PEX, DN 20 MM X 1/2"</t>
  </si>
  <si>
    <t>JOELHO, ROSCA FEMEA, COM BASE FIXA, PLASTICO, PARA CONEXAO POR CRIMPAGEM EM TUBO PEX, DN 20 MM X 3/4"</t>
  </si>
  <si>
    <t>JOELHO, ROSCA FEMEA, COM BASE FIXA, PLASTICO, PARA CONEXAO COM CRIMPAGEM EM TUBO PEX, DN 25 MM X 1/2"</t>
  </si>
  <si>
    <t>JOELHO, ROSCA FEMEA, COM BASE FIXA, METALICO, PARA CONEXAO COM ANEL DESLIZANTE EM TUBO PEX, DN 25 MM X 3/4"</t>
  </si>
  <si>
    <t>JOELHO 90 GRAUS, ROSCA FEMEA TERMINAL, METALICO, PARA CONEXAO COM ANEL DESLIZANTE EM TUBO PEX, DN 16 MM X 1/2"</t>
  </si>
  <si>
    <t>JOELHO 90 GRAUS, ROSCA FEMEA TERMINAL, PLASTICO, PARA CONEXAO COM CRIMPAGEM EM TUBO PEX, DN 16 MM X 3/4"</t>
  </si>
  <si>
    <t>JOELHO 90 GRAUS, ROSCA FEMEA TERMINAL, METALICO, PARA CONEXAO COM ANEL DESLIZANTE EM TUBO PEX, DN 20 MM X 1/2"</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</si>
  <si>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</si>
  <si>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</si>
  <si>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</si>
  <si>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</si>
  <si>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32 MM X 1"</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</si>
  <si>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</si>
  <si>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</si>
  <si>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</si>
  <si>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</si>
  <si>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</si>
  <si>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JOELHO 90 GRAUS, ROSCA MACHO TERMINAL, PLASTICO, PARA CONEXAO COM CRIMPAGEM EM TUBO PEX, DN 25 MM X 1"</t>
  </si>
  <si>
    <t>JOELHO 90 GRAUS, ROSCA MACHO TERMINAL, PLASTICO, PARA CONEXAO COM CRIMPAGEM EM TUBO PEX, DN 32 MM X 1"</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</si>
  <si>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</si>
  <si>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</si>
  <si>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</si>
  <si>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JOELHO ROSCA FEMEA MOVEL, METALICO, PARA CONEXAO COM ANEL DESLIZANTE EM TUBO PEX, DN 25 MM X 3/4"</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</si>
  <si>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</si>
  <si>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</si>
  <si>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</si>
  <si>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</si>
  <si>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</si>
  <si>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</si>
  <si>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</si>
  <si>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PLASTICA, PARA CONEXAO COM CRIMPAGEM, DN 32 X 20 MM</t>
  </si>
  <si>
    <t>LUVA DE REDUCAO PARA TUBO PEX, METALICA, PARA CONEXAO COM ANEL DESLIZANTE, DN 32 X 25 MM</t>
  </si>
  <si>
    <t>TAMPAO / CAP, ROSCA FEMEA, METALICO, PARA TUBO PEX, DN 1/2"</t>
  </si>
  <si>
    <t>TAMPAO / CAP, ROSCA FEMEA, METALICO, PARA TUBO PEX, DN 3/4"</t>
  </si>
  <si>
    <t>TUBO PPR, CLASSE PN 12, DN 32 MM</t>
  </si>
  <si>
    <t>TUBO PPR, CLASSE PN 12, DN 40 MM</t>
  </si>
  <si>
    <t>TUBO PPR, CLASSE PN 12, DN 50 MM</t>
  </si>
  <si>
    <t>TUBO PPR, CLASSE PN 12, DN 63 MM</t>
  </si>
  <si>
    <t>TUBO PPR, CLASSE PN 12, DN 75 MM</t>
  </si>
  <si>
    <t>TUBO PPR, CLASSE PN 12, DN 90 MM</t>
  </si>
  <si>
    <t>TUBO PPR, CLASSE PN 12, DN 110 MM</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</si>
  <si>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</si>
  <si>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</si>
  <si>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</si>
  <si>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</si>
  <si>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</si>
  <si>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TUBO PPR, CLASSE PN 25, DN 63 MM, PARA AGUA QUENTE E FRIA PREDIAL</t>
  </si>
  <si>
    <t>TUBO PPR, CLASSE PN 25, DN 75 MM, PARA AGUA QUENTE E FRIA PREDIAL</t>
  </si>
  <si>
    <t>TUBO PPR, CLASSE PN 25, DN 90 MM, PARA AGUA QUENTE E FRIA PREDIAL</t>
  </si>
  <si>
    <t>TUBO PPR, CLASSE PN 25, DN 110 MM, PARA AGUA QUENTE E FRIA PREDIAL</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</si>
  <si>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</si>
  <si>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</si>
  <si>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</si>
  <si>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</si>
  <si>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</si>
  <si>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BUCHA DE REDUCAO, PPR, DN 32 X 25 MM, PARA AGUA QUENTE E FRIA PREDIAL</t>
  </si>
  <si>
    <t>BUCHA DE REDUCAO, PPR, DN 40 X 25 MM, PARA AGUA QUENTE E FRIA PREDIAL</t>
  </si>
  <si>
    <t>CONECTOR / ADAPTADOR MACHO, COM INSERTO METALICO, PPR, DN 25 MM X 1/2", PARA AGUA QUENTE E FRIA PREDIAL</t>
  </si>
  <si>
    <t>CONECTOR / ADAPTADOR MACHO, COM INSERTO METALICO, PPR, DN 32 MM X 3/4", PARA AGUA QUENTE E FRIA PREDIAL</t>
  </si>
  <si>
    <t>CONECTOR / ADAPTADOR FEMEA, COM INSERTO METALICO, PPR, DN 25 MM X 1/2", PARA AGUA QUENTE E FRIA PREDIAL</t>
  </si>
  <si>
    <t>CONECTOR / ADAPTADOR FEMEA, COM INSERTO METALICO, PPR, DN 32 MM X 3/4", PARA AGUA QUENTE E FRIA PREDIAL</t>
  </si>
  <si>
    <t>TE MISTURADOR COM INSERTO METALICO, FEMEA, PPR, DN 25 MM X 3/4", PARA AGUA QUENTE E FRIA PREDIAL</t>
  </si>
  <si>
    <t>CABO DE COBRE, FLEXIVEL, CLASSE 4 OU 5, ISOLACAO EM PVC/A, ANTICHAMA BWF-B, 1 CONDUTOR, 450/750 V, SECAO NOMINAL 150 MM2</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</si>
  <si>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</si>
  <si>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</si>
  <si>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</si>
  <si>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CURVA 135 GRAUS, DE PVC RIGIDO ROSCAVEL, DE 3/4", PARA ELETRODUTO</t>
  </si>
  <si>
    <t>CONEXAO FIXA, ROSCA FEMEA, EM PLASTICO, DN 16 MM X 1/2",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</si>
  <si>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</si>
  <si>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</si>
  <si>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3/4", PARA CONEXAO COM CRIMPAGEM EM TUBO PEX</t>
  </si>
  <si>
    <t>DISTRIBUIDOR, PLASTICO, 2 SAIDAS, DN 32 X 16 MM, PARA CONEXAO COM CRIMPAGEM EM TUBO PEX</t>
  </si>
  <si>
    <t>DISTRIBUIDOR, PLASTICO, 2 SAIDAS, DN 32 X 20 MM, PARA CONEXAO COM CRIMPAGEM EM TUBO PEX</t>
  </si>
  <si>
    <t>DISTRIBUIDOR, PLASTICO, 2 SAIDAS, DN 32 X 25 MM, PARA CONEXAO COM CRIMPAGEM EM TUBO PEX</t>
  </si>
  <si>
    <t>DISTRIBUIDOR, PLASTICO, 3 SAIDAS, DN 32 X 16 MM, PARA CONEXAO COM CRIMPAGEM EM TUBO PEX</t>
  </si>
  <si>
    <t>DISTRIBUIDOR, PLASTICO, 3 SAIDAS, DN 32 X 20 MM, PARA CONEXAO COM CRIMPAGEM EM TUBO PEX</t>
  </si>
  <si>
    <t>DISTRIBUIDOR, PLASTICO, 3 SAIDAS, DN 32 X 25 MM, PARA CONEXAO COM CRIMPAGEM EM TUBO PEX</t>
  </si>
  <si>
    <t>TE, PLASTICO, DN 20 MM, PARA CONEXAO COM CRIMPAGEM EM TUBO PEX</t>
  </si>
  <si>
    <t>TE, PLASTICO, DN 25 MM, PARA CONEXAO COM CRIMPAGEM EM TUBO PEX</t>
  </si>
  <si>
    <t>TE, PLASTICO, DN 32 MM, PARA CONEXAO COM CRIMPAGEM EM TUBO PEX</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</si>
  <si>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</si>
  <si>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</si>
  <si>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</si>
  <si>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</si>
  <si>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</si>
  <si>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</si>
  <si>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</si>
  <si>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</si>
  <si>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</si>
  <si>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</si>
  <si>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</si>
  <si>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JOELHO 90 GRAUS, PLASTICO, PARA CONEXAO COM CRIMPAGEM EM TUBO PEX, DN 32 MM</t>
  </si>
  <si>
    <t>JOELHO 90 GRAUS, ROSCA FEMEA TERMINAL, PLASTICO, PARA CONEXAO COM CRIMPAGEM EM TUBO PEX, DN 16 MM X 1/2"</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</si>
  <si>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</si>
  <si>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</si>
  <si>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3/4"</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</si>
  <si>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</si>
  <si>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</si>
  <si>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</si>
  <si>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</si>
  <si>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DE REDUCAO PARA TUBO PEX, PLASTICA, PARA CONEXAO COM CRIMPAGEM, DN 20 X 16 MM</t>
  </si>
  <si>
    <t>LUVA DE REDUCAO PARA TUBO PEX, PLASTICA, PARA CONEXAO COM CRIMPAGEM, DN 25 X 16 MM</t>
  </si>
  <si>
    <t>LUVA DE REDUCAO PARA TUBO PEX, PLASTICA, PARA CONEXAO COM CRIMPAGEM, DN 32 X 25 MM</t>
  </si>
  <si>
    <t>TE, PLASTICO, DN 16 MM, PARA CONEXAO COM CRIMPAGEM EM TUBO PEX</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</si>
  <si>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</si>
  <si>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</si>
  <si>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</si>
  <si>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</si>
  <si>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</si>
  <si>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</si>
  <si>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</si>
  <si>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</si>
  <si>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REATOR INTERNO/INTEGRADO PARA LAMPADA VAPOR METALICO 400 W, ALTO FATOR DE POTENCIA</t>
  </si>
  <si>
    <t>FORRO DE FIBRA MINERAL EM PLACAS DE 625 X 625 MM, E = 15 MM, BORDA RETA, COM PINTURA ANTIMOFO, APOIADO EM PERFIL DE ACO GALVANIZADO COM 24 MM DE BASE - INSTALADO</t>
  </si>
  <si>
    <t>FORRO DE FIBRA MINERAL EM PLACAS DE 1250 X 625 MM, E = 15 MM, BORDA RETA, COM PINTURA ANTIMOFO, APOIADO EM PERFIL DE ACO GALVANIZADO COM 24 MM DE BASE - INSTALADO</t>
  </si>
  <si>
    <t>FORRO DE FIBRA MINERAL EM PLACAS DE 625 X 625 MM, E = 15/16 MM, BORDA REBAIXADA, COM PINTURA ANTIMOFO, APOIADO EM PERFIL DE ACO GALVANIZADO COM 24 MM DE BASE - INSTALADO</t>
  </si>
  <si>
    <t>PLACA DE FIBRA MINERAL PARA FORRO, DE 625 X 625 MM, E = 15 MM, BORDA RETA, COM PINTURA ANTIMOFO (NAO INCLUI PERFIS)</t>
  </si>
  <si>
    <t>PLACA DE FIBRA MINERAL PARA FORRO, DE 1250 X 625 MM, E = 15 MM, BORDA RETA, COM PINTURA ANTIMOFO (NAO INCLUI PERFIS)</t>
  </si>
  <si>
    <t>PLACA DE FIBRA MINERAL PARA FORRO, DE 625 X 625 MM, E = 15 MM, BORDA REBAIXADA PARA PERFIL 24 MM, COM PINTURA ANTIMOFO (NAO INCLUI PERFIS)</t>
  </si>
  <si>
    <t>AR-CONDICIONADO QUENTE/FRIO SPLIT HI-WALL (PAREDE) 18000 BTU/H</t>
  </si>
  <si>
    <t>AR-CONDICIONADO QUENTE/FRIO SPLIT HI-WALL (PAREDE) 7000 BTU/H</t>
  </si>
  <si>
    <t>AR-CONDICIONADO QUENTE/FRIO SPLIT HI-WALL (PAREDE) 9000 BTU/H</t>
  </si>
  <si>
    <t>AR-CONDICIONADO QUENTE/FRIO SPLIT HI-WALL (PAREDE) 24000 BTU/H</t>
  </si>
  <si>
    <t>AR-CONDICIONADO QUENTE/FRIO SPLIT HI-WALL (PAREDE) 12000 BTU/H</t>
  </si>
  <si>
    <t>AR-CONDICIONADO QUENTE/FRIO SPLIT CASSETE (TETO) 4 VIAS 18000 BTU/H</t>
  </si>
  <si>
    <t>AR-CONDICIONADO QUENTE/FRIO SPLIT CASSETE (TETO)  4 VIAS 24000 BTU/H</t>
  </si>
  <si>
    <t>AR-CONDICIONADO QUENTE/FRIO SPLIT CASSETE (TETO)  4 VIAS 30000 BTU/H</t>
  </si>
  <si>
    <t>AR-CONDICIONADO QUENTE/FRIO SPLIT CASSETE (TETO)  4 VIAS 36000 BTU/H</t>
  </si>
  <si>
    <t>AR-CONDICIONADO QUENTE/FRIO SPLIT CASSETE (TETO)  4 VIAS 48000 BTU/H</t>
  </si>
  <si>
    <t>AR-CONDICIONADO QUENTE/FRIO SPLIT CASSETE (TETO)  4 VIAS 60000 BTU/H</t>
  </si>
  <si>
    <t>AR-CONDICIONADO FRIO SPLITAO MODULAR 10 TR</t>
  </si>
  <si>
    <t>AR-CONDICIONADO FRIO SPLITAO MODULAR 15 TR</t>
  </si>
  <si>
    <t>AR-CONDICIONADO FRIO SPLITAO MODULAR 20 TR</t>
  </si>
  <si>
    <t>AR-CONDICIONADO FRIO SPLITAO INVERTER 30 TR</t>
  </si>
  <si>
    <t>PATCH PANEL, 24 PORTAS, CATEGORIA 5E, COM RACKS DE 19" E 1 U DE ALTURA</t>
  </si>
  <si>
    <t>PATCH PANEL, 48 PORTAS, CATEGORIA 5E, COM RACKS DE 19" E 2 U DE ALTURA</t>
  </si>
  <si>
    <t>PATCH PANEL, 24 PORTAS, CATEGORIA 6, COM RACKS DE 19" E 1 U DE ALTURA</t>
  </si>
  <si>
    <t>PATCH PANEL, 48 PORTAS, CATEGORIA 6, COM RACKS DE 19" E 2 U DE ALTURA</t>
  </si>
  <si>
    <t>CABO DE PAR TRANCADO UTP, 4 PARES, CATEGORIA 5E</t>
  </si>
  <si>
    <t>CABO DE PAR TRANCADO UTP, 4 PARES, CATEGORIA 6</t>
  </si>
  <si>
    <t>CONECTOR FEMEA RJ - 45, CATEGORIA 5 E</t>
  </si>
  <si>
    <t>CONECTOR FEMEA RJ - 45, CATEGORIA 6</t>
  </si>
  <si>
    <t>CONECTOR MACHO RJ - 45, CATEGORIA 5 E</t>
  </si>
  <si>
    <t>CONECTOR MACHO RJ - 45, CATEGORIA 6</t>
  </si>
  <si>
    <t>PATCH CORD, CATEGORIA 5 E, EXTENSAO DE 1,50 M</t>
  </si>
  <si>
    <t>PATCH CORD, CATEGORIA 5 E, EXTENSAO DE 2,50 M</t>
  </si>
  <si>
    <t>PATCH CORD, CATEGORIA 6, EXTENSAO DE 1,50 M</t>
  </si>
  <si>
    <t>PATCH CORD, CATEGORIA 6, EXTENSAO DE 2,50 M</t>
  </si>
  <si>
    <t>CHAPA DE ACO GALVANIZADA BITOLA GSG 20, E = 0,95 MM (7,60 KG/M2)</t>
  </si>
  <si>
    <t>CHAPA DE ACO GALVANIZADA BITOLA GSG 24, E = 0,65 MM (5,20 KG/M2)</t>
  </si>
  <si>
    <t>TUBO DE COBRE FLEXIVEL, D = 5/8 ", E = 0,79 MM, PARA AR-CONDICIONADO/ INSTALACOES GAS RESIDENCIAIS E COMERCIAIS</t>
  </si>
  <si>
    <t>TUBO DE COBRE FLEXIVEL, D = 3/4 ", E = 0,79 MM, PARA AR-CONDICIONADO/ INSTALACOES GAS RESIDENCIAIS E COMERCIAIS</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</si>
  <si>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</si>
  <si>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PROJETOR PNEUMATICO DE ARGAMASSA PARA CHAPISCO E REBOCO COM RECIPIENTE ACOPLADO, TIPO CANEQUNHA, COM VOLUME DE 1,50 L, SEM COMPRESSOR</t>
  </si>
  <si>
    <t>RODAPE EM POLIESTIRENO, BRANCO, H = *5* CM, E = *1,5* CM</t>
  </si>
  <si>
    <t xml:space="preserve">250G  </t>
  </si>
  <si>
    <t>VERGALHAO ZINCADO ROSCA TOTAL, 1/4 " (6,3 MM)</t>
  </si>
  <si>
    <t>VIGA DE ESCORAMAENTO H20, DE MADEIRA, PESO DE 5,00 A 5,20 KG/M, COM EXTREMIDADES PLASTICAS</t>
  </si>
  <si>
    <t>LOCACAO DE TORRE METALICA COMPLETA PARA UMA CARGA DE 8 TF (80 KN)  E PE DIREITO DE 6 M, INCLUINDO MODULOS , DIAGONAIS, SAPATAS E FORCADOS</t>
  </si>
  <si>
    <t>ELETRODUTO FLEXIVEL PLANO EM PEAD, COR PRETA E LARANJA, DIAMETRO 25 MM</t>
  </si>
  <si>
    <t>ELETRODUTO FLEXIVEL PLANO EM PEAD, COR PRETA E LARANJA,  DIAMETRO 32 MM</t>
  </si>
  <si>
    <t>ELETRODUTO FLEXIVEL PLANO EM PEAD, COR PRETA E LARANJA,  DIAMETRO 40 MM</t>
  </si>
  <si>
    <t>ACOPLAMENTO RIGIDO EM FERRO FUNDIDO PARA SISTEMA DE TUBULACAO RANHURADA, DN 50 MM (2")</t>
  </si>
  <si>
    <t>ACOPLAMENTO RIGIDO EM FERRO FUNDIDO PARA SISTEMA DE TUBULACAO RANHURADA, DN 65 MM (2 1/2")</t>
  </si>
  <si>
    <t>CURVA 90 GRAUS RANHURADA EM FERRO FUNDIDO, DN 50 MM (2")</t>
  </si>
  <si>
    <t>CURVA 45 GRAUS RANHURADA EM FERRO FUNDIDO, DN 50 MM (2")</t>
  </si>
  <si>
    <t>CURVA 90 GRAUS RANHURADA EM FERRO FUNDIDO, DN 65 MM (2 1/2")</t>
  </si>
  <si>
    <t>CURVA 45 GRAUS RANHURADA EM FERRO FUNDIDO, DN 65 MM (2 1/2")</t>
  </si>
  <si>
    <t>CURVA 90 GRAUS RANHURADA EM FERRO FUNDIDO, DN 80 MM (3")</t>
  </si>
  <si>
    <t>CURVA 45 GRAUS RANHURADA EM FERRO FUNDIDO, DN 80 MM (3")</t>
  </si>
  <si>
    <t>TE RANHURADO EM FERRO FUNDIDO, DN 50 (2")</t>
  </si>
  <si>
    <t>TE RANHURADO EM FERRO FUNDIDO, DN 65 (2 1/2")</t>
  </si>
  <si>
    <t>TE RANHURADO EM FERRO FUNDIDO, DN 80 (3")</t>
  </si>
  <si>
    <t>BLOQUETE/PISO DE CONCRETO - MODELO PISOGRAMA/CONCREGRAMA/PAVI-GRADE/GRAMEIRO, *60  CM X 45* CM, E =  *7* CM, COR NATURAL</t>
  </si>
  <si>
    <t>BLOQUETE/PISO DE CONCRETO - MODELO PISOGRAMA/CONCREGRAMA/PAVI-GRADE/GRAMEIRO, *60  CM X 45* CM, E =  *9* CM, COR NATURAL</t>
  </si>
  <si>
    <t>DOBRADEIRA ELETROMECANICA DE VERGALHAO, PARA ACO DE DIAMETRO ATE 1 1/2 "Â, MOTOR ELETRICO TRIFASICO, POTENCIA DE 3 HP ATE 5 HP</t>
  </si>
  <si>
    <t>PARAFUSO, COMUM, ASTM A307, SEXTAVADO, DIAMETRO 1/2" (12,7 MM), COMPRIMENTO 1" (25,4 MM)</t>
  </si>
  <si>
    <t>PARAFUSO, AUTO ATARRACHANTE, CABECA CHATA, FENDA SIMPLES, 1/4 (6,35 MM) X 25 MM</t>
  </si>
  <si>
    <t>CHAPA PARA EMENDA DE VIGA, EM ACO GROSSO, QUALIDADE ESTRUTURAL, BITOLA 3/16 ", E= 4,75 MM, 4 FUROS, LARGURA 45 MM, COMPRIMENTO 500 MM</t>
  </si>
  <si>
    <t>PISO INDUSTRIAL EM CONCRETO ARMADO DE ACABAMENTO POLIDO, ESPESSURA 12 CM (CIMENTO QUEIMADO) (INCLUSO EXECUCAO)</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</si>
  <si>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</si>
  <si>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</si>
  <si>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</si>
  <si>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</si>
  <si>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VALVULA DESCARGA 1.1/2" COM REGISTRO, ACABAMENTO EM METAL CROMADO - FORNECIMENTO E INSTALACAO</t>
  </si>
  <si>
    <t>PARAFUSO, ASTM A307 - GRAU A, SEXTAVADO, ZINCADO, DIAMETRO 3/8" (9,52 MM), COMPRIMENTO 1 " (25,4 MM)</t>
  </si>
  <si>
    <t>EXAMES - MENSALISTA (ENCARGOS COMPLEMENTARES) (COLETADO CAIXA)</t>
  </si>
  <si>
    <t>ENTRADA PROVISORIA DE ENERGIA ELETRICA AEREA TRIFASICA 40A EM POSTE MADEIRA</t>
  </si>
  <si>
    <t>TUBO CORRUGADO PEAD, PAREDE DUPLA, INTERNA LISA, JEI, DN/DI 300 MM, PARA SANEAMENTO</t>
  </si>
  <si>
    <t>TUBO CORRUGADO PEAD, PAREDE DUPLA, INTERNA LISA, JEI, DN/DI *400* MM, PARA SANEAMENTO</t>
  </si>
  <si>
    <t>TUBO CORRUGADO PEAD, PAREDE DUPLA, INTERNA LISA, JEI, DN/DI 600 MM, PARA SANEAMENTO</t>
  </si>
  <si>
    <t>TUBO CORRUGADO PEAD, PAREDE DUPLA, INTERNA LISA, JEI, DN/DI *800* MM, PARA SANEAMENTO</t>
  </si>
  <si>
    <t>TUBO CORRUGADO PEAD, PAREDE DUPLA, INTERNA LISA, JEI, DN/DI *1000* MM, PARA SANEAMENTO</t>
  </si>
  <si>
    <t>TUBO CORRUGADO PEAD, PAREDE DUPLA, INTERNA LISA, JEI, DN/DI 1200 MM, PARA SANEAMENTO</t>
  </si>
  <si>
    <t>CONFORMACAO GEOMETRICA DE PLATAFORMA PARA EXECUCAO DE REVESTIMENTO PRIMARIO EM RODOVIAS VICINAIS</t>
  </si>
  <si>
    <t>COMPRESSOR DE AR, VAZAO DE 10 PCM, RESERVATORIO 100 L, PRESSAO DE TRABALHO ENTRE 6,9 E 9,7 BAR,  POTENCIA 2 HP, TENSAO 110/220 V (COLETADO CAIXA)</t>
  </si>
  <si>
    <t>CAVALO MECANICO TRACAO 4X2, PESO BRUTO TOTAL 16000 KG, CAPACIDADE MAXIMA DE TRACAO *80000* KG, POTENCIA *380* CV (INCLUI CABINE E CHASSI, NAO INCLUI SEMIRREBOQUE)</t>
  </si>
  <si>
    <t>TUBO DE REVESTIMENTO, EM ACO, CORPO SCHEDULE 40, PONTEIRA SCHEDULE 80, ROSQUEAVEL E SEGMENTADO PARA PERFURACAO, DIAMETRO 10'' (310 MM)  (COLETADO CAIXA)</t>
  </si>
  <si>
    <t>TUBO DE REVESTIMENTO, EM ACO, CORPO SCHEDULE 40, PONTEIRA SCHEDULE 80, ROSQUEAVEL E SEGMENTADO PARA PERFURACAO, DIAMETRO 14'' (400 MM)  (COLETADO CAIXA)</t>
  </si>
  <si>
    <t>TUBO DE REVESTIMENTO, EM ACO, CORPO SCHEDULE 40, PONTEIRA SCHEDULE 80, ROSQUEAVEL E SEGMENTADO PARA PERFURACAO, DIAMETRO 16'' (450 MM)  (COLETADO CAIXA)</t>
  </si>
  <si>
    <t>TUBO DE REVESTIMENTO, EM ACO, CORPO SCHEDULE 40, PONTEIRA SCHEDULE 80, ROSQUEAVEL E SEGMENTADO PARA PERFURACAO,  DIAMETRO 6'' (200 MM) (COLETADO CAIXA)</t>
  </si>
  <si>
    <t>PERFURATRIZ ROTATIVA SOBRE ESTEIRA, TORQUE MAXIMO 2500 KGM, POTENCIA 110 HP, MOTOR DIESEL  (COLETADO CAIXA)</t>
  </si>
  <si>
    <t>ESTICADOR FORJADO PARA CABO DE ACO DE DIAMETRO 12,7 MM (1/2"), TIPO GANCHO X OLHAL (DIN 1480) (COLETADO CAIXA)</t>
  </si>
  <si>
    <t>ESTICADOR FORJADO PARA CABO DE ACO DE DIAMETRO 9,53 MM (3/8"), TIPO GANCHO X OLHAL (DIN 1480) (COLETADO CAIXA)</t>
  </si>
  <si>
    <t>GRAMPO LEVE REFORCADO EM ACO MALEAVEL 1020 GALVANIZADO (CLIP'S) PARA CABO DE ACO DE DIAMETRO 9,53 MM (3/8") (DIN 741) (COLETADO CAIXA)</t>
  </si>
  <si>
    <t>GRAMPO PESADO FORJADO EM ACO CARBONO 1045 GALVANIZADO (CLIP'S) PARA CABO DE ACO DE DIAMETRO 12,7 MM (1/2") (FS FF-C-450D, TIPO 1, CLASSE 1) (COLETADO CAIXA)</t>
  </si>
  <si>
    <t>GRAMPO PESADO FORJADO EM ACO CARBONO 1045 GALVANIZADO (CLIP'S) PARA CABO DE ACO DE DIAMETRO 9,53 MM (3/8") (FS FF-C-450D, TIPO 1, CLASSE 1) (COLETADO CAIXA)</t>
  </si>
  <si>
    <t>MANILHA RETA PESADA PADRAO "D", CORPO EM ACO CARBONO 1045 E PINO REFORCADO EM ACO ALLOY, GALVANIZADO, ROSCADO, DIAMETRO 1/2" (COLETADO CAIXA)</t>
  </si>
  <si>
    <t>CABO DE ACO GALVANIZADO, DIAMETRO 12,7 MM (1/2"), COM ALMA DE FIBRA 6 X 25 F (COLETADO CAIXA)</t>
  </si>
  <si>
    <t>CABO DE ACO GALVANIZADO, DIAMETRO 9,53 MM (3/8"), COM ALMA DE FIBRA 6 X 25 F (COLETADO CAIXA)</t>
  </si>
  <si>
    <t>CABO DE ACO GALVANIZADO, DIAMETRO 12,7 MM (1/2"), COM ALMA DE ACO CABO INDEPENDENTE 6 X 25 F (COLETADO CAIXA)</t>
  </si>
  <si>
    <t>FITA PLASTICA ZEBRADA PARA DEMARCACAO DE AREAS, LARGURA = 7 CM, SEM ADESIVO (COLETADO CAIXA)</t>
  </si>
  <si>
    <t>TELHA GALVALUME COM ISOLAMENTO TERMOACUSTICO EM ESPUMA RIGIDA DE POLIURETANO (PU) INJETADO, E = 30 MM, DENSIDADE 35 KG/M3, COM DUAS FACES TRAPEZOIDAIS (NAO INCLUI ACESSORIOS DE FIXACAO) (COLETADO CAIXA)</t>
  </si>
  <si>
    <t>RETROESCAVADEIRA SOBRE RODAS COM CARREGADEIRA, TRAÇÃO 4X4, POTÊNCIA LÍQ. 88 HP, CAÇAMBA CARREG. CAP. MÍN. 1 M3, CAÇAMBA RETRO CAP. 0,26 M3, PESO OPERACIONAL MÍN. 6.674 KG, PROFUNDIDADE ESCAVAÇÃO MÁX. 4,37 M - MATERIAIS NA OPERAÇÃO. AF_06/2014</t>
  </si>
  <si>
    <t>ROLO COMPACTADOR VIBRATÓRIO DE UM CILINDRO AÇO LISO, POTÊNCIA 80 HP, PESO OPERACIONAL MÁXIMO 8,1 T, IMPACTO DINÂMICO 16,15 / 9,5 T, LARGURA DE TRABALHO 1,68 M - MATERIAIS NA OPERAÇÃO. AF_06/2014</t>
  </si>
  <si>
    <t>CAMINHÃO BASCULANTE 6 M3, PESO BRUTO TOTAL 16.000 KG, CARGA ÚTIL MÁXIMA 13.071 KG, DISTÂNCIA ENTRE EIXOS 4,80 M, POTÊNCIA 230 CV INCLUSIVE CAÇAMBA METÁLICA - MATERIAIS NA OPERAÇÃO. AF_06/2014</t>
  </si>
  <si>
    <t>CAMINHÃO TOCO, PBT 16.000 KG, CARGA ÚTIL MÁX. 10.685 KG, DIST. ENTRE EIXOS 4,8 M, POTÊNCIA 189 CV, INCLUSIVE CARROCERIA FIXA ABERTA DE MADEIRA P/ TRANSPORTE GERAL DE CARGA SECA, DIMEN. APROX. 2,5 X 7,00 X 0,50 M - MATERIAIS NA OPERAÇÃO. AF_06/2014</t>
  </si>
  <si>
    <t>VASSOURA MECÂNICA REBOCÁVEL COM ESCOVA CILÍNDRICA, LARGURA ÚTIL DE VARRIMENTO DE 2,44 M - MANUTENÇÃO. AF_06/2014</t>
  </si>
  <si>
    <t>TRATOR DE ESTEIRAS, POTÊNCIA 170 HP, PESO OPERACIONAL 19 T, CAÇAMBA 5,2 M3 - MANUTENÇÃO. AF_06/2014</t>
  </si>
  <si>
    <t>TRATOR DE ESTEIRAS, POTÊNCIA 347 HP, PESO OPERACIONAL 38,5 T, COM LÂMINA 8,70 M3 - MANUTENÇÃO. AF_06/2014</t>
  </si>
  <si>
    <t>TRATOR DE ESTEIRAS, POTÊNCIA 100 HP, PESO OPERACIONAL 9,4 T, COM LÂMINA 2,19 M3 - MATERIAIS NA OPERAÇÃO. AF_06/2014</t>
  </si>
  <si>
    <t>ROLO COMPACTADOR VIBRATÓRIO REBOCÁVEL, CILINDRO DE AÇO LISO, POTÊNCIA DE TRAÇÃO DE 65 CV, PESO 4,7 T, IMPACTO DINÂMICO 18,3 T, LARGURA DE TRABALHO 1,67 M - DEPRECIAÇÃO. AF_02/2016</t>
  </si>
  <si>
    <t>CAMINHÃO TOCO, PESO BRUTO TOTAL 16.000 KG, CARGA ÚTIL MÁXIMA DE 10.685 KG, DISTÂNCIA ENTRE EIXOS 4,80 M, POTÊNCIA 189 CV EXCLUSIVE CARROCERIA - MATERIAIS NA OPERAÇÃO. AF_06/2014</t>
  </si>
  <si>
    <t>CAMINHÃO PIPA 10.000 L TRUCADO, PESO BRUTO TOTAL 23.000 KG, CARGA ÚTIL MÁXIMA 15.935 KG, DISTÂNCIA ENTRE EIXOS 4,8 M, POTÊNCIA 230 CV, INCLUSIVE TANQUE DE AÇO PARA TRANSPORTE DE ÁGUA - MATERIAIS NA OPERAÇÃO. AF_06/2014</t>
  </si>
  <si>
    <t>GRADE DE DISCO REBOCÁVEL COM 20 DISCOS 24" X 6 MM COM PNEUS PARA TRANSPORTE - DEPRECIAÇÃO. AF_06/2014</t>
  </si>
  <si>
    <t>GRADE DE DISCO REBOCÁVEL COM 20 DISCOS 24" X 6 MM COM PNEUS PARA TRANSPORTE - MANUTENÇÃO. AF_06/2014</t>
  </si>
  <si>
    <t>MOTONIVELADORA POTÊNCIA BÁSICA LÍQUIDA (PRIMEIRA MARCHA) 125 HP, PESO BRUTO 13032 KG, LARGURA DA LÂMINA DE 3,7 M - MATERIAIS NA OPERAÇÃO. AF_06/2014</t>
  </si>
  <si>
    <t>PÁ CARREGADEIRA SOBRE RODAS, POTÊNCIA LÍQUIDA 128 HP, CAPACIDADE DA CAÇAMBA 1,7 A 2,8 M3, PESO OPERACIONAL 11632 KG - MANUTENÇÃO. AF_06/2014</t>
  </si>
  <si>
    <t>PÁ CARREGADEIRA SOBRE RODAS, POTÊNCIA LÍQUIDA 128 HP, CAPACIDADE DA CAÇAMBA 1,7 A 2,8 M3, PESO OPERACIONAL 11632 KG - MATERIAIS NA OPERAÇÃO. AF_06/2014</t>
  </si>
  <si>
    <t>PÁ CARREGADEIRA SOBRE RODAS, POTÊNCIA 197 HP, CAPACIDADE DA CAÇAMBA 2,5 A 3,5 M3, PESO OPERACIONAL 18338 KG - MANUTENÇÃO. AF_06/2014</t>
  </si>
  <si>
    <t>MARTELETE OU ROMPEDOR PNEUMÁTICO MANUAL, 28 KG, COM SILENCIADOR - MANUTENÇÃO. AF_07/2016</t>
  </si>
  <si>
    <t>COMPRESSOR DE AR REBOCÁVEL, VAZÃO 189 PCM, PRESSÃO EFETIVA DE TRABALHO 102 PSI, MOTOR DIESEL, POTÊNCIA 63 CV - MATERIAIS NA OPERAÇÃO. AF_06/2015</t>
  </si>
  <si>
    <t>BOMBA SUBMERSÍVEL ELÉTRICA TRIFÁSICA, POTÊNCIA 2,96 HP, Ø ROTOR 144 MM SEMI-ABERTO, BOCAL DE SAÍDA Ø 2, HM/Q = 2 MCA / 38,8 M3/H A 28 MCA / 5 M3/H - MATERIAIS NA OPERAÇÃO. AF_06/2014</t>
  </si>
  <si>
    <t>CAMINHÃO PIPA 6.000 L, PESO BRUTO TOTAL 13.000 KG, DISTÂNCIA ENTRE EIXOS 4,80 M, POTÊNCIA 189 CV INCLUSIVE TANQUE DE AÇO PARA TRANSPORTE DE ÁGUA, CAPACIDADE 6 M3 - MANUTENÇÃO. AF_06/2014</t>
  </si>
  <si>
    <t>ROLO COMPACTADOR DE PNEUS ESTÁTICO, PRESSÃO VARIÁVEL, POTÊNCIA 111 HP, PESO SEM/COM LASTRO 9,5 / 26 T, LARGURA DE TRABALHO 1,90 M - MATERIAIS NA OPERAÇÃO. AF_07/2014</t>
  </si>
  <si>
    <t>IMUNIZACAO DE MADEIRAMENTO PARA COBERTURA UTILIZANDO CUPINICIDA INCOLOR</t>
  </si>
  <si>
    <t>CAMINHÃO BASCULANTE 6 M3 TOCO, PESO BRUTO TOTAL 16.000 KG, CARGA ÚTIL MÁXIMA 11.130 KG, DISTÂNCIA ENTRE EIXOS 5,36 M, POTÊNCIA 185 CV, INCLUSIVE CAÇAMBA METÁLICA - CHP DIURNO. AF_06/2014</t>
  </si>
  <si>
    <t>CAMINHÃO BASCULANTE 6 M3 TOCO, PESO BRUTO TOTAL 16.000 KG, CARGA ÚTIL MÁXIMA 11.130 KG, DISTÂNCIA ENTRE EIXOS 5,36 M, POTÊNCIA 185 CV, INCLUSIVE CAÇAMBA METÁLICA - CHI DIURNO. AF_06/2014</t>
  </si>
  <si>
    <t>FORNECIMENTO/INSTALACAO LONA PLASTICA PRETA, PARA IMPERMEABILIZACAO, ESPESSURA 150 MICRAS.</t>
  </si>
  <si>
    <t>PISO EM CONCRETO 20 MPA PREPARO MECANICO, ESPESSURA 7CM, INCLUSO SELANTE ELASTICO A BASE DE POLIURETANO</t>
  </si>
  <si>
    <t>PISO EM CONCRETO 20 MPA PREPARO MECANICO, ESPESSURA 7CM, INCLUSO JUNTAS DE DILATACAO EM MADEIRA</t>
  </si>
  <si>
    <t>CONJUNTO DE MANGUEIRA PARA COMBATE A INCENDIO EM FIBRA DE POLIESTER PURA, COM 1.1/2", REVESTIDA INTERNAMENTE, COM 2 LANCES DE 15M CADA</t>
  </si>
  <si>
    <t>CHAPIM DE CONCRETO APARENTE COM ACABAMENTO DESEMPENADO, FORMA DE COMPENSADO PLASTIFICADO (MADEIRIT) DE 14 X 10 CM, FUNDIDO NO LOCAL.</t>
  </si>
  <si>
    <t>IMPERMEABILIZACAO DE SUPERFICIE COM REVESTIMENTO BICOMPONENTE SEMI FLEXIVEL.</t>
  </si>
  <si>
    <t>RECOLOCACAO DE RIPAS EM MADEIRAMENTO DE TELHADO, CONSIDERANDO REAPROVEITAMENTO DE MATERIAL</t>
  </si>
  <si>
    <t>RECOLOCACAO DE MADEIRAMENTO DO TELHADO - CAIBROS, CONSIDERANDO REAPROVEITAMENTO DE MATERIAL</t>
  </si>
  <si>
    <t>RECOLOCACAO DE TELHAS CERAMICAS TIPO FRANCESA, CONSIDERANDO REAPROVEITAMENTO DE MATERIAL</t>
  </si>
  <si>
    <t>RECOLOCACAO DE TELHAS CERAMICAS TIPO PLAN, CONSIDERANDO REAPROVEITAMENTO DE MATERIAL</t>
  </si>
  <si>
    <t>ESTRUTURA METALICA EM TESOURAS OU TRELICAS, VAO LIVRE DE 12M, FORNECIMENTO E MONTAGEM, NAO SENDO CONSIDERADOS OS FECHAMENTOS METALICOS, AS COLUNAS, OS SERVICOS GERAIS EM ALVENARIA E CONCRETO, AS TELHAS DE COBERTURA E A PINTURA DE ACABAMENTO</t>
  </si>
  <si>
    <t>ESTRUTURA METALICA EM TESOURAS OU TRELICAS, VAO LIVRE DE 15M, FORNECIMENTO E MONTAGEM, NAO SENDO CONSIDERADOS OS FECHAMENTOS METALICOS, AS COLUNAS, OS SERVICOS GERAIS EM ALVENARIA E CONCRETO, AS TELHAS DE COBERTURA E A PINTURA DE ACABAMENTO</t>
  </si>
  <si>
    <t>ESTRUTURA METALICA EM TESOURAS OU TRELICAS, VAO LIVRE DE 20M, FORNECIMENTO E MONTAGEM, NAO SENDO CONSIDERADOS OS FECHAMENTOS METALICOS, AS COLUNAS, OS SERVICOS GERAIS EM ALVENARIA E CONCRETO, AS TELHAS DE COBERTURA E A PINTURA DE ACABAMENTO</t>
  </si>
  <si>
    <t>ESTRUTURA METALICA EM TESOURAS OU TRELICAS, VAO LIVRE DE 25M, FORNECIMENTO E MONTAGEM, NAO SENDO CONSIDERADOS OS FECHAMENTOS METALICOS, AS COLUNAS, OS SERVICOS GERAIS EM ALVENARIA E CONCRETO, AS TELHAS DE COBERTURA E A PINTURA DE ACABAMENTO</t>
  </si>
  <si>
    <t>ESTRUTURA METALICA EM TESOURAS OU TRELICAS, VAO LIVRE DE 30M, FORNECIMENTO E MONTAGEM, NAO SENDO CONSIDERADOS OS FECHAMENTOS METALICOS, AS COLUNAS, OS SERVICOS GERAIS EM ALVENARIA E CONCRETO, AS TELHAS DE COBERTURA E A PINTURA DE ACABAMENTO</t>
  </si>
  <si>
    <t>VIDRO TEMPERADO INCOLOR, ESPESSURA 6MM, FORNECIMENTO E INSTALACAO, INCLUSIVE MASSA PARA VEDACAO</t>
  </si>
  <si>
    <t>VIDRO TEMPERADO INCOLOR, ESPESSURA 8MM, FORNECIMENTO E INSTALACAO, INCLUSIVE MASSA PARA VEDACAO</t>
  </si>
  <si>
    <t>VIDRO TEMPERADO INCOLOR, ESPESSURA 10MM, FORNECIMENTO E INSTALACAO, INCLUSIVE MASSA PARA VEDACAO</t>
  </si>
  <si>
    <t>IMPERMEABILIZACAO DE SUPERFICIE COM MASTIQUE ELASTICO A BASE DE SILICONE, POR VOLUME.</t>
  </si>
  <si>
    <t>ALVENARIA EM TIJOLO CERAMICO MACICO 5X10X20CM 1/2 VEZ (ESPESSURA 10CM), ASSENTADO COM ARGAMASSA TRACO 1:2:8 (CIMENTO, CAL E AREIA)</t>
  </si>
  <si>
    <t>ALVENARIA EM TIJOLO CERAMICO MACICO 5X10X20CM 1 1/2 VEZ (ESPESSURA 30CM), ASSENTADO COM ARGAMASSA TRACO 1:2:8 (CIMENTO, CAL E AREIA)</t>
  </si>
  <si>
    <t>PISO INDUSTRIAL ALTA RESISTENCIA, ESPESSURA 12MM, INCLUSO JUNTAS DE DILATACAO PLASTICAS E POLIMENTO MECANIZADO</t>
  </si>
  <si>
    <t>PISO EM GRANITO BRANCO 50X50CM LEVIGADO ESPESSURA 2CM, ASSENTADO COM ARGAMASSA COLANTE DUPLA COLAGEM, COM REJUNTAMENTO EM CIMENTO BRANCO</t>
  </si>
  <si>
    <t>BLOCOS DE VIDRO TIPO CANELADO 19X19X8CM, ASSENTADO COM ARGAMASSA TRACO 1:3 (CIMENTO E AREIA GROSSA) PREPARO MECANICO, COM REJUNTAMENTO EM CIMENTO BRANCO E BARRAS DE ACO</t>
  </si>
  <si>
    <t>RECOLOCACAO DE FOLHAS DE PORTA DE PASSAGEM OU JANELA, CONSIDERANDO REAPROVEITAMENTO DO MATERIAL</t>
  </si>
  <si>
    <t>BLOCOS DE VIDRO TIPO XADREZ 20X20X10CM, ASSENTADO COM ARGAMASSA TRACO 1:3 (CIMENTO E AREIA GROSSA) PREPARO MECANICO, COM REJUNTAMENTO EM CIMENTO BRANCO E BARRAS DE ACO</t>
  </si>
  <si>
    <t>BLOCOS DE VIDRO TIPO XADREZ 20X10X8CM, ASSENTADO COM ARGAMASSA TRACO 1:3 (CIMENTO E AREIA GROSSA) PREPARO MECANICO, COM REJUNTAMENTO EM CIMENTO BRANCO E BARRAS DE ACO</t>
  </si>
  <si>
    <t>RECOLOCACAO DE PLACAS DIVISORIAS DE GRANILITE, CONSIDERANDO REAPROVEITAMENTO DO MATERIAL</t>
  </si>
  <si>
    <t>RECOLOCACAO DE DIVISORIAS TIPO CHAPAS OU TABUAS, EXCLUSIVE ENTARUGAMENTO, CONSIDERANDO REAPROVEITAMENTO DO MATERIAL</t>
  </si>
  <si>
    <t>RECOLOCACAO DE DIVISORIAS TIPO CHAPAS OU TABUAS, INCLUSIVE ENTARUGAMENTO, CONSIDERANDO REAPROVEITAMENTO DO MATERIAL</t>
  </si>
  <si>
    <t>PISO EM CONCRETO 20MPA PREPARO MECANICO, ESPESSURA 7 CM, COM ARMACAO EM TELA SOLDADA</t>
  </si>
  <si>
    <t>PISO VINILICO SEMIFLEXIVEL PADRAO LISO, ESPESSURA 3,2MM, FIXADO COM COLA</t>
  </si>
  <si>
    <t>PISO DE BORRACHA PASTILHADO, ESPESSURA 7MM, ASSENTADO COM ARGAMASSA TRACO 1:3 (CIMENTO E AREIA)</t>
  </si>
  <si>
    <t>RECOLOCACAO DE TACOS DE MADEIRA COM REAPROVEITAMENTO DE MATERIAL E ASSENTAMENTO COM ARGAMASSA 1:4 (CIMENTO E AREIA)</t>
  </si>
  <si>
    <t>RECOLOCACAO DE PISO DE TABUAS DE MADEIRA, CONSIDERANDO REAPROVEITAMENTO DO MATERIAL, EXCLUSIVE VIGAMENTO</t>
  </si>
  <si>
    <t>RECOLOCACAO DE PISO DE TABUAS DE MADEIRA, CONSIDERANDO REAPROVEITAMENTO DO MATERIAL, INCLUSIVE VIGAMENTO</t>
  </si>
  <si>
    <t>ISOLAMENTO TERMICO COM ARGAMASSA TRACO 1:3 (CIMENTO E AREIA GROSSA NAO PENEIRADA), COM ADICAO DE PEROLAS DE ISOPOR, ESPESSURA 6CM, PREPARO MANUAL DA ARGAMASSA</t>
  </si>
  <si>
    <t>REVESTIMENTO EM LAMINADO MELAMINICO TEXTURIZADO, ESPESSURA 0,8 MM, FIXADO COM COLA</t>
  </si>
  <si>
    <t>RECOLOCACO DE FORROS EM REGUA DE PVC E PERFIS, CONSIDERANDO REAPROVEITAMENTO DO MATERIAL</t>
  </si>
  <si>
    <t>TERMINAL OU CONECTOR DE PRESSAO - PARA CABO 10MM2 - FORNECIMENTO E INSTALACAO</t>
  </si>
  <si>
    <t>TERMINAL OU CONECTOR DE PRESSAO - PARA CABO 16MM2 - FORNECIMENTO E INSTALACAO</t>
  </si>
  <si>
    <t>TERMINAL OU CONECTOR DE PRESSAO - PARA CABO 25MM2 - FORNECIMENTO E INSTALACAO</t>
  </si>
  <si>
    <t>TERMINAL OU CONECTOR DE PRESSAO - PARA CABO 35MM2 - FORNECIMENTO E INSTALACAO</t>
  </si>
  <si>
    <t>TERMINAL OU CONECTOR DE PRESSAO - PARA CABO 50MM2 - FORNECIMENTO E INSTALACAO</t>
  </si>
  <si>
    <t>TERMINAL OU CONECTOR DE PRESSAO - PARA CABO 70MM2 - FORNECIMENTO E INSTALACAO</t>
  </si>
  <si>
    <t>TERMINAL OU CONECTOR DE PRESSAO - PARA CABO 95MM2 - FORNECIMENTO E INSTALACAO</t>
  </si>
  <si>
    <t>TERMINAL OU CONECTOR DE PRESSAO - PARA CABO 120MM2 - FORNECIMENTO E INSTALACAO</t>
  </si>
  <si>
    <t>TERMINAL OU CONECTOR DE PRESSAO - PARA CABO 150MM2 - FORNECIMENTO E INSTALACAO</t>
  </si>
  <si>
    <t>TERMINAL OU CONECTOR DE PRESSAO - PARA CABO 185MM2 - FORNECIMENTO E INSTALACAO</t>
  </si>
  <si>
    <t>TERMINAL OU CONECTOR DE PRESSAO - PARA CABO 240MM2 - FORNECIMENTO E INSTALACAO</t>
  </si>
  <si>
    <t>TERMINAL OU CONECTOR DE PRESSAO - PARA CABO 300MM2 - FORNECIMENTO E INSTALACAO</t>
  </si>
  <si>
    <t>CONECTOR PARAFUSO FENDIDO SPLIT-BOLT - PARA CABO DE 16MM2 - FORNECIMENTO E INSTALACAO</t>
  </si>
  <si>
    <t>CONECTOR PARAFUSO FENDIDO SPLIT-BOLT - PARA CABO DE 35MM2 - FORNECIMENTO E INSTALACAO</t>
  </si>
  <si>
    <t>REATOR PARA LAMPADA VAPOR DE SODIO ALTA PRESSAO - 220V/250W - USO EXTERNO</t>
  </si>
  <si>
    <t>ABRIGO PARA HIDRANTE, 75X45X17CM, COM REGISTRO GLOBO ANGULAR 45º 2.1/2", ADAPTADOR STORZ 2.1/2", MANGUEIRA DE INCÊNDIO 15M, REDUÇÃO 2.1/2X1.1/2" E ESGUICHO EM LATÃO 1.1/2" - FORNECIMENTO E INSTALAÇÃO</t>
  </si>
  <si>
    <t>DISJUNTOR BAIXA TENSAO TRIPOLAR A SECO  800A/600V, INCLUSIVE ELETROTÉCNICO</t>
  </si>
  <si>
    <t>CHAVE SECCIONADORA TRIPOLAR, ABERTURA SOB CARGA, COM FUSÍVEIS NH - 100A/250V - FORNECIMENTO E INSTALACAO</t>
  </si>
  <si>
    <t>CHAVE SECCIONADORA TRIPOLAR, ABERTURA SOB CARGA, COM FUSÍVEIS NH - 200A/250V</t>
  </si>
  <si>
    <t>FUSÍVEL TIPO "DIAZED", TIPO RÁPIDO OU RETARDADO - 35/63A - FORNECIMENTO E INSTALACAO</t>
  </si>
  <si>
    <t>TOMADA PARA TELEFONE DE 4 POLOS PADRAO TELEBRAS - FORNECIMENTO E INSTALACAO</t>
  </si>
  <si>
    <t>MOBILIZACAO E INSTALACAO DE 01  EQUIPAMENTO DE SONDAGEM, DISTANCIA ACIMA DE 20KM</t>
  </si>
  <si>
    <t>VASO SANITARIO INFANTIL SIFONADO, PARA VALVULA DE DESCARGA, EM LOUCA BRANCA, COM ACESSORIOS, INCLUSIVE ASSENTO PLASTICO, BOLSA DE BORRACHA PARA LIGACAO, TUBO PVC LIGACAO - FORNECIMENTO E INSTALACAO</t>
  </si>
  <si>
    <t>PAVIMENTO EM PARALELEPIPEDO SOBRE COLCHAO DE AREIA REJUNTADO COM ARGAMASSA DE CIMENTO E AREIA NO TRAÇO 1:3 (PEDRAS PEQUENAS 30 A 35 PECAS POR M2)</t>
  </si>
  <si>
    <t>TRANSPORTE COMERCIAL COM CAMINHAO CARROCERIA 9 T, RODOVIA EM LEITO NATURAL</t>
  </si>
  <si>
    <t>TRANSPORTE COMERCIAL COM CAMINHAO CARROCERIA 9 T, RODOVIA COM REVESTIMENTO PRIMARIO</t>
  </si>
  <si>
    <t>TRANSPORTE COMERCIAL COM CAMINHAO BASCULANTE 6 M3, RODOVIA EM LEITO NATURAL</t>
  </si>
  <si>
    <t>TRANSPORTE COMERCIAL COM CAMINHAO BASCULANTE 6 M3, RODOVIA COM REVESTIMENTO PRIMARIO</t>
  </si>
  <si>
    <t>CARGA, MANOBRAS E DESCARGA DE AREIA, BRITA, PEDRA DE MAO E SOLOS COM CAMINHAO BASCULANTE 6 M3 (DESCARGA LIVRE)</t>
  </si>
  <si>
    <t>CARGA, MANOBRAS E DESCARGA DE MISTURA BETUMINOSA A QUENTE, COM CAMINHAO BASCULANTE 6 M3</t>
  </si>
  <si>
    <t>CARGA, MANOBRAS E DESCARGA DE BRITA PARA BASE DE MACADAME, COM CAMINHAO BASCULANTE 6 M3</t>
  </si>
  <si>
    <t>CARGA, MANOBRAS E DESCARGA DE MISTURAS DE SOLOS E AGREGADOS (BASES ESTABILIZADAS EM USINA) COM CAMINHAO BASCULANTE 6 M3</t>
  </si>
  <si>
    <t>CARGA, MANOBRAS E DESCARGA DE MATERIAIS DIVERSOS, COM CAMINHAO CARROCERIA 9T (CARGA E DESCARGA MANUAIS)</t>
  </si>
  <si>
    <t>MOBILIZACAO E INSTALACAO DE 01 EQUIPAMENTO DE SONDAGEM, DISTANCIA DE 10KM ATE 20KM</t>
  </si>
  <si>
    <t>CARGA, MANOBRAS E DESCARGA DE MISTURA BETUMINOSA A QUENTE, COM CAMINHAO BASCULANTE 6 M3, DESCARGA EM VIBRO-ACABADORA</t>
  </si>
  <si>
    <t>CARGA, MANOBRAS E DESCARGA DE DE MISTURA BETUMINOSA A FRIO, COM CAMINHAO BASCULANTE 6 M3, DESCARGA EM VIBRO-ACABADORA</t>
  </si>
  <si>
    <t>CARGA, MANOBRAS E DESCARGA DE BRITA PARA BASE DE MACADAME, COM CAMINHAO BASCULANTE 6 M3, DESCARGA EM DISTRIBUIDOR</t>
  </si>
  <si>
    <t>CARGA, MANOBRAS E DESCARGA DE MISTURAS DE SOLOS E AGREGADOS, COM CAMINHAO BASCULANTE 6 M3, DESCARGA EM DISTRIBUIDOR</t>
  </si>
  <si>
    <t>CARGA, MANOBRAS E DESCARGA DE MATERIAIS DIVERSOS, COM CAMINHAO BASCULANTE 6M3 (CARGA E DESCARGA MANUAIS)</t>
  </si>
  <si>
    <t>TRANSPORTE DE ENTULHO COM CAMINHÃO BASCULANTE 6 M3, RODOVIA PAVIMENTADA, DMT ATE 0,5 KM</t>
  </si>
  <si>
    <t>TRANSPORTE DE ENTULHO COM CAMINHAO BASCULANTE 6 M3, RODOVIA PAVIMENTADA, DMT 0,5 A 1,0 KM</t>
  </si>
  <si>
    <t>ESCAVACAO MECANICA DE VALA EM MATERIAL DE 2A. CATEGORIA ATE 2 M DE PROFUNDIDADE COM UTILIZACAO DE ESCAVADEIRA HIDRAULICA</t>
  </si>
  <si>
    <t>BASE DE SOLO CIMENTO 2% MISTURA EM USINA, COMPACTACAO 100% PROCTOR INTERMEDIARIO, EXCLUSIVE ESCAVACAO, CARGA E TRANSPORTE DO SOLO</t>
  </si>
  <si>
    <t>BASE DE SOLO CIMENTO 4% MISTURA EM USINA, COMPACTACAO 100% PROCTOR NORMAL, EXCLUSIVE ESCAVACAO, CARGA E TRANSPORTE DO SOLO</t>
  </si>
  <si>
    <t>BASE DE SOLO - BRITA (40/60), MISTURA EM USINA, COMPACTACAO 100% PROCTOR MODIFICADO, EXCLUSIVE ESCAVACAO, CARGA E TRANSPORTE</t>
  </si>
  <si>
    <t>BASE DE SOLO - BRITA (50/50), MISTURA EM USINA, COMPACTACAO 100% PROCTOR MODIFICADO, EXCLUSIVE ESCAVACAO, CARGA E TRANSPORTE</t>
  </si>
  <si>
    <t>APARELHO SINALIZADOR DE SAIDA DE GARAGEM, COM CELULA FOTOELETRICA - FORNECIMENTO E INSTALACAO</t>
  </si>
  <si>
    <t>SINALIZACAO HORIZONTAL COM TINTA RETRORREFLETIVA A BASE DE RESINA ACRILICA COM MICROESFERAS DE VIDRO</t>
  </si>
  <si>
    <t>EXTRACAO, CARGA E ASSENTAMENTO DE CORDAO DE PEDRA PARA PAVIMENTO POLIEDRICO, EXCLUSIVE TRANSPORTE DE PEDRA E INDENIZACAO PEDREIRA</t>
  </si>
  <si>
    <t>EXTRACAO, CARGA, PREPARO E ASSENTAMENTO DE PEDRAS POLIEDRICAS, EXCLUSIVE TRANSPORTE DE PEDRA E INDENIZACAO PEDREIRA</t>
  </si>
  <si>
    <t>ESCORAMENTO FORMAS ATE H = 3,30M, COM MADEIRA DE 3A QUALIDADE, NAO APARELHADA, APROVEITAMENTO TABUAS 3X E PRUMOS 4X.</t>
  </si>
  <si>
    <t>GRUPO GERADOR ESTACIONÁRIO, MOTOR DIESEL POTÊNCIA 170 KVA - DEPRECIAÇÃO. AF_02/2016</t>
  </si>
  <si>
    <t>GRUPO GERADOR ESTACIONÁRIO, MOTOR DIESEL POTÊNCIA 170 KVA - MANUTENÇÃO. AF_02/2016</t>
  </si>
  <si>
    <t>CAMINHÃO TOCO, PBT 14.300 KG, CARGA ÚTIL MÁX. 9.710 KG, DIST. ENTRE EIXOS 3,56 M, POTÊNCIA 185 CV, INCLUSIVE CARROCERIA FIXA ABERTA DE MADEIRA P/ TRANSPORTE GERAL DE CARGA SECA, DIMEN. APROX. 2,50 X 6,50 X 0,50 M - MANUTENÇÃO. AF_06/2014</t>
  </si>
  <si>
    <t>CAMINHÃO TOCO, PBT 14.300 KG, CARGA ÚTIL MÁX. 9.710 KG, DIST. ENTRE EIXOS 3,56 M, POTÊNCIA 185 CV, INCLUSIVE CARROCERIA FIXA ABERTA DE MADEIRA P/ TRANSPORTE GERAL DE CARGA SECA, DIMEN. APROX. 2,50 X 6,50 X 0,50 M - MATERIAIS NA OPERAÇÃO. AF_06/2014</t>
  </si>
  <si>
    <t>GRUPO GERADOR ESTACIONÁRIO, MOTOR DIESEL POTÊNCIA 170 KVA - CHI DIURNO. AF_02/2016</t>
  </si>
  <si>
    <t>GRUPO GERADOR ESTACIONÁRIO, MOTOR DIESEL POTÊNCIA 170 KVA - CHP DIURNO. AF_02/2016</t>
  </si>
  <si>
    <t>CAIACAO INT OU EXT SOBRE REVESTIMENTO LISO C/ADOCAO DE FIXADOR COM    COM DUAS DEMAOS</t>
  </si>
  <si>
    <t>PISO CIMENTADO E=1,5CM C/ARGAMASSA 1:3 CIMENTO AREIA ALISADO COLHER   SOBRE BASE EXISTENTE E ARGAMASSA EM PREPARO MECANIZADO</t>
  </si>
  <si>
    <t>CAMINHÃO TOCO, PBT 14.300 KG, CARGA ÚTIL MÁX. 9.710 KG, DIST. ENTRE EIXOS 3,56 M, POTÊNCIA 185 CV, INCLUSIVE CARROCERIA FIXA ABERTA DE MADEIRA P/ TRANSPORTE GERAL DE CARGA SECA, DIMEN. APROX. 2,50 X 6,50 X 0,50 M - CHP DIURNO. AF_06/2014</t>
  </si>
  <si>
    <t>MOTOBOMBA CENTRÍFUGA, MOTOR A GASOLINA, POTÊNCIA 5,42 HP, BOCAIS 1 1/2" X 1", DIÂMETRO ROTOR 143 MM HM/Q = 6 MCA / 16,8 M3/H A 38 MCA / 6,6 M3/H - CHP DIURNO. AF_06/2014</t>
  </si>
  <si>
    <t>PISO EM TABUA CORRIDA DE MADEIRA ESPESSURA 2,5CM FIXADO EM PECAS DE MADEIRA E ASSENTADO EM ARGAMASSA TRACO 1:4 (CIMENTO/AREIA)</t>
  </si>
  <si>
    <t>LIGAÇÃO DOMICILIAR DE ESGOTO DN 100MM, DA CASA ATÉ A CAIXA, COMPOSTO POR 10,0M TUBO DE PVC ESGOTO PREDIAL DN 100MM E CAIXA DE ALVENARIA COM TAMPA DE CONCRETO - FORNECIMENTO E INSTALAÇÃO</t>
  </si>
  <si>
    <t>ESCADA TIPO MARINHEIRO EM ACO CA-50 9,52MM INCLUSO PINTURA COM FUNDO ANTICORROSIVO TIPO ZARCAO</t>
  </si>
  <si>
    <t>DESMATAMENTO E LIMPEZA MECANIZADA DE TERRENO COM ARVORES ATE Ø 15CM, UTILIZANDO TRATOR DE ESTEIRAS</t>
  </si>
  <si>
    <t>PISO CIMENTADO TRAÇO 1:3 (CIMENTO E AREIA) ACABAMENTO LISO PIGMENTADO ESPESSURA 1,5CM COM JUNTAS PLASTICAS DE DILATACAO E ARGAMASSA EM PREPARO MANUAL</t>
  </si>
  <si>
    <t>LOCACAO DA OBRA, COM USO DE EQUIPAMENTOS TOPOGRAFICOS, INCLUSIVE NIVELADOR</t>
  </si>
  <si>
    <t>CAIXA PARA RALO C OM GRELHA FOFO 135 KG DE ALV TIJOLO MACICO (7X10X20) PAREDES DE UMA VEZ (0.20 M) DE 0.90X1.20X1.50 M (EXTERNA) COM ARGAMASSA 1:4 CIMENTO:AREIA, BASE CONC FCK=10 MPA, EXCLUSIVE ESCAVACAO E REATERRO.</t>
  </si>
  <si>
    <t>SERVICOS TOPOGRAFICOS PARA PAVIMENTACAO, INCLUSIVE NOTA DE SERVICOS, ACOMPANHAMENTO E GREIDE</t>
  </si>
  <si>
    <t>PINTURA COM TINTA A BASE DE BORRACHA CLORADA , DE FAIXAS DE DEMARCACAO, EM QUADRA POLIESPORTIVA, 5 CM DE LARGURA.</t>
  </si>
  <si>
    <t>ESCAVACAO MECANICA CAMPO ABERTO EM SOLO EXCETO ROCHA ATE 2,00M PROFUNDIDADE</t>
  </si>
  <si>
    <t>ESCAVACAO MECANICA PARA ACERTO DE TALUDES, EM MATERIAL DE 1A CATEGORIA, COM ESCAVADEIRA HIDRAULICA</t>
  </si>
  <si>
    <t>ESCAVACAO MECANICA, A CEU ABERTO, EM MATERIAL DE 1A CATEGORIA, COM ESCAVADEIRA HIDRAULICA, CAPACIDADE DE 0,78 M3</t>
  </si>
  <si>
    <t>ESCAVACAO MECANICA DE VALAS (SOLO COM AGUA), PROFUNDIDADE MAIOR QUE 4,00 M ATE 6,00 M.</t>
  </si>
  <si>
    <t>ESPALHAMENTO DE MATERIAL EM BOTA FORA, COM UTILIZACAO DE TRATOR DE ESTEIRAS DE 165 HP</t>
  </si>
  <si>
    <t>ESPARGIDOR DE ASFALTO PRESSURIZADO, TANQUE 6 M3 COM ISOLAÇÃO TÉRMICA, AQUECIDO COM 2 MAÇARICOS, COM BARRA ESPARGIDORA 3,60 M, MONTADO SOBRE CAMINHÃO  TOCO, PBT 14.300 KG, POTÊNCIA 185 CV - MANUTENÇÃO. AF_08/2015</t>
  </si>
  <si>
    <t>ESPARGIDOR DE ASFALTO PRESSURIZADO, TANQUE 6 M3 COM ISOLAÇÃO TÉRMICA, AQUECIDO COM 2 MAÇARICOS, COM BARRA ESPARGIDORA 3,60 M, MONTADO SOBRE CAMINHÃO  TOCO, PBT 14.300 KG, POTÊNCIA 185 CV - CHP DIURNO. AF_08/2015</t>
  </si>
  <si>
    <t>CAIXA DE PASSAGEM PARA TELEFONE 80X80X15CM (SOBREPOR) FORNECIMENTO E INSTALACAO</t>
  </si>
  <si>
    <t>QUADRO DE DISTRIBUICAO PARA TELEFONE N.4, 60X60X12CM EM CHAPA METALICA, DE EMBUTIR, SEM ACESSORIOS, PADRAO TELEBRAS, FORNECIMENTO E INSTALACAO</t>
  </si>
  <si>
    <t>QUADRO DE DISTRIBUICAO PARA TELEFONE N.3, 40X40X12CM EM CHAPA METALICA, DE EMBUTIR, SEM ACESSORIOS, PADRAO TELEBRAS, FORNECIMENTO E INSTALACAO</t>
  </si>
  <si>
    <t>QUADRO DE DISTRIBUICAO PARA TELEFONE N.2, 20X20X12CM EM CHAPA METALICA, DE EMBUTIR, SEM ACESSORIOS, PADRAO TELEBRAS, FORNECIMENTO E INSTALACAO</t>
  </si>
  <si>
    <t>CONECTOR DE PARAFUSO FENDIDO EM LIGA DE COBRE COM SEPARADOR DE CABOS PARA CABO 50 MM2 - FORNECIMENTO E INSTALACAO</t>
  </si>
  <si>
    <t>REATOR PARA LAMPADA FLUORESCENTE 2X40W PARTIDA RAPIDA FORNECIMENTO E INSTALACAO</t>
  </si>
  <si>
    <t>REATOR PARA LAMPADA FLUORESCENTE 1X20W PARTIDA RAPIDA FORNECIMENTO E INSTALACAO</t>
  </si>
  <si>
    <t>REATOR PARA LAMPADA FLUORESCENTE 1X40W PARTIDA RAPIDA FORNECIMENTO E INSTALACAO</t>
  </si>
  <si>
    <t>POSTE DE CONCRETO DUPLO T H=11M E CARGA NOMINAL 200KG INCLUSIVE ESCAVACAO, EXCLUSIVE TRANSPORTE - FORNECIMENTO E INSTALACAO</t>
  </si>
  <si>
    <t>POSTE DE CONCRETO DUPLO T H=9M CARGA NOMINAL 300KG INCLUSIVE ESCAVACAO, EXCLUSIVE TRANSPORTE - FORNECIMENTO E INSTALACAO</t>
  </si>
  <si>
    <t>POSTE DE CONCRETO DUPLO T H=9M CARGA NOMINAL 500KG INCLUSIVE ESCAVACAO, EXCLUSIVE TRANSPORTE - FORNECIMENTO E INSTALACAO</t>
  </si>
  <si>
    <t>POSTE DE CONCRETO DUPLO T H=10M CARGA NOMINAL 300KG INCLUSIVE ESCAVACAO, EXCLUSIVE TRANSPORTE - FORNECIMENTO E INSTALACAO</t>
  </si>
  <si>
    <t>RELE FOTOELETRICO P/ COMANDO DE ILUMINACAO EXTERNA 220V/1000W - FORNECIMENTO E INSTALACAO</t>
  </si>
  <si>
    <t>BRACO P/ ILUMINACAO DE RUAS EM TUBO ACO GALV 1" COMP = 1,20M E INCLINACAO 25GRAUS EM RELACAO AO PLANO VERTICAL P/ FIXACAO EM POSTE OU PAREDE - FORNECIMENTO E INSTALACAO</t>
  </si>
  <si>
    <t>BRACO P/ LUMINARIA PUBLICA 1 X 1,50 M, EM TUBO ACO GALV 3/4, P/ FIXACAO EM POSTE OU PAREDE - FORNECIMENTO E INSTALACAO</t>
  </si>
  <si>
    <t>INTERRUPTOR PULSADOR DE CAMPAINHA OU MINUTERIA 2A/250V C/ CAIXA - FORNECIMENTO E INSTALACAO</t>
  </si>
  <si>
    <t>QUADRO DE DISTRIBUICAO DE ENERGIA EM CHAPA DE ACO GALVANIZADO, PARA 12 DISJUNTORES TERMOMAGNETICOS MONOPOLARES, COM BARRAMENTO TRIFASICO E NEUTRO - FORNECIMENTO E INSTALACAO</t>
  </si>
  <si>
    <t>LUMINARIA FECHADA PARA ILUMINACAO PUBLICA - LAMPADAS DE 250/500W - FORNECIMENTO E INSTALACAO (EXCLUINDO LAMPADAS)</t>
  </si>
  <si>
    <t>LUMINARIA ESTANQUE - PROTECAO CONTRA AGUA, POEIRA OU IMPACTOS - TIPO AQUATIC PIAL OU EQUIVALENTE</t>
  </si>
  <si>
    <t>CHAVE GUARDA MOTOR TRIFASICO 5CV/220V C/ CHAVE MAGNETICA - FORNECIMENTO E INSTALACAO</t>
  </si>
  <si>
    <t>CHAVE GUARDA MOTOR TRIFISICA 10CV/220V C/ CHAVE MAGNETICA - FORNECIMENTO E INSTALACAO</t>
  </si>
  <si>
    <t>ESCORAMENTO FORMAS DE H=3,30 A 3,50 M, COM MADEIRA 3A QUALIDADE, NAO APARELHADA, APROVEITAMENTO TABUAS 3X E PRUMOS 4X</t>
  </si>
  <si>
    <t>ESCORAMENTO FORMAS H=3,50 A 4,00 M, COM MADEIRA DE 3A QUALIDADE, NAO APARELHADA, APROVEITAMENTO TABUAS 3X E PRUMOS 4X.</t>
  </si>
  <si>
    <t>CURVA PARA REDE COLETOR ESGOTO, EB 644, 90GR, DN=200MM, COM JUNTA ELASTICA</t>
  </si>
  <si>
    <t>LASTRO DE CONCRETO, PREPARO MECÂNICO, INCLUSOS ADITIVO IMPERMEABILIZANTE, LANÇAMENTO E ADENSAMENTO</t>
  </si>
  <si>
    <t>CURVA PVC PARA REDE COLETOR ESGOTO, EB-644, 45 GR, 200 MM, COM JUNTA ELASTICA.</t>
  </si>
  <si>
    <t>GRELHA DE FERRO FUNDIDO PARA CANALETA LARG = 30CM, FORNECIMENTO E ASSENTAMENTO</t>
  </si>
  <si>
    <t>GRELHA DE FERRO FUNDIDO PARA CANALETA LARG = 20CM, FORNECIMENTO E ASSENTAMENTO</t>
  </si>
  <si>
    <t>GRELHA DE FERRO FUNDIDO PARA CANALETA LARG = 15CM, FORNECIMENTO E ASSENTAMENTO</t>
  </si>
  <si>
    <t>TAMPAO FOFO ARTICULADO, CLASSE B125 CARGA MAX 12,5 T, REDONDO TAMPA 600 MM, REDE PLUVIAL/ESGOTO, P = CHAMINE CX AREIA / POCO VISITA ASSENTADO COM ARG CIM/AREIA 1:4, FORNECIMENTO E ASSENTAMENTO</t>
  </si>
  <si>
    <t>EXTINTOR INCENDIO TP GAS CARBONICO 4KG COMPLETO - FORNECIMENTO E INSTALACAO</t>
  </si>
  <si>
    <t>CABO TELEFONICO CT-APL-50, 100 PARES (USO EXTERNO) - FORNECIMENTO E INSTALACAO</t>
  </si>
  <si>
    <t>BOMBA SUBMERSIVEL ELETRICA, TRIFASICA, POTÊNCIA 3,75 HP, DIAMETRO DO ROTOR 90 MM SEMIABERTO, BOCAL DE SAIDA DIAMETRO DE 2 POLEGADAS, HM/Q = 5 M / 61,2 M3/H A 25,5 M / 3,6 M3/H</t>
  </si>
  <si>
    <t>COLCHAO DRENANTE C/ 30CM PEDRA BRITADA N.3/FILTRO TRANSICAO MANTA GEOTEXTIL 100% POLIPROPILENO OU POLIESTER INCL FORNEC/COLOCMAT</t>
  </si>
  <si>
    <t>EXECUCAO DRENO PROFUNDO, COM CORTE TRAPEZOIDAL EM SOLO, DE 70X80X150CM EXCL TUBO INCL MATERIAL EXECUCAO, COM SELO ENCHIMENTO MATERIAL DRENANTE E ESCAVACAO</t>
  </si>
  <si>
    <t>BOCA DE LOBO EM ALVENARIA TIJOLO MACICO, REVESTIDA C/ ARGAMASSA DE CIMENTO E AREIA 1:3, SOBRE LASTRO DE CONCRETO 10CM E TAMPA DE CONCRETO ARMADO</t>
  </si>
  <si>
    <t>EXECUCAO DE DRENO DE TUBO DE CONRETO SIMPLES POROSO D=0,20 M (0,5MX0,5M) PARA GALERIAS DE AGUAS PLUVIAIS</t>
  </si>
  <si>
    <t>TUBO CONCRETO SIMPLES DN 200 MM PARA DRENAGEM - FORNECIMENTO E INSTALACAO, INCLUSIVE ESCAVACAO MANUAL 1M3/M.</t>
  </si>
  <si>
    <t>TUBO CONCRETO SIMPLES DN 300 MM PARA DRENAGEM - FORNECIMENTO E INSTALACAO INCLUSIVE ESCAVACAO MANUAL 1M3/M</t>
  </si>
  <si>
    <t>TUBO CONCRETO SIMPLES DN 400 MM PARA DRENAGEM - FORNECIMENTO E INSTALACAO INCLUSIVE ESCAVACAO MANUAL 1,5M3/M</t>
  </si>
  <si>
    <t>TUBO CONCRETO SIMPLES DN 500 MM PARA DRENAGEM - FORNECIMENTO E INSTALACAO INCLUSIVE ESCAVACAO MANUAL 2M3/M</t>
  </si>
  <si>
    <t>TUBO PVC D=2 COM MATERIAL DRENANTE PARA DRENO/BARBACA - FORNECIMENTO E INSTALACAO</t>
  </si>
  <si>
    <t>DISSIPADOR DE ENERGIA EM PEDRA ARGAMASSADA ESPESSURA 6CM INCL MATERIAIS E COLOCACAO MEDIDO P/ VOLUME DE PEDRA ARGAMASSADA</t>
  </si>
  <si>
    <t>RECOMPOSICAO DE PAVIMENTACAO TIPO BLOKRET SOBRE COLCHAO DE AREIA COM REAPROVEITAMENTO DE MATERIAL</t>
  </si>
  <si>
    <t>GRELHA FF 30X90CM, 135KG, P/ CX RALO COM ASSENTAMENTO DE ARGAMASSA CIMENTO/AREIA 1:4 - FORNECIMENTO E INSTALAÇÃO</t>
  </si>
  <si>
    <t>ASSENTAMENTO DE PECAS, CONEXOES, APARELHOS E ACESSORIOS DE FERRO FUNDIDO DUCTIL, JUNTA ELASTICA, MECANICA OU FLANGEADA, COM DIAMETROS DE 50 A 300 MM.</t>
  </si>
  <si>
    <t>ASSENTAMENTO DE PECAS, CONEXOES, APARELHOS E ACESSORIOS DE FERRO FUNDIDO DUCTIL, JUNTA ELASTICA, MECANICA OU FLANGEADA, COM DIAMETROS DE 350 A 600 MM.</t>
  </si>
  <si>
    <t>ASSENTAMENTO DE PECAS, CONEXOES, APARELHOS E ACESSORIOS DE FERRO FUNDIDO DUCTIL, JUNTA ELASTICA, MECANICA OU FLANGEADA, COM DIAMETROS DE 700 A 1200 MM.</t>
  </si>
  <si>
    <t>REPARO ESTRUTURAL DE ESTRUTURAS DE CONCRETO COM ARGAMASSA POLIMERICA DE ALTO DESEMPENHO, E=2 CM</t>
  </si>
  <si>
    <t>IMPERMEABILIZACAO DE SUPERFICIE COM ARGAMASSA DE CIMENTO E AREIA, TRACO 1:3, COM ADITIVO IMPERMEABILIZANTE, E=3 CM</t>
  </si>
  <si>
    <t>IMPERMEABILIZACAO DE SUPERFICIE COM ARGAMASSA DE CIMENTO E AREIA, TRACO 1:3, COM ADITIVO IMPERMEABILIZANTE, E=1,5 CM</t>
  </si>
  <si>
    <t>IMPERMEABILIZACAO DE SUPERFICIE COM ARGAMASSA DE CIMENTO E AREIA (GROSSA), TRACO 1:4, COM ADITIVO IMPERMEABILIZANTE, E=2 CM</t>
  </si>
  <si>
    <t>IMPERMEABILIZACAO DE SUPERFICIE COM MANTA ASFALTICA (COM POLIMEROS TIPO APP), E=3 MM</t>
  </si>
  <si>
    <t>IMPERMEABILIZACAO DE SUPERFICIE COM MANTA ASFALTICA (COM POLIMEROS TIPO APP), E=4 MM</t>
  </si>
  <si>
    <t>JUNTA DE DILATACAO PARA IMPERMEABILIZACAO, COM ASFALTO OXIDADO APLICADO A QUENTE, DIMENSOES 2X2 CM</t>
  </si>
  <si>
    <t>GRUPO DE SOLDAGEM COM GERADOR A DIESEL 60 CV PARA SOLDA ELÉTRICA, SOBRE 04 RODAS, COM MOTOR 4 CILINDROS 600 A - DEPRECIAÇÃO. AF_02/2016</t>
  </si>
  <si>
    <t>GRUPO DE SOLDAGEM COM GERADOR A DIESEL 60 CV PARA SOLDA ELÉTRICA, SOBRE 04 RODAS, COM MOTOR 4 CILINDROS 600 A - MANUTENÇÃO. AF_02/2016</t>
  </si>
  <si>
    <t>GRUPO DE SOLDAGEM COM GERADOR A DIESEL 60 CV PARA SOLDA ELÉTRICA, SOBRE 04 RODAS, COM MOTOR 4 CILINDROS 600 A - MATERIAIS NA OPERAÇÃO. AF_02/2016</t>
  </si>
  <si>
    <t>GRUPO DE SOLDAGEM COM GERADOR A DIESEL 60 CV PARA SOLDA ELÉTRICA, SOBRE 04 RODAS, COM MOTOR 4 CILINDROS 600 A - JUROS. AF_02/2016</t>
  </si>
  <si>
    <t>GRUPO DE SOLDAGEM COM GERADOR A DIESEL 60 CV PARA SOLDA ELÉTRICA, SOBRE 04 RODAS, COM MOTOR 4 CILINDROS 600 A - CHP DIURNO. AF_02/2016</t>
  </si>
  <si>
    <t>GRUPO DE SOLDAGEM COM GERADOR A DIESEL 60 CV PARA SOLDA ELÉTRICA, SOBRE 04 RODAS, COM MOTOR 4 CILINDROS 600 A - CHI DIURNO. AF_02/2016</t>
  </si>
  <si>
    <t>ESCAVADEIRA HIDRÁULICA SOBRE ESTEIRAS, CAÇAMBA 0,80 M3, PESO OPERACIONAL 17,8 T, POTÊNCIA LÍQUIDA 110 HP - CHI DIURNO. AF_10/2014</t>
  </si>
  <si>
    <t>BARRA LISA TRACO 1:4 (CIMENTO E AREIA MEDIA), COM CORANTE AMARELO, ESPESSURA 2,0CM, PREPARO MANUAL DA ARGAMASSA</t>
  </si>
  <si>
    <t>BARRA LISA TRACO 1:3 (CIMENTO E AREIA MEDIA NAO PENEIRADA), INCLUSO ADITIVO IMPERMEABILIZANTE, ESPESSURA 0,5CM, PREPARO MANUAL DA ARGAMASSA</t>
  </si>
  <si>
    <t>PEITORIL EM MARMORE BRANCO, LARGURA DE 15CM, ASSENTADO COM ARGAMASSA TRACO 1:4 (CIMENTO E AREIA MEDIA), PREPARO MANUAL DA ARGAMASSA</t>
  </si>
  <si>
    <t>PEITORIL EM MARMORE BRANCO, LARGURA DE 25CM, ASSENTADO COM ARGAMASSA TRACO 1:3 (CIMENTO E AREIA MEDIA), PREPARO MANUAL DA ARGAMASSA</t>
  </si>
  <si>
    <t>TABEIRA DE MADEIRA LEI, 1A QUALIDADE, 2,5X30,0CM PARA BEIRAL DE TELHADO</t>
  </si>
  <si>
    <t>CHAPA DE ACO CARBONO 3/8 (COLOC/ USO/ RETIR) P/ PASS VEICULO SOBRE VALA MEDIDA P/ AREA CHAPA EM CADA APLICACAO</t>
  </si>
  <si>
    <t>SOLDA DE TOPO DESCENDENTE, EM CHAPA ACO CHANFR 5/16" ESP (P/ ASSENT TUBULACAO OU PECA DE ACO) UTILIZANDO CONVERSOR DIESEL.</t>
  </si>
  <si>
    <t>SOLDA DE TOPO DESCENDENTE, EM CHAPA ACO CHANFR 3/8" ESP (P/ ASSENT TUBULACAO OU PECA DE ACO) UTILIZANDO CONVERSOR DIESEL</t>
  </si>
  <si>
    <t>SOLEIRA DE MARMORE BRANCO, LARGURA 15CM, ESPESSURA 3CM, ASSENTADA SOBRE ARGAMASSA TRACO 1:4 (CIMENTO E AREIA)</t>
  </si>
  <si>
    <t>PISO CIMENTADO TRACO 1:3 (CIMENTO E AREIA) ACABAMENTO RUSTICO ESPESSURA 2 CM COM JUNTAS PLASTICAS DE DILATACAO, PREPARO MANUAL DA ARGAMASSA</t>
  </si>
  <si>
    <t>PISO CIMENTADO TRACO 1:3 (CIMENTO E AREIA) COM ACABAMENTO LISO ESPESSURA 3CM COM JUNTAS DE MADEIRA, PREPARO MANUAL DA ARGAMASSA INCLUSO ADITIVO IMPERMEABILIZANTE</t>
  </si>
  <si>
    <t>JUNTA 5X5CM COM ARGAMASSA TRACO 1:3 (CIMENTO E AREIA) PARA PISO EM PLACAS</t>
  </si>
  <si>
    <t>PISO GRANITO ASSENTADO SOBRE ARGAMASSA CIMENTO / CAL / AREIA TRACO 1:0,25:3 INCLUSIVE REJUNTE EM CIMENTO</t>
  </si>
  <si>
    <t>PISO EM GRANILITE, MARMORITE OU GRANITINA ESPESSURA 8 MM, INCLUSO JUNTAS DE DILATACAO PLASTICAS</t>
  </si>
  <si>
    <t>PISO MARMORE BRANCO ASSENTADO SOBRE ARGAMASSA TRACO 1:4 (CIMENTO/AREIA)</t>
  </si>
  <si>
    <t>QUADRO DE DISTRIBUICAO DE ENERGIA P/ 6 DISJUNTORES TERMOMAGNETICOS MONOPOLARES SEM BARRAMENTO, DE EMBUTIR, EM CHAPA METALICA - FORNECIMENTO E INSTALACAO</t>
  </si>
  <si>
    <t>PINTURA COM TINTA PROTETORA ACABAMENTO ALUMINIO, UMA DEMAO SOBRE SUPERFCIE METALICA</t>
  </si>
  <si>
    <t>PINTURA COM TINTA PROTETORA ACABAMENTO ALUMINIO, DUAS DEMAOS SOBRE SUPERFICIE METALICA</t>
  </si>
  <si>
    <t>APLICACAO DE VERNIZ POLIURETANO FOSCO SOBRE PISO DE PEDRAS DECORATIVAS, 3 DEMAOS</t>
  </si>
  <si>
    <t>QUADRO DE DISTRIBUICAO PARA TELEFONE N.5, 80X80X12CM EM CHAPA METALICA, SEM ACESSORIOS, PADRAO TELEBRAS, FORNECIMENTO E INSTALACAO</t>
  </si>
  <si>
    <t>TAMPAO FOFO P/ CAIXA R2 PADRAO TELEBRAS COMPLETO - FORNECIMENTO E INSTALACAO</t>
  </si>
  <si>
    <t>TAMPAO FOFO P/ CAIXA R1 PADRAO TELEBRAS COMPLETO - FORNECIMENTO E INSTALACAO</t>
  </si>
  <si>
    <t>JANELA DE MADEIRA TIPO VENEZIANA. DE ABRIR, INCLUSAS GUARNICOES E FERRAGENS</t>
  </si>
  <si>
    <t>JANELA DE MADEIRA ALMOFADADA, DE ABRIR, INCLUSAS GUARNICOES SEM FERRAGENS</t>
  </si>
  <si>
    <t>JANELA DE MADEIRA TIPO VENEZIANA/GUILHOTINA, DE ABRIR, INCLUSAS GUARNICOES SEM FERRAGENS</t>
  </si>
  <si>
    <t>CAIXA MADEIRA 57X43CM COM GUARNICAO 13CM P/ FECHAMENTO DE AR CONDICIONAL</t>
  </si>
  <si>
    <t>ALCAPAO EM COMPENSADO DE MADEIRA CEDRO/VIROLA, 60X60X2CM, COM MARCO 7X3CM, ALIZAR DE 2A, DOBRADICAS EM LATAO CROMADO E TARJETA CROMADA</t>
  </si>
  <si>
    <t>JOGO DE FERRAGENS CROMADAS PARA PORTA DE VIDRO TEMPERADO, UMA FOLHA COMPOSTO DE DOBRADICAS SUPERIOR E INFERIOR, TRINCO, FECHADURA, CONTRA FECHADURA COM CAPUCHINHO SEM MOLA E PUXADOR</t>
  </si>
  <si>
    <t>MANOMETRO 0 A 200 PSI (0 A 14 KGF/CM2), D = 50MM - FORNECIMENTO E COLOCACAO</t>
  </si>
  <si>
    <t>RECOMPOSICAO PARCIAL DO ARAME FARPADO Nº 14 CLASSE 250, FIXADO EM CERCA COM MOURÕES DE CONCRETO, RETO, 15X15CM</t>
  </si>
  <si>
    <t>ALAMBRADO EM MOUROES DE CONCRETO "T", ALTURA LIVRE 2M, ESPACADOS A CADA 2M, COM TELA DE ARAME GALVANIZADO, FIO 14 BWG E MALHA QUADRADA 5X5CM</t>
  </si>
  <si>
    <t>REVOLVIMENTO E DESTORROAMENTO MANUAL DE SUPERFÍCIE GRAMADA COM PROFUNDIDADE ATÉ 20CM</t>
  </si>
  <si>
    <t>PODA DE ARVORES, COM LIMPEZA DE GALHOS SECOS E RETIRADA DE PARASITAS, INCLUINDO REMOCAO DE ENTULHO</t>
  </si>
  <si>
    <t>PORTAO EM TUBO DE ACO GALVANIZADO DIN 2440/NBR 5580, PAINEL UNICO, DIMENSOES 1,0X1,6M, INCLUSIVE CADEADO</t>
  </si>
  <si>
    <t>PORTAO EM TUBO DE ACO GALVANIZADO DIN 2440/NBR 5580, PAINEL UNICO, DIMENSOES 4,0X1,2M, INCLUSIVE CADEADO</t>
  </si>
  <si>
    <t>LOCACAO E NIVELAMENTO DE EMISSARIO/REDE COLETORA COM AUXILIO DE EQUIPAMENTO TOPOGRAFICO</t>
  </si>
  <si>
    <t>ISOLAMENTO DE OBRA COM TELA PLASTICA COM MALHA DE 5MM E ESTRUTURA DE MADEIRA PONTALETEADA</t>
  </si>
  <si>
    <t>TANQUE DE LOUÇA BRANCA SUSPENSO, 18L OU EQUIVALENTE - FORNECIMENTO E INSTALAÇÃO. AF_12/2013</t>
  </si>
  <si>
    <t>TANQUE DE MÁRMORE SINTÉTICO COM COLUNA, 22L OU EQUIVALENTE  FORNECIMENTO E INSTALAÇÃO. AF_12/2013</t>
  </si>
  <si>
    <t>TANQUE DE MÁRMORE SINTÉTICO SUSPENSO, 22L OU EQUIVALENTE - FORNECIMENTO E INSTALAÇÃO. AF_12/2013</t>
  </si>
  <si>
    <t>VÁLVULA EM METAL CROMADO TIPO AMERICANA 3.1/2" X 1.1/2" PARA PIA - FORNECIMENTO E INSTALAÇÃO. AF_12/2013</t>
  </si>
  <si>
    <t>VÁLVULA EM PLÁSTICO 1" PARA PIA, TANQUE OU LAVATÓRIO, COM OU SEM LADRÃO - FORNECIMENTO E INSTALAÇÃO. AF_12/2013</t>
  </si>
  <si>
    <t>VÁLVULA EM PLÁSTICO CROMADO TIPO AMERICANA 3.1/2" X 1.1/2" SEM ADAPTADOR PARA PIA - FORNECIMENTO E INSTALAÇÃO. AF_12/2013</t>
  </si>
  <si>
    <t>SIFÃO DO TIPO GARRAFA EM METAL CROMADO 1 X 1.1/2" - FORNECIMENTO E INSTALAÇÃO. AF_12/2013</t>
  </si>
  <si>
    <t>SIFÃO DO TIPO GARRAFA/COPO EM PVC 1.1/4 X 1.1/2" - FORNECIMENTO E INSTALAÇÃO. AF_12/2013</t>
  </si>
  <si>
    <t>SIFÃO DO TIPO FLEXÍVEL EM PVC 1 X 1.1/2 - FORNECIMENTO E INSTALAÇÃO. AF_12/2013</t>
  </si>
  <si>
    <t>ENGATE FLEXÍVEL EM PLÁSTICO BRANCO, 1/2" X 30CM - FORNECIMENTO E INSTALAÇÃO. AF_12/2013</t>
  </si>
  <si>
    <t>ENGATE FLEXÍVEL EM PLÁSTICO BRANCO, 1/2" X 40CM - FORNECIMENTO E INSTALAÇÃO. AF_12/2013</t>
  </si>
  <si>
    <t>ENGATE FLEXÍVEL EM INOX, 1/2 X 30CM - FORNECIMENTO E INSTALAÇÃO. AF_12/2013</t>
  </si>
  <si>
    <t>ENGATE FLEXÍVEL EM INOX, 1/2 X 40CM - FORNECIMENTO E INSTALAÇÃO. AF_12/2013</t>
  </si>
  <si>
    <t>BANCADA DE GRANITO CINZA POLIDO PARA PIA DE COZINHA 1,50 X 0,60 M - FORNECIMENTO E INSTALAÇÃO. AF_12/2013</t>
  </si>
  <si>
    <t>BANCADA DE MÁRMORE BRANCO POLIDO PARA PIA DE COZINHA 1,50 X 0,60 M - FORNECIMENTO E INSTALAÇÃO. AF_12/2013</t>
  </si>
  <si>
    <t>BANCADA DE MÁRMORE SINTÉTICO 120 X 60CM, COM CUBA INTEGRADA - FORNECIMENTO E INSTALAÇÃO. AF_12/2013</t>
  </si>
  <si>
    <t>BANCADA DE GRANITO CINZA POLIDO PARA LAVATÓRIO 0,50 X 0,60 M - FORNECIMENTO E INSTALAÇÃO. AF_12/2013</t>
  </si>
  <si>
    <t>BANCADA DE MÁRMORE BRANCO POLIDO PARA LAVATÓRIO 0,50 X 0,60 M - FORNECIMENTO E INSTALAÇÃO. AF_12/2013</t>
  </si>
  <si>
    <t>CUBA DE EMBUTIR DE AÇO INOXIDÁVEL MÉDIA - FORNECIMENTO E INSTALAÇÃO. AF_12/2013</t>
  </si>
  <si>
    <t>CUBA DE EMBUTIR OVAL EM LOUÇA BRANCA, 35 X 50CM OU EQUIVALENTE - FORNECIMENTO E INSTALAÇÃO. AF_12/2013</t>
  </si>
  <si>
    <t>LAVATÓRIO LOUÇA BRANCA COM COLUNA, *44 X 35,5* CM, PADRÃO POPULAR - FORNECIMENTO E INSTALAÇÃO. AF_12/2013</t>
  </si>
  <si>
    <t>LAVATÓRIO LOUÇA BRANCA COM COLUNA, 45 X 55CM OU EQUIVALENTE, PADRÃO MÉDIO - FORNECIMENTO E INSTALAÇÃO. AF_12/2013</t>
  </si>
  <si>
    <t>LAVATÓRIO LOUÇA BRANCA SUSPENSO, 29,5 X 39CM OU EQUIVALENTE, PADRÃO POPULAR - FORNECIMENTO E INSTALAÇÃO. AF_12/2013</t>
  </si>
  <si>
    <t>APARELHO MISTURADOR DE MESA PARA LAVATÓRIO, PADRÃO MÉDIO - FORNECIMENTO E INSTALAÇÃO. AF_12/2013</t>
  </si>
  <si>
    <t>APARELHO MISTURADOR DE MESA PARA PIA DE COZINHA, PADRÃO MÉDIO - FORNECIMENTO E INSTALAÇÃO. AF_12/2013</t>
  </si>
  <si>
    <t>TORNEIRA CROMADA TUBO MÓVEL, DE MESA, 1/2" OU 3/4", PARA PIA DE COZINHA, PADRÃO ALTO - FORNECIMENTO E INSTALAÇÃO. AF_12/2013</t>
  </si>
  <si>
    <t>TORNEIRA CROMADA TUBO MÓVEL, DE PAREDE, 1/2" OU 3/4", PARA PIA DE COZINHA, PADRÃO MÉDIO - FORNECIMENTO E INSTALAÇÃO. AF_12/2013</t>
  </si>
  <si>
    <t>TORNEIRA CROMADA 1/2" OU 3/4" PARA TANQUE, PADRÃO POPULAR - FORNECIMENTO E INSTALAÇÃO. AF_12/2013</t>
  </si>
  <si>
    <t>TORNEIRA PLÁSTICA 3/4" PARA TANQUE - FORNECIMENTO E INSTALAÇÃO. AF_12/2013</t>
  </si>
  <si>
    <t>TANQUE DE LOUÇA BRANCA COM COLUNA, 30L OU EQUIVALENTE, INCLUSO SIFÃO FLEXÍVEL EM PVC, VÁLVULA METÁLICA E TORNEIRA DE METAL CROMADO PADRÃO MÉDIO - FORNECIMENTO E INSTALAÇÃO. AF_12/2013</t>
  </si>
  <si>
    <t>TANQUE DE LOUÇA BRANCA COM COLUNA, 30L OU EQUIVALENTE, INCLUSO SIFÃO FLEXÍVEL EM PVC, VÁLVULA PLÁSTICA E TORNEIRA DE METAL CROMADO PADRÃO POPULAR - FORNECIMENTO E INSTALAÇÃO. AF_12/2013_P</t>
  </si>
  <si>
    <t>TANQUE DE LOUÇA BRANCA COM COLUNA, 30L OU EQUIVALENTE, INCLUSO SIFÃO FLEXÍVEL EM PVC, VÁLVULA PLÁSTICA E TORNEIRA DE PLÁSTICO - FORNECIMENTO E INSTALAÇÃO. AF_12/2013</t>
  </si>
  <si>
    <t>TANQUE DE LOUÇA BRANCA SUSPENSO, 18L OU EQUIVALENTE, INCLUSO SIFÃO TIPO GARRAFA EM METAL CROMADO, VÁLVULA METÁLICA E TORNEIRA DE METAL CROMADO PADRÃO MÉDIO - FORNECIMENTO E INSTALAÇÃO. AF_12/2013</t>
  </si>
  <si>
    <t>TANQUE DE LOUÇA BRANCA SUSPENSO, 18L OU EQUIVALENTE, INCLUSO SIFÃO TIPO GARRAFA EM PVC, VÁLVULA PLÁSTICA E TORNEIRA DE METAL CROMADO PADRÃO POPULAR - FORNECIMENTO E INSTALAÇÃO. AF_12/2013</t>
  </si>
  <si>
    <t>TANQUE DE LOUÇA BRANCA SUSPENSO, 18L OU EQUIVALENTE, INCLUSO SIFÃO TIPO GARRAFA EM PVC, VÁLVULA PLÁSTICA E TORNEIRA DE PLÁSTICO - FORNECIMENTO E INSTALAÇÃO. AF_12/2013</t>
  </si>
  <si>
    <t>TANQUE DE MÁRMORE SINTÉTICO COM COLUNA, 22L OU EQUIVALENTE, INCLUSO SIFÃO FLEXÍVEL EM PVC, VÁLVULA PLÁSTICA E TORNEIRA DE METAL CROMADO PADRÃO POPULAR - FORNECIMENTO E INSTALAÇÃO. AF_12/2013</t>
  </si>
  <si>
    <t>TANQUE DE MÁRMORE SINTÉTICO COM COLUNA, 22L OU EQUIVALENTE, INCLUSO SIFÃO FLEXÍVEL EM PVC, VÁLVULA PLÁSTICA E TORNEIRA DE PLÁSTICO - FORNECIMENTO E INSTALAÇÃO. AF_12/2013</t>
  </si>
  <si>
    <t>TANQUE DE MÁRMORE SINTÉTICO SUSPENSO, 22L OU EQUIVALENTE, INCLUSO SIFÃO TIPO GARRAFA EM PVC, VÁLVULA PLÁSTICA E TORNEIRA DE METAL CROMADO PADRÃO POPULAR - FORNECIMENTO E INSTALAÇÃO. AF_12/2013</t>
  </si>
  <si>
    <t>TANQUE DE MÁRMORE SINTÉTICO SUSPENSO, 22L OU EQUIVALENTE, INCLUSO SIFÃO TIPO GARRAFA EM PVC, VÁLVULA PLÁSTICA E TORNEIRA DE PLÁSTICO - FORNECIMENTO E INSTALAÇÃO. AF_12/2013</t>
  </si>
  <si>
    <t>TANQUE DE MÁRMORE SINTÉTICO SUSPENSO, 22L OU EQUIVALENTE, INCLUSO SIFÃO FLEXÍVEL EM PVC, VÁLVULA PLÁSTICA E TORNEIRA DE METAL CROMADO PADRÃO POPULAR - FORNECIMENTO E INSTALAÇÃO. AF_12/2013</t>
  </si>
  <si>
    <t>TANQUE DE MÁRMORE SINTÉTICO SUSPENSO, 22L OU EQUIVALENTE, INCLUSO SIFÃO FLEXÍVEL EM PVC, VÁLVULA PLÁSTICA E TORNEIRA DE PLÁSTICO - FORNECIMENTO E INSTALAÇÃO. AF_12/2013</t>
  </si>
  <si>
    <t>VASO SANITÁRIO SIFONADO COM CAIXA ACOPLADA LOUÇA BRANCA, INCLUSO ENGATE FLEXÍVEL EM PLÁSTICO BRANCO, 1/2  X 40CM - FORNECIMENTO E INSTALAÇÃO. AF_12/2013</t>
  </si>
  <si>
    <t>VASO SANITÁRIO SIFONADO COM CAIXA ACOPLADA LOUÇA BRANCA - PADRÃO MÉDIO, INCLUSO ENGATE FLEXÍVEL EM METAL CROMADO, 1/2 X 40CM - FORNECIMENTO E INSTALAÇÃO. AF_12/2013</t>
  </si>
  <si>
    <t>BANCADA DE MÁRMORE SINTÉTICO 120 X 60CM, COM CUBA INTEGRADA, INCLUSO SIFÃO TIPO GARRAFA EM PVC, VÁLVULA EM PLÁSTICO CROMADO TIPO AMERICANA E TORNEIRA CROMADA LONGA, DE PAREDE, PADRÃO POPULAR - FORNECIMENTO E INSTALAÇÃO. AF_12/2013</t>
  </si>
  <si>
    <t>BANCADA DE MÁRMORE SINTÉTICO 120 X 60CM, COM CUBA INTEGRADA, INCLUSO SIFÃO TIPO FLEXÍVEL EM PVC, VÁLVULA EM PLÁSTICO CROMADO TIPO AMERICANA E TORNEIRA CROMADA LONGA, DE PAREDE, PADRÃO POPULAR - FORNECIMENTO E INSTALAÇÃO. AF_12/2013</t>
  </si>
  <si>
    <t>CUBA DE EMBUTIR DE AÇO INOXIDÁVEL MÉDIA, INCLUSO VÁLVULA TIPO AMERICANA EM METAL CROMADO E SIFÃO FLEXÍVEL EM PVC - FORNECIMENTO E INSTALAÇÃO. AF_12/2013</t>
  </si>
  <si>
    <t>CUBA DE EMBUTIR DE AÇO INOXIDÁVEL MÉDIA, INCLUSO VÁLVULA TIPO AMERICANA E SIFÃO TIPO GARRAFA EM METAL CROMADO - FORNECIMENTO E INSTALAÇÃO. AF_12/2013</t>
  </si>
  <si>
    <t>CUBA DE EMBUTIR OVAL EM LOUÇA BRANCA, 35 X 50CM OU EQUIVALENTE, INCLUSO VÁLVULA EM METAL CROMADO E SIFÃO FLEXÍVEL EM PVC - FORNECIMENTO E INSTALAÇÃO. AF_12/2013</t>
  </si>
  <si>
    <t>CUBA DE EMBUTIR OVAL EM LOUÇA BRANCA, 35 X 50CM OU EQUIVALENTE, INCLUSO VÁLVULA E SIFÃO TIPO GARRAFA EM METAL CROMADO - FORNECIMENTO E INSTALAÇÃO. AF_12/2013</t>
  </si>
  <si>
    <t>LAVATÓRIO LOUÇA BRANCA COM COLUNA, *44 X 35,5* CM, PADRÃO POPULAR, INCLUSO SIFÃO FLEXÍVEL EM PVC, VÁLVULA E ENGATE FLEXÍVEL 30CM EM PLÁSTICO E COM TORNEIRA CROMADA PADRÃO POPULAR - FORNECIMENTO E INSTALAÇÃO. AF_12/2013</t>
  </si>
  <si>
    <t>LAVATÓRIO LOUÇA BRANCA COM COLUNA, 45 X 55CM OU EQUIVALENTE, PADRÃO MÉDIO, INCLUSO SIFÃO TIPO GARRAFA, VÁLVULA E ENGATE FLEXÍVEL DE 40CM EM METAL CROMADO, COM APARELHO MISTURADOR PADRÃO MÉDIO - FORNECIMENTO E INSTALAÇÃO. AF_12/2013</t>
  </si>
  <si>
    <t>LAVATÓRIO LOUÇA BRANCA COM COLUNA, 45 X 55CM OU EQUIVALENTE, PADRÃO MÉDIO, INCLUSO SIFÃO TIPO GARRAFA, VÁLVULA E ENGATE FLEXÍVEL DE 40CM EM METAL CROMADO, COM TORNEIRA CROMADA DE MESA, PADRÃO MÉDIO - FORNECIMENTO E INSTALAÇÃO. AF_12/2013</t>
  </si>
  <si>
    <t>LAVATÓRIO LOUÇA BRANCA SUSPENSO, 29,5 X 39CM OU EQUIVALENTE, PADRÃO POPULAR, INCLUSO SIFÃO TIPO GARRAFA EM PVC, VÁLVULA E ENGATE FLEXÍVEL 30CM EM PLÁSTICO E TORNEIRA CROMADA DE MESA, PADRÃO POPULAR - FORNECIMENTO E INSTALAÇÃO. AF_12/2013</t>
  </si>
  <si>
    <t>LAVATÓRIO LOUÇA BRANCA SUSPENSO, 29,5 X 39CM OU EQUIVALENTE, PADRÃO POPULAR, INCLUSO SIFÃO FLEXÍVEL EM PVC, VÁLVULA E ENGATE FLEXÍVEL 30CM EM PLÁSTICO E TORNEIRA CROMADA DE MESA, PADRÃO POPULAR - FORNECIMENTO E INSTALAÇÃO. AF_12/2013</t>
  </si>
  <si>
    <t>BANCADA MÁRMORE BRANCO POLIDO 0,50 X 0,60M, INCLUSO CUBA DE EMBUTIR OVAL EM LOUÇA BRANCA 35 X 50CM, VÁLVULA, SIFÃO TIPO GARRAFA E ENGATE FLEXÍVEL 40CM EM METAL CROMADO E APARELHO MISTURADOR DE MESA, PADRÃO MÉDIO - FORNECIMENTO E INSTALAÇÃO. AF_12/2013</t>
  </si>
  <si>
    <t>GRADE DE DISCO REBOCÁVEL COM 20 DISCOS 24" X 6 MM COM PNEUS PARA TRANSPORTE - JUROS. AF_06/2014</t>
  </si>
  <si>
    <t>REVESTIMENTO CERÂMICO PARA PAREDES EXTERNAS EM PASTILHAS DE PORCELANA 5 X 5 CM (PLACAS DE 30 X 30 CM), ALINHADAS A PRUMO, APLICADO EM SUPERFÍCIES EXTERNAS DA SACADA. AF_06/2014</t>
  </si>
  <si>
    <t>REVESTIMENTO CERÂMICO PARA PAREDES EXTERNAS EM PASTILHAS DE PORCELANA 5 X 5 CM (PLACAS DE 30 X 30 CM), ALINHADAS A PRUMO, APLICADO EM SUPERFÍCIES INTERNAS DA SACADA. AF_06/2014</t>
  </si>
  <si>
    <t>REVESTIMENTO CERÂMICO PARA PISO COM PLACAS TIPO ESMALTADA EXTRA DE DIMENSÕES 35X35 CM APLICADA EM AMBIENTES DE ÁREA MENOR QUE 5 M2. AF_06/2014</t>
  </si>
  <si>
    <t>REVESTIMENTO CERÂMICO PARA PISO COM PLACAS TIPO ESMALTADA EXTRA DE DIMENSÕES 35X35 CM APLICADA EM AMBIENTES DE ÁREA ENTRE 5 M2 E 10 M2. AF_06/2014</t>
  </si>
  <si>
    <t>REVESTIMENTO CERÂMICO PARA PISO COM PLACAS TIPO ESMALTADA EXTRA DE DIMENSÕES 35X35 CM APLICADA EM AMBIENTES DE ÁREA MAIOR QUE 10 M2. AF_06/2014</t>
  </si>
  <si>
    <t>REVESTIMENTO CERÂMICO PARA PISO COM PLACAS TIPO ESMALTADA EXTRA DE DIMENSÕES 45X45 CM APLICADA EM AMBIENTES DE ÁREA MENOR QUE 5 M2. AF_06/2014</t>
  </si>
  <si>
    <t>REVESTIMENTO CERÂMICO PARA PISO COM PLACAS TIPO ESMALTADA EXTRA DE DIMENSÕES 45X45 CM APLICADA EM AMBIENTES DE ÁREA ENTRE 5 M2 E 10 M2. AF_06/2014</t>
  </si>
  <si>
    <t>REVESTIMENTO CERÂMICO PARA PISO COM PLACAS TIPO ESMALTADA EXTRA DE DIMENSÕES 45X45 CM APLICADA EM AMBIENTES DE ÁREA MAIOR QUE 10 M2. AF_06/2014</t>
  </si>
  <si>
    <t>REVESTIMENTO CERÂMICO PARA PISO COM PLACAS TIPO ESMALTADA EXTRA DE DIMENSÕES 60X60 CM APLICADA EM AMBIENTES DE ÁREA MENOR QUE 5 M2. AF_06/2014</t>
  </si>
  <si>
    <t>REVESTIMENTO CERÂMICO PARA PISO COM PLACAS TIPO ESMALTADA EXTRA DE DIMENSÕES 60X60 CM APLICADA EM AMBIENTES DE ÁREA ENTRE 5 M2 E 10 M2. AF_06/2014</t>
  </si>
  <si>
    <t>REVESTIMENTO CERÂMICO PARA PISO COM PLACAS TIPO ESMALTADA EXTRA DE DIMENSÕES 60X60 CM APLICADA EM AMBIENTES DE ÁREA MAIOR QUE 10 M2. AF_06/2014</t>
  </si>
  <si>
    <t>REVESTIMENTO CERÂMICO PARA PISO COM PLACAS TIPO PORCELANATO DE DIMENSÕES 45X45 CM APLICADA EM AMBIENTES DE ÁREA MENOR QUE 5 M². AF_06/2014</t>
  </si>
  <si>
    <t>REVESTIMENTO CERÂMICO PARA PISO COM PLACAS TIPO PORCELANATO DE DIMENSÕES 45X45 CM APLICADA EM AMBIENTES DE ÁREA ENTRE 5 M² E 10 M². AF_06/2014</t>
  </si>
  <si>
    <t>REVESTIMENTO CERÂMICO PARA PISO COM PLACAS TIPO PORCELANATO DE DIMENSÕES 45X45 CM APLICADA EM AMBIENTES DE ÁREA MAIOR QUE 10 M². AF_06/2014</t>
  </si>
  <si>
    <t>REVESTIMENTO CERÂMICO PARA PISO COM PLACAS TIPO PORCELANATO DE DIMENSÕES 60X60 CM APLICADA EM AMBIENTES DE ÁREA MENOR QUE 5 M². AF_06/2014</t>
  </si>
  <si>
    <t>REVESTIMENTO CERÂMICO PARA PISO COM PLACAS TIPO PORCELANATO DE DIMENSÕES 60X60 CM APLICADA EM AMBIENTES DE ÁREA ENTRE 5 M² E 10 M². AF_06/2014</t>
  </si>
  <si>
    <t>REVESTIMENTO CERÂMICO PARA PISO COM PLACAS TIPO PORCELANATO DE DIMENSÕES 60X60 CM APLICADA EM AMBIENTES DE ÁREA MAIOR QUE 10 M². AF_06/2014</t>
  </si>
  <si>
    <t>REVESTIMENTO CERÂMICO PARA PAREDES INTERNAS COM PLACAS TIPO ESMALTADA EXTRA DE DIMENSÕES 20X20 CM APLICADAS EM AMBIENTES DE ÁREA MENOR QUE 5 M² NA ALTURA INTEIRA DAS PAREDES. AF_06/2014</t>
  </si>
  <si>
    <t>REVESTIMENTO CERÂMICO PARA PAREDES INTERNAS COM PLACAS TIPO ESMALTADA EXTRA DE DIMENSÕES 20X20 CM APLICADAS EM AMBIENTES DE ÁREA MAIOR QUE 5 M² NA ALTURA INTEIRA DAS PAREDES. AF_06/2014</t>
  </si>
  <si>
    <t>REVESTIMENTO CERÂMICO PARA PAREDES INTERNAS COM PLACAS TIPO ESMALTADA EXTRA DE DIMENSÕES 20X20 CM APLICADAS EM AMBIENTES DE ÁREA MENOR QUE 5 M² A MEIA ALTURA DAS PAREDES. AF_06/2014</t>
  </si>
  <si>
    <t>REVESTIMENTO CERÂMICO PARA PAREDES INTERNAS COM PLACAS TIPO ESMALTADA EXTRA DE DIMENSÕES 20X20 CM APLICADAS EM AMBIENTES DE ÁREA MAIOR QUE 5 M² A MEIA ALTURA DAS PAREDES. AF_06/2014</t>
  </si>
  <si>
    <t>REVESTIMENTO CERÂMICO PARA PAREDES INTERNAS COM PLACAS TIPO ESMALTADA EXTRA DE DIMENSÕES 25X35 CM APLICADAS EM AMBIENTES DE ÁREA MENOR QUE 5 M² NA ALTURA INTEIRA DAS PAREDES. AF_06/2014</t>
  </si>
  <si>
    <t>REVESTIMENTO CERÂMICO PARA PAREDES INTERNAS COM PLACAS TIPO ESMALTADA EXTRA DE DIMENSÕES 25X35 CM APLICADAS EM AMBIENTES DE ÁREA MAIOR QUE 5 M² NA ALTURA INTEIRA DAS PAREDES. AF_06/2014</t>
  </si>
  <si>
    <t>REVESTIMENTO CERÂMICO PARA PAREDES INTERNAS COM PLACAS TIPO ESMALTADA EXTRA DE DIMENSÕES 25X35 CM APLICADAS EM AMBIENTES DE ÁREA MENOR QUE 5 M² A MEIA ALTURA DAS PAREDES. AF_06/2014</t>
  </si>
  <si>
    <t>REVESTIMENTO CERÂMICO PARA PAREDES INTERNAS COM PLACAS TIPO ESMALTADA EXTRA DE DIMENSÕES 25X35 CM APLICADAS EM AMBIENTES DE ÁREA MAIOR QUE 5 M² A MEIA ALTURA DAS PAREDES. AF_06/2014</t>
  </si>
  <si>
    <t>REVESTIMENTO CERÂMICO PARA PAREDES INTERNAS COM PLACAS TIPO ESMALTADA EXTRA  DE DIMENSÕES 33X45 CM APLICADAS EM AMBIENTES DE ÁREA MENOR QUE 5 M² NA ALTURA INTEIRA DAS PAREDES. AF_06/2014</t>
  </si>
  <si>
    <t>REVESTIMENTO CERÂMICO PARA PAREDES INTERNAS COM PLACAS TIPO ESMALTADA EXTRA DE DIMENSÕES 33X45 CM APLICADAS EM AMBIENTES DE ÁREA MAIOR QUE 5 M² NA ALTURA INTEIRA DAS PAREDES. AF_06/2014</t>
  </si>
  <si>
    <t>REVESTIMENTO CERÂMICO PARA PAREDES INTERNAS COM PLACAS TIPO ESMALTADA EXTRA DE DIMENSÕES 33X45 CM APLICADAS EM AMBIENTES DE ÁREA MENOR QUE 5 M² A MEIA ALTURA DAS PAREDES. AF_06/2014</t>
  </si>
  <si>
    <t>REVESTIMENTO CERÂMICO PARA PAREDES INTERNAS COM PLACAS TIPO ESMALTADA EXTRA  DE DIMENSÕES 33X45 CM APLICADAS EM AMBIENTES DE ÁREA MAIOR QUE 5 M² A MEIA ALTURA DAS PAREDES. AF_06/2014</t>
  </si>
  <si>
    <t>ARGAMASSA TRAÇO 1:7 (CIMENTO E AREIA MÉDIA) COM ADIÇÃO DE PLASTIFICANTE PARA EMBOÇO/MASSA ÚNICA/ASSENTAMENTO DE ALVENARIA DE VEDAÇÃO, PREPARO MECÂNICO COM BETONEIRA 400 L. AF_06/2014</t>
  </si>
  <si>
    <t>ARGAMASSA TRAÇO 1:7 (CIMENTO E AREIA MÉDIA) COM ADIÇÃO DE PLASTIFICANTE PARA EMBOÇO/MASSA ÚNICA/ASSENTAMENTO DE ALVENARIA DE VEDAÇÃO, PREPARO MECÂNICO COM BETONEIRA 600 L. AF_06/2014</t>
  </si>
  <si>
    <t>ARGAMASSA TRAÇO 1:6 (CIMENTO E AREIA MÉDIA) COM ADIÇÃO DE PLASTIFICANTE PARA EMBOÇO/MASSA ÚNICA/ASSENTAMENTO DE ALVENARIA DE VEDAÇÃO, PREPARO MECÂNICO COM BETONEIRA 400 L. AF_06/2014</t>
  </si>
  <si>
    <t>ARGAMASSA TRAÇO 1:6 (CIMENTO E AREIA MÉDIA) COM ADIÇÃO DE PLASTIFICANTE PARA EMBOÇO/MASSA ÚNICA/ASSENTAMENTO DE ALVENARIA DE VEDAÇÃO, PREPARO MECÂNICO COM BETONEIRA 600 L. AF_06/2014</t>
  </si>
  <si>
    <t>ARGAMASSA TRAÇO 1:1:6 (CIMENTO, CAL E AREIA MÉDIA) PARA EMBOÇO/MASSA ÚNICA/ASSENTAMENTO DE ALVENARIA DE VEDAÇÃO, PREPARO MECÂNICO COM BETONEIRA 400 L. AF_06/2014</t>
  </si>
  <si>
    <t>ARGAMASSA TRAÇO 1:1:6 (CIMENTO, CAL E AREIA MÉDIA) PARA EMBOÇO/MASSA ÚNICA/ASSENTAMENTO DE ALVENARIA DE VEDAÇÃO, PREPARO MECÂNICO COM BETONEIRA 600 L. AF_06/2014</t>
  </si>
  <si>
    <t>ARGAMASSA TRAÇO 1:1,5:7,5 (CIMENTO, CAL E AREIA MÉDIA) PARA EMBOÇO/MASSA ÚNICA/ASSENTAMENTO DE ALVENARIA DE VEDAÇÃO, PREPARO MECÂNICO COM BETONEIRA 400 L. AF_06/2014</t>
  </si>
  <si>
    <t>ARGAMASSA TRAÇO 1:1,5:7,5 (CIMENTO, CAL E AREIA MÉDIA) PARA EMBOÇO/MASSA ÚNICA/ASSENTAMENTO DE ALVENARIA DE VEDAÇÃO, PREPARO MECÂNICO COM BETONEIRA 600 L. AF_06/2014</t>
  </si>
  <si>
    <t>ARGAMASSA TRAÇO 1:2:8 (CIMENTO, CAL E AREIA MÉDIA) PARA EMBOÇO/MASSA ÚNICA/ASSENTAMENTO DE ALVENARIA DE VEDAÇÃO, PREPARO MECÂNICO COM BETONEIRA 400 L. AF_06/2014</t>
  </si>
  <si>
    <t>ARGAMASSA TRAÇO 1:2:9 (CIMENTO, CAL E AREIA MÉDIA) PARA EMBOÇO/MASSA ÚNICA/ASSENTAMENTO DE ALVENARIA DE VEDAÇÃO, PREPARO MECÂNICO COM BETONEIRA 600 L. AF_06/2014</t>
  </si>
  <si>
    <t>ARGAMASSA TRAÇO 1:3:12 (CIMENTO, CAL E AREIA MÉDIA) PARA EMBOÇO/MASSA ÚNICA/ASSENTAMENTO DE ALVENARIA DE VEDAÇÃO, PREPARO MECÂNICO COM BETONEIRA 400 L. AF_06/2014</t>
  </si>
  <si>
    <t>ARGAMASSA TRAÇO 1:3:12 (CIMENTO, CAL E AREIA MÉDIA) PARA EMBOÇO/MASSA ÚNICA/ASSENTAMENTO DE ALVENARIA DE VEDAÇÃO, PREPARO MECÂNICO COM BETONEIRA 600 L. AF_06/2014</t>
  </si>
  <si>
    <t>ARGAMASSA TRAÇO 1:3 (CIMENTO E AREIA MÉDIA) PARA CONTRAPISO, PREPARO MECÂNICO COM BETONEIRA 400 L. AF_06/2014</t>
  </si>
  <si>
    <t>ARGAMASSA TRAÇO 1:3 (CIMENTO E AREIA MÉDIA) PARA CONTRAPISO, PREPARO MECÂNICO COM BETONEIRA 600 L. AF_06/2014</t>
  </si>
  <si>
    <t>ARGAMASSA TRAÇO 1:4 (CIMENTO E AREIA MÉDIA) PARA CONTRAPISO, PREPARO MECÂNICO COM BETONEIRA 400 L. AF_06/2014</t>
  </si>
  <si>
    <t>ARGAMASSA TRAÇO 1:4 (CIMENTO E AREIA MÉDIA) PARA CONTRAPISO, PREPARO MECÂNICO COM BETONEIRA 600 L. AF_06/2014</t>
  </si>
  <si>
    <t>ARGAMASSA TRAÇO 1:5 (CIMENTO E AREIA MÉDIA) PARA CONTRAPISO, PREPARO MECÂNICO COM BETONEIRA 400 L. AF_06/2014</t>
  </si>
  <si>
    <t>ARGAMASSA TRAÇO 1:5 (CIMENTO E AREIA MÉDIA) PARA CONTRAPISO, PREPARO MECÂNICO COM BETONEIRA 600 L. AF_06/2014</t>
  </si>
  <si>
    <t>ARGAMASSA TRAÇO 1:6 (CIMENTO E AREIA MÉDIA) PARA CONTRAPISO, PREPARO MECÂNICO COM BETONEIRA 400 L. AF_06/2014</t>
  </si>
  <si>
    <t>ARGAMASSA TRAÇO 1:6 (CIMENTO E AREIA MÉDIA) PARA CONTRAPISO, PREPARO MECÂNICO COM BETONEIRA 600 L. AF_06/2014</t>
  </si>
  <si>
    <t>ARGAMASSA TRAÇO 1:5 (CIMENTO E AREIA GROSSA) PARA CHAPISCO CONVENCIONAL, PREPARO MECÂNICO COM BETONEIRA 400 L. AF_06/2014</t>
  </si>
  <si>
    <t>ARGAMASSA TRAÇO 1:5 (CIMENTO E AREIA GROSSA) PARA CHAPISCO CONVENCIONAL, PREPARO MECÂNICO COM BETONEIRA 600 L. AF_06/2014</t>
  </si>
  <si>
    <t>ARGAMASSA TRAÇO 1:3 (CIMENTO E AREIA GROSSA) PARA CHAPISCO CONVENCIONAL, PREPARO MECÂNICO COM BETONEIRA 400 L. AF_06/2014</t>
  </si>
  <si>
    <t>ARGAMASSA TRAÇO 1:3 (CIMENTO E AREIA GROSSA) PARA CHAPISCO CONVENCIONAL, PREPARO MECÂNICO COM BETONEIRA 600 L. AF_06/2014</t>
  </si>
  <si>
    <t>ARGAMASSA TRAÇO 1:4 (CIMENTO E AREIA GROSSA) PARA CHAPISCO CONVENCIONAL, PREPARO MECÂNICO COM BETONEIRA 400 L. AF_06/2014</t>
  </si>
  <si>
    <t>ARGAMASSA TRAÇO 1:4 (CIMENTO E AREIA GROSSA) PARA CHAPISCO CONVENCIONAL, PREPARO MECÂNICO COM BETONEIRA 600 L. AF_06/2014</t>
  </si>
  <si>
    <t>ARGAMASSA TRAÇO 1:5 (CIMENTO E AREIA GROSSA) COM ADIÇÃO DE EMULSÃO POLIMÉRICA PARA CHAPISCO ROLADO, PREPARO MECÂNICO COM BETONEIRA 400 L. AF_06/2014</t>
  </si>
  <si>
    <t>ARGAMASSA TRAÇO 1:5 (CIMENTO E AREIA GROSSA) COM ADIÇÃO DE EMULSÃO POLIMÉRICA PARA CHAPISCO ROLADO, PREPARO MECÂNICO COM BETONEIRA 600 L. AF_06/2014</t>
  </si>
  <si>
    <t>ARGAMASSA TRAÇO 1:3 (CIMENTO E AREIA GROSSA) COM ADIÇÃO DE EMULSÃO POLIMÉRICA PARA CHAPISCO ROLADO, PREPARO MECÂNICO COM BETONEIRA 400 L. AF_06/2014</t>
  </si>
  <si>
    <t>ARGAMASSA TRAÇO 1:3 (CIMENTO E AREIA GROSSA) COM ADIÇÃO DE EMULSÃO POLIMÉRICA PARA CHAPISCO ROLADO, PREPARO MECÂNICO COM BETONEIRA 600 L. AF_06/2014</t>
  </si>
  <si>
    <t>ARGAMASSA TRAÇO 1:4 (CIMENTO E AREIA GROSSA) COM ADIÇÃO DE EMULSÃO POLIMÉRICA PARA CHAPISCO ROLADO, PREPARO MECÂNICO COM BETONEIRA 400 L. AF_06/2014</t>
  </si>
  <si>
    <t>ARGAMASSA TRAÇO 1:4 (CIMENTO E AREIA GROSSA) COM ADIÇÃO DE EMULSÃO POLIMÉRICA PARA CHAPISCO ROLADO, PREPARO MECÂNICO COM BETONEIRA 600 L. AF_06/2014</t>
  </si>
  <si>
    <t>ARGAMASSA TRAÇO 1:7 (CIMENTO E AREIA MÉDIA) COM ADIÇÃO DE PLASTIFICANTE PARA EMBOÇO/MASSA ÚNICA/ASSENTAMENTO DE ALVENARIA DE VEDAÇÃO, PREPARO MECÂNICO COM MISTURADOR DE EIXO HORIZONTAL DE 300 KG. AF_06/2014</t>
  </si>
  <si>
    <t>ARGAMASSA TRAÇO 1:7 (CIMENTO E AREIA MÉDIA) COM ADIÇÃO DE PLASTIFICANTE PARA EMBOÇO/MASSA ÚNICA/ASSENTAMENTO DE ALVENARIA DE VEDAÇÃO, PREPARO MECÂNICO COM MISTURADOR DE EIXO HORIZONTAL DE 600 KG. AF_06/2014</t>
  </si>
  <si>
    <t>ARGAMASSA TRAÇO 1:6 (CIMENTO E AREIA MÉDIA) COM ADIÇÃO DE PLASTIFICANTE PARA EMBOÇO/MASSA ÚNICA/ASSENTAMENTO DE ALVENARIA DE VEDAÇÃO, PREPARO MECÂNICO COM MISTURADOR DE EIXO HORIZONTAL DE 300 KG. AF_06/2014</t>
  </si>
  <si>
    <t>ARGAMASSA TRAÇO 1:6 (CIMENTO E AREIA MÉDIA) COM ADIÇÃO DE PLASTIFICANTE PARA EMBOÇO/MASSA ÚNICA/ASSENTAMENTO DE ALVENARIA DE VEDAÇÃO, PREPARO MECÂNICO COM MISTURADOR DE EIXO HORIZONTAL DE 600 KG. AF_06/2014</t>
  </si>
  <si>
    <t>ARGAMASSA TRAÇO 1:1:6 (CIMENTO, CAL E AREIA MÉDIA) PARA EMBOÇO/MASSA ÚNICA/ASSENTAMENTO DE ALVENARIA DE VEDAÇÃO, PREPARO MECÂNICO COM MISTURADOR DE EIXO HORIZONTAL DE 300 KG. AF_06/2014</t>
  </si>
  <si>
    <t>ARGAMASSA TRAÇO 1:1:6 (CIMENTO, CAL E AREIA MÉDIA) PARA EMBOÇO/MASSA ÚNICA/ASSENTAMENTO DE ALVENARIA DE VEDAÇÃO, PREPARO MECÂNICO COM MISTURADOR DE EIXO HORIZONTAL DE 600 KG. AF_06/2014</t>
  </si>
  <si>
    <t>ARGAMASSA TRAÇO 1:1,5:7,5 (CIMENTO, CAL E AREIA MÉDIA) PARA EMBOÇO/MASSA ÚNICA/ASSENTAMENTO DE ALVENARIA DE VEDAÇÃO, PREPARO MECÂNICO COM MISTURADOR DE EIXO HORIZONTAL DE 300 KG. AF_06/2014</t>
  </si>
  <si>
    <t>ARGAMASSA TRAÇO 1:1,5:7,5 (CIMENTO, CAL E AREIA MÉDIA) PARA EMBOÇO/MASSA ÚNICA/ASSENTAMENTO DE ALVENARIA DE VEDAÇÃO, PREPARO MECÂNICO COM MISTURADOR DE EIXO HORIZONTAL DE 600 KG. AF_06/2014</t>
  </si>
  <si>
    <t>ARGAMASSA TRAÇO 1:2:8 (CIMENTO, CAL E AREIA MÉDIA) PARA EMBOÇO/MASSA ÚNICA/ASSENTAMENTO DE ALVENARIA DE VEDAÇÃO, PREPARO MECÂNICO COM MISTURADOR DE EIXO HORIZONTAL DE 300 KG. AF_06/2014</t>
  </si>
  <si>
    <t>ARGAMASSA TRAÇO 1:2:8 (CIMENTO, CAL E AREIA MÉDIA) PARA EMBOÇO/MASSA ÚNICA/ASSENTAMENTO DE ALVENARIA DE VEDAÇÃO, PREPARO MECÂNICO COM MISTURADOR DE EIXO HORIZONTAL DE 600 KG. AF_06/2014</t>
  </si>
  <si>
    <t>ARGAMASSA TRAÇO 1:2:9 (CIMENTO, CAL E AREIA MÉDIA) PARA EMBOÇO/MASSA ÚNICA/ASSENTAMENTO DE ALVENARIA DE VEDAÇÃO, PREPARO MECÂNICO COM MISTURADOR DE EIXO HORIZONTAL DE 300 KG. AF_06/2014</t>
  </si>
  <si>
    <t>ARGAMASSA TRAÇO 1:3:12 (CIMENTO, CAL E AREIA MÉDIA) PARA EMBOÇO/MASSA ÚNICA/ASSENTAMENTO DE ALVENARIA DE VEDAÇÃO, PREPARO MECÂNICO COM MISTURADOR DE EIXO HORIZONTAL DE 600 KG. AF_06/2014</t>
  </si>
  <si>
    <t>ARGAMASSA TRAÇO 1:3 (CIMENTO E AREIA MÉDIA) PARA CONTRAPISO, PREPARO MECÂNICO COM MISTURADOR DE EIXO HORIZONTAL DE 160 KG. AF_06/2014</t>
  </si>
  <si>
    <t>ARGAMASSA TRAÇO 1:3 (CIMENTO E AREIA MÉDIA) PARA CONTRAPISO, PREPARO MECÂNICO COM MISTURADOR DE EIXO HORIZONTAL DE 300 KG. AF_06/2014</t>
  </si>
  <si>
    <t>ARGAMASSA TRAÇO 1:3 (CIMENTO E AREIA MÉDIA) PARA CONTRAPISO, PREPARO MECÂNICO COM MISTURADOR DE EIXO HORIZONTAL DE 600 KG. AF_06/2014</t>
  </si>
  <si>
    <t>ARGAMASSA TRAÇO 1:4 (CIMENTO E AREIA MÉDIA) PARA CONTRAPISO, PREPARO MECÂNICO COM MISTURADOR DE EIXO HORIZONTAL DE 160 KG. AF_06/2014</t>
  </si>
  <si>
    <t>ARGAMASSA TRAÇO 1:4 (CIMENTO E AREIA MÉDIA) PARA CONTRAPISO, PREPARO MECÂNICO COM MISTURADOR DE EIXO HORIZONTAL DE 300 KG. AF_06/2014</t>
  </si>
  <si>
    <t>ARGAMASSA TRAÇO 1:4 (CIMENTO E AREIA MÉDIA) PARA CONTRAPISO, PREPARO MECÂNICO COM MISTURADOR DE EIXO HORIZONTAL DE 600 KG. AF_06/2014</t>
  </si>
  <si>
    <t>ARGAMASSA TRAÇO 1:5 (CIMENTO E AREIA MÉDIA) PARA CONTRAPISO, PREPARO MECÂNICO COM MISTURADOR DE EIXO HORIZONTAL DE 160 KG. AF_06/2014</t>
  </si>
  <si>
    <t>ARGAMASSA TRAÇO 1:5 (CIMENTO E AREIA MÉDIA) PARA CONTRAPISO, PREPARO MECÂNICO COM MISTURADOR DE EIXO HORIZONTAL DE 300 KG. AF_06/2014</t>
  </si>
  <si>
    <t>ARGAMASSA TRAÇO 1:5 (CIMENTO E AREIA MÉDIA) PARA CONTRAPISO, PREPARO MECÂNICO COM MISTURADOR DE EIXO HORIZONTAL DE 600 KG. AF_06/2014</t>
  </si>
  <si>
    <t>ARGAMASSA TRAÇO 1:6 (CIMENTO E AREIA MÉDIA) PARA CONTRAPISO, PREPARO MECÂNICO COM MISTURADOR DE EIXO HORIZONTAL DE 160 KG. AF_06/2014</t>
  </si>
  <si>
    <t>ARGAMASSA TRAÇO 1:6 (CIMENTO E AREIA MÉDIA) PARA CONTRAPISO, PREPARO MECÂNICO COM MISTURADOR DE EIXO HORIZONTAL DE 600 KG. AF_06/2014</t>
  </si>
  <si>
    <t>ARGAMASSA TRAÇO 1:5 (CIMENTO E AREIA GROSSA) PARA CHAPISCO CONVENCIONAL, PREPARO MECÂNICO COM MISTURADOR DE EIXO HORIZONTAL DE 300 KG. AF_06/2014</t>
  </si>
  <si>
    <t>ARGAMASSA TRAÇO 1:5 (CIMENTO E AREIA GROSSA) PARA CHAPISCO CONVENCIONAL, PREPARO MECÂNICO COM MISTURADOR DE EIXO HORIZONTAL DE 600 KG. AF_06/2014</t>
  </si>
  <si>
    <t>ARGAMASSA TRAÇO 1:3 (CIMENTO E AREIA GROSSA) PARA CHAPISCO CONVENCIONAL, PREPARO MECÂNICO COM MISTURADOR DE EIXO HORIZONTAL DE 160 KG. AF_06/2014</t>
  </si>
  <si>
    <t>ARGAMASSA TRAÇO 1:3 (CIMENTO E AREIA GROSSA) PARA CHAPISCO CONVENCIONAL, PREPARO MECÂNICO COM MISTURADOR DE EIXO HORIZONTAL DE 300 KG. AF_06/2014</t>
  </si>
  <si>
    <t>ARGAMASSA TRAÇO 1:3 (CIMENTO E AREIA GROSSA) PARA CHAPISCO CONVENCIONAL, PREPARO MECÂNICO COM MISTURADOR DE EIXO HORIZONTAL DE 600 KG. AF_06/2014</t>
  </si>
  <si>
    <t>ARGAMASSA TRAÇO 1:4 (CIMENTO E AREIA GROSSA) PARA CHAPISCO CONVENCIONAL, PREPARO MECÂNICO COM MISTURADOR DE EIXO HORIZONTAL DE 160 KG. AF_06/2014</t>
  </si>
  <si>
    <t>ARGAMASSA TRAÇO 1:4 (CIMENTO E AREIA GROSSA) PARA CHAPISCO CONVENCIONAL, PREPARO MECÂNICO COM MISTURADOR DE EIXO HORIZONTAL DE 300 KG. AF_06/2014</t>
  </si>
  <si>
    <t>ARGAMASSA TRAÇO 1:4 (CIMENTO E AREIA GROSSA) PARA CHAPISCO CONVENCIONAL, PREPARO MECÂNICO COM MISTURADOR DE EIXO HORIZONTAL DE 600 KG. AF_06/2014</t>
  </si>
  <si>
    <t>ARGAMASSA TRAÇO 1:5 (CIMENTO E AREIA GROSSA) COM ADIÇÃO DE EMULSÃO POLIMÉRICA PARA CHAPISCO ROLADO, PREPARO MECÂNICO COM MISTURADOR DE EIXO HORIZONTAL DE 300 KG. AF_06/2014</t>
  </si>
  <si>
    <t>ARGAMASSA TRAÇO 1:5 (CIMENTO E AREIA GROSSA) COM ADIÇÃO DE EMULSÃO POLIMÉRICA PARA CHAPISCO ROLADO, PREPARO MECÂNICO COM MISTURADOR DE EIXO HORIZONTAL DE 600 KG. AF_06/2014</t>
  </si>
  <si>
    <t>ARGAMASSA TRAÇO 1:3 (CIMENTO E AREIA GROSSA) COM ADIÇÃO DE EMULSÃO POLIMÉRICA PARA CHAPISCO ROLADO, PREPARO MECÂNICO COM MISTURADOR DE EIXO HORIZONTAL DE 160 KG. AF_06/2014</t>
  </si>
  <si>
    <t>ARGAMASSA TRAÇO 1:3 (CIMENTO E AREIA GROSSA) COM ADIÇÃO DE EMULSÃO POLIMÉRICA PARA CHAPISCO ROLADO, PREPARO MECÂNICO COM MISTURADOR DE EIXO HORIZONTAL DE 300 KG. AF_06/2014</t>
  </si>
  <si>
    <t>ARGAMASSA TRAÇO 1:3 (CIMENTO E AREIA GROSSA) COM ADIÇÃO DE EMULSÃO POLIMÉRICA PARA CHAPISCO ROLADO, PREPARO MECÂNICO COM MISTURADOR DE EIXO HORIZONTAL DE 600 KG. AF_06/2014</t>
  </si>
  <si>
    <t>ARGAMASSA TRAÇO 1:4 (CIMENTO E AREIA GROSSA) COM ADIÇÃO DE EMULSÃO POLIMÉRICA PARA CHAPISCO ROLADO, PREPARO MECÂNICO COM MISTURADOR DE EIXO HORIZONTAL DE 300 KG. AF_06/2014</t>
  </si>
  <si>
    <t>ARGAMASSA TRAÇO 1:4 (CIMENTO E AREIA GROSSA) COM ADIÇÃO DE EMULSÃO POLIMÉRICA PARA CHAPISCO ROLADO, PREPARO MECÂNICO COM MISTURADOR DE EIXO HORIZONTAL DE 600 KG. AF_06/2014</t>
  </si>
  <si>
    <t>ARGAMASSA TRAÇO 1:7 (CIMENTO E AREIA MÉDIA) COM ADIÇÃO DE PLASTIFICANTE PARA EMBOÇO/MASSA ÚNICA/ASSENTAMENTO DE ALVENARIA DE VEDAÇÃO, PREPARO MANUAL. AF_06/2014</t>
  </si>
  <si>
    <t>ARGAMASSA TRAÇO 1:6 (CIMENTO E AREIA MÉDIA) COM ADIÇÃO DE PLASTIFICANTE PARA EMBOÇO/MASSA ÚNICA/ASSENTAMENTO DE ALVENARIA DE VEDAÇÃO, PREPARO MANUAL. AF_06/2014</t>
  </si>
  <si>
    <t>ARGAMASSA TRAÇO 1:1:6 (CIMENTO, CAL E AREIA MÉDIA) PARA EMBOÇO/MASSA ÚNICA/ASSENTAMENTO DE ALVENARIA DE VEDAÇÃO, PREPARO MANUAL. AF_06/2014</t>
  </si>
  <si>
    <t>ARGAMASSA TRAÇO 1:1,5:7,5 (CIMENTO, CAL E AREIA MÉDIA) PARA EMBOÇO/MASSA ÚNICA/ASSENTAMENTO DE ALVENARIA DE VEDAÇÃO, PREPARO MANUAL. AF_06/2014</t>
  </si>
  <si>
    <t>ARGAMASSA TRAÇO 1:2:8 (CIMENTO, CAL E AREIA MÉDIA) PARA EMBOÇO/MASSA ÚNICA/ASSENTAMENTO DE ALVENARIA DE VEDAÇÃO, PREPARO MANUAL. AF_06/2014</t>
  </si>
  <si>
    <t>ARGAMASSA TRAÇO 1:2:9 (CIMENTO, CAL E AREIA MÉDIA) PARA EMBOÇO/MASSA ÚNICA/ASSENTAMENTO DE ALVENARIA DE VEDAÇÃO, PREPARO MANUAL. AF_06/2014</t>
  </si>
  <si>
    <t>ARGAMASSA TRAÇO 1:3 (CIMENTO E AREIA MÉDIA) PARA CONTRAPISO, PREPARO MANUAL. AF_06/2014</t>
  </si>
  <si>
    <t>ARGAMASSA TRAÇO 1:4 (CIMENTO E AREIA MÉDIA) PARA CONTRAPISO, PREPARO MANUAL. AF_06/2014</t>
  </si>
  <si>
    <t>ARGAMASSA TRAÇO 1:5 (CIMENTO E AREIA MÉDIA) PARA CONTRAPISO, PREPARO MANUAL. AF_06/2014</t>
  </si>
  <si>
    <t>ARGAMASSA TRAÇO 1:6 (CIMENTO E AREIA MÉDIA) PARA CONTRAPISO, PREPARO MANUAL. AF_06/2014</t>
  </si>
  <si>
    <t>ARGAMASSA TRAÇO 1:5 (CIMENTO E AREIA GROSSA) PARA CHAPISCO CONVENCIONAL, PREPARO MANUAL. AF_06/2014</t>
  </si>
  <si>
    <t>ARGAMASSA TRAÇO 1:3 (CIMENTO E AREIA GROSSA) PARA CHAPISCO CONVENCIONAL, PREPARO MANUAL. AF_06/2014</t>
  </si>
  <si>
    <t>ARGAMASSA TRAÇO 1:4 (CIMENTO E AREIA GROSSA) PARA CHAPISCO CONVENCIONAL, PREPARO MANUAL. AF_06/2014</t>
  </si>
  <si>
    <t>ARGAMASSA TRAÇO 1:5 (CIMENTO E AREIA GROSSA) COM ADIÇÃO DE EMULSÃO POLIMÉRICA PARA CHAPISCO ROLADO, PREPARO MANUAL. AF_06/2014</t>
  </si>
  <si>
    <t>ARGAMASSA TRAÇO 1:3 (CIMENTO E AREIA GROSSA) COM ADIÇÃO DE EMULSÃO POLIMÉRICA PARA CHAPISCO ROLADO, PREPARO MANUAL. AF_06/2014</t>
  </si>
  <si>
    <t>ARGAMASSA TRAÇO 1:4 (CIMENTO E AREIA GROSSA) COM ADIÇÃO DE EMULSÃO POLIMÉRICA PARA CHAPISCO ROLADO, PREPARO MANUAL. AF_06/2014</t>
  </si>
  <si>
    <t>ARGAMASSA INDUSTRIALIZADA MULTIUSO PARA REVESTIMENTOS E ASSENTAMENTO DA ALVENARIA, PREPARO COM MISTURADOR DE EIXO HORIZONTAL DE 160 KG. AF_06/2014</t>
  </si>
  <si>
    <t>ARGAMASSA INDUSTRIALIZADA MULTIUSO PARA REVESTIMENTOS E ASSENTAMENTO DA ALVENARIA, PREPARO COM MISTURADOR DE EIXO HORIZONTAL DE 300 KG. AF_06/2014</t>
  </si>
  <si>
    <t>ARGAMASSA INDUSTRIALIZADA MULTIUSO PARA REVESTIMENTOS E ASSENTAMENTO DA ALVENARIA, PREPARO COM MISTURADOR DE EIXO HORIZONTAL DE 600 KG. AF_06/2014</t>
  </si>
  <si>
    <t>ARGAMASSA PRONTA PARA CONTRAPISO, PREPARO COM MISTURADOR DE EIXO HORIZONTAL DE 160 KG. AF_06/2014</t>
  </si>
  <si>
    <t>ARGAMASSA PRONTA PARA CONTRAPISO, PREPARO COM MISTURADOR DE EIXO HORIZONTAL DE 300 KG. AF_06/2014</t>
  </si>
  <si>
    <t>ARGAMASSA PRONTA PARA CONTRAPISO, PREPARO COM MISTURADOR DE EIXO HORIZONTAL DE 600 KG. AF_06/2014</t>
  </si>
  <si>
    <t>ARGAMASSA INDUSTRIALIZADA PARA CHAPISCO COLANTE, PREPARO COM MISTURADOR DE EIXO HORIZONTAL DE 160 KG. AF_06/2014</t>
  </si>
  <si>
    <t>ARGAMASSA INDUSTRIALIZADA PARA CHAPISCO COLANTE, PREPARO COM MISTURADOR DE EIXO HORIZONTAL DE 300 KG. AF_06/2014</t>
  </si>
  <si>
    <t>ARGAMASSA INDUSTRIALIZADA PARA CHAPISCO COLANTE, PREPARO COM MISTURADOR DE EIXO HORIZONTAL DE 600 KG. AF_06/2014</t>
  </si>
  <si>
    <t>ARGAMASSA INDUSTRIALIZADA MULTIUSO PARA REVESTIMENTOS E ASSENTAMENTO DA ALVENARIA, PREPARO MANUAL. AF_06/2014</t>
  </si>
  <si>
    <t>ARGAMASSA INDUSTRIALIZADA PARA CHAPISCO ROLADO, PREPARO MANUAL. AF_06/2014</t>
  </si>
  <si>
    <t>ARGAMASSA INDUSTRIALIZADA PARA CHAPISCO COLANTE, PREPARO MANUAL. AF_06/2014</t>
  </si>
  <si>
    <t>ARGAMASSA INDUSTRIALIZADA PARA REVESTIMENTOS, MISTURA E PROJEÇÃO DE 1,5 M³/H DE ARGAMASSA. AF_06/2014</t>
  </si>
  <si>
    <t>ARGAMASSA À BASE DE GESSO, MISTURA E PROJEÇÃO DE 1,5 M³/H DE ARGAMASSA. AF_06/2014</t>
  </si>
  <si>
    <t>APLICAÇÃO MANUAL DE GESSO DESEMPENADO (SEM TALISCAS) EM TETO DE AMBIENTES DE ÁREA MAIOR QUE 10M², ESPESSURA DE 0,5CM. AF_06/2014</t>
  </si>
  <si>
    <t>APLICAÇÃO MANUAL DE GESSO DESEMPENADO (SEM TALISCAS) EM TETO DE AMBIENTES DE ÁREA ENTRE 5M² E 10M², ESPESSURA DE 0,5CM. AF_06/2014</t>
  </si>
  <si>
    <t>APLICAÇÃO MANUAL DE GESSO DESEMPENADO (SEM TALISCAS) EM TETO DE AMBIENTES DE ÁREA MENOR QUE 5M², ESPESSURA DE 0,5CM. AF_06/2014</t>
  </si>
  <si>
    <t>APLICAÇÃO MANUAL DE GESSO DESEMPENADO (SEM TALISCAS) EM TETO DE AMBIENTES DE ÁREA MAIOR QUE 10M², ESPESSURA DE 1,0CM. AF_06/2014</t>
  </si>
  <si>
    <t>APLICAÇÃO MANUAL DE GESSO DESEMPENADO (SEM TALISCAS) EM TETO DE AMBIENTES DE ÁREA ENTRE 5M² E 10M², ESPESSURA DE 1,0CM. AF_06/2014</t>
  </si>
  <si>
    <t>APLICAÇÃO MANUAL DE GESSO DESEMPENADO (SEM TALISCAS) EM TETO DE AMBIENTES DE ÁREA MENOR QUE 5M², ESPESSURA DE 1,0CM. AF_06/2014</t>
  </si>
  <si>
    <t>APLICAÇÃO MANUAL DE GESSO DESEMPENADO (SEM TALISCAS) EM PAREDES DE AMBIENTES DE ÁREA MAIOR QUE 10M², ESPESSURA DE 0,5CM. AF_06/2014</t>
  </si>
  <si>
    <t>APLICAÇÃO MANUAL DE GESSO DESEMPENADO (SEM TALISCAS) EM PAREDES DE AMBIENTES DE ÁREA ENTRE 5M² E 10M², ESPESSURA DE 0,5CM. AF_06/2014</t>
  </si>
  <si>
    <t>APLICAÇÃO MANUAL DE GESSO DESEMPENADO (SEM TALISCAS) EM PAREDES DE AMBIENTES DE ÁREA MENOR QUE 5M², ESPESSURA DE 0,5CM. AF_06/2014</t>
  </si>
  <si>
    <t>APLICAÇÃO MANUAL DE GESSO DESEMPENADO (SEM TALISCAS) EM PAREDES DE AMBIENTES DE ÁREA MAIOR QUE 10M², ESPESSURA DE 1,0CM. AF_06/2014</t>
  </si>
  <si>
    <t>APLICAÇÃO MANUAL DE GESSO DESEMPENADO (SEM TALISCAS) EM PAREDES DE AMBIENTES DE ÁREA ENTRE 5M² E 10M², ESPESSURA DE 1,0CM. AF_06/2014</t>
  </si>
  <si>
    <t>APLICAÇÃO MANUAL DE GESSO DESEMPENADO (SEM TALISCAS) EM PAREDES DE AMBIENTES DE ÁREA MENOR QUE 5M², ESPESSURA DE 1,0CM. AF_06/2014</t>
  </si>
  <si>
    <t>APLICAÇÃO MANUAL DE GESSO SARRAFEADO (COM TALISCAS) EM PAREDES DE AMBIENTES DE ÁREA MAIOR QUE 10M², ESPESSURA DE 1,0CM. AF_06/2014</t>
  </si>
  <si>
    <t>APLICAÇÃO MANUAL DE GESSO SARRAFEADO (COM TALISCAS) EM PAREDES DE AMBIENTES DE ÁREA ENTRE 5M² E 10M², ESPESSURA DE 1,0CM. AF_06/2014</t>
  </si>
  <si>
    <t>APLICAÇÃO MANUAL DE GESSO SARRAFEADO (COM TALISCAS) EM PAREDES DE AMBIENTES DE ÁREA MENOR QUE 5M², ESPESSURA DE 1,0CM. AF_06/2014</t>
  </si>
  <si>
    <t>APLICAÇÃO MANUAL DE GESSO SARRAFEADO (COM TALISCAS) EM PAREDES DE AMBIENTES DE ÁREA MAIOR QUE 10M², ESPESSURA DE 1,5CM. AF_06/2014</t>
  </si>
  <si>
    <t>APLICAÇÃO MANUAL DE GESSO SARRAFEADO (COM TALISCAS) EM PAREDES DE AMBIENTES DE ÁREA ENTRE 5M² E 10M², ESPESSURA DE 1,5CM. AF_06/2014</t>
  </si>
  <si>
    <t>APLICAÇÃO MANUAL DE GESSO SARRAFEADO (COM TALISCAS) EM PAREDES DE AMBIENTES DE ÁREA MENOR QUE 5M², ESPESSURA DE 1,5CM. AF_06/2014</t>
  </si>
  <si>
    <t>APLICAÇÃO DE GESSO PROJETADO COM EQUIPAMENTO DE PROJEÇÃO EM PAREDES DE AMBIENTES DE ÁREA MAIOR QUE 10M², DESEMPENADO (SEM TALISCAS), ESPESSURA DE 0,5CM. AF_06/2014</t>
  </si>
  <si>
    <t>APLICAÇÃO DE GESSO PROJETADO COM EQUIPAMENTO DE PROJEÇÃO EM PAREDES DE AMBIENTES DE ÁREA ENTRE 5M² E 10M², DESEMPENADO (SEM TALISCAS), ESPESSURA DE 0,5CM. AF_06/2014</t>
  </si>
  <si>
    <t>APLICAÇÃO DE GESSO PROJETADO COM EQUIPAMENTO DE PROJEÇÃO EM PAREDES DE AMBIENTES DE ÁREA MENOR QUE 5M², DESEMPENADO (SEM TALISCAS), ESPESSURA DE 0,5CM. AF_06/2014</t>
  </si>
  <si>
    <t>APLICAÇÃO DE GESSO PROJETADO COM EQUIPAMENTO DE PROJEÇÃO EM PAREDES DE AMBIENTES DE ÁREA MAIOR QUE 10M², DESEMPENADO (SEM TALISCAS), ESPESSURA DE 1,0CM. AF_06/2014</t>
  </si>
  <si>
    <t>APLICAÇÃO DE GESSO PROJETADO COM EQUIPAMENTO DE PROJEÇÃO EM PAREDES DE AMBIENTES DE ÁREA ENTRE 5M² E 10M², DESEMPENADO (SEM TALISCAS), ESPESSURA DE 1,0CM. AF_06/2014</t>
  </si>
  <si>
    <t>APLICAÇÃO DE GESSO PROJETADO COM EQUIPAMENTO DE PROJEÇÃO EM PAREDES DE AMBIENTES DE ÁREA MENOR QUE 5M², DESEMPENADO (SEM TALISCAS), ESPESSURA DE 1,0CM. AF_06/2014</t>
  </si>
  <si>
    <t>APLICAÇÃO DE GESSO PROJETADO COM EQUIPAMENTO DE PROJEÇÃO EM PAREDES DE AMBIENTES DE ÁREA MAIOR QUE 10M², SARRAFEADO (COM TALISCAS), ESPESSURA DE 1,0CM. AF_06/2014</t>
  </si>
  <si>
    <t>APLICAÇÃO DE GESSO PROJETADO COM EQUIPAMENTO DE PROJEÇÃO EM PAREDES DE AMBIENTES DE ÁREA ENTRE 5M² E 10M², SARRAFEADO (COM TALISCAS), ESPESSURA DE 1,0CM. AF_06/2014</t>
  </si>
  <si>
    <t>APLICAÇÃO DE GESSO PROJETADO COM EQUIPAMENTO DE PROJEÇÃO EM PAREDES DE AMBIENTES DE ÁREA MAIOR QUE 10M², SARRAFEADO (COM TALISCAS), ESPESSURA DE 1,5CM. AF_06/2014</t>
  </si>
  <si>
    <t>APLICAÇÃO DE GESSO PROJETADO COM EQUIPAMENTO DE PROJEÇÃO EM PAREDES DE AMBIENTES DE ÁREA ENTRE 5M² E 10M², SARRAFEADO (COM TALISCAS), ESPESSURA DE 1,5CM. AF_06/2014</t>
  </si>
  <si>
    <t>BETONEIRA CAPACIDADE NOMINAL 400 L, CAPACIDADE DE MISTURA 310 L, MOTOR A DIESEL POTÊNCIA 5,0 HP, SEM CARREGADOR - MATERIAIS NA OPERAÇÃO. AF_06/2014</t>
  </si>
  <si>
    <t>ALVENARIA DE VEDAÇÃO DE BLOCOS VAZADOS DE CONCRETO DE 9X19X39CM (ESPESSURA 9CM) DE PAREDES COM ÁREA LÍQUIDA MENOR QUE 6M² SEM VÃOS E ARGAMASSA DE ASSENTAMENTO COM PREPARO EM BETONEIRA. AF_06/2014</t>
  </si>
  <si>
    <t>ALVENARIA DE VEDAÇÃO DE BLOCOS VAZADOS DE CONCRETO DE 9X19X39CM (ESPESSURA 9CM) DE PAREDES COM ÁREA LÍQUIDA MENOR QUE 6M² SEM VÃOS E ARGAMASSA DE ASSENTAMENTO COM PREPARO MANUAL. AF_06/2014</t>
  </si>
  <si>
    <t>ALVENARIA DE VEDAÇÃO DE BLOCOS VAZADOS DE CONCRETO DE 14X19X39CM (ESPESSURA 14CM) DE PAREDES COM ÁREA LÍQUIDA MENOR QUE 6M² SEM VÃOS E ARGAMASSA DE ASSENTAMENTO COM PREPARO EM BETONEIRA. AF_06/2014</t>
  </si>
  <si>
    <t>ALVENARIA DE VEDAÇÃO DE BLOCOS VAZADOS DE CONCRETO DE 14X19X39CM (ESPESSURA 14CM) DE PAREDES COM ÁREA LÍQUIDA MENOR QUE 6M² SEM VÃOS E ARGAMASSA DE ASSENTAMENTO COM PREPARO MANUAL. AF_06/2014</t>
  </si>
  <si>
    <t>ALVENARIA DE VEDAÇÃO DE BLOCOS VAZADOS DE CONCRETO DE 19X19X39CM (ESPESSURA 19CM) DE PAREDES COM ÁREA LÍQUIDA MENOR QUE 6M² SEM VÃOS E ARGAMASSA DE ASSENTAMENTO COM PREPARO EM BETONEIRA. AF_06/2014</t>
  </si>
  <si>
    <t>ALVENARIA DE VEDAÇÃO DE BLOCOS VAZADOS DE CONCRETO DE 19X19X39CM (ESPESSURA 19CM) DE PAREDES COM ÁREA LÍQUIDA MENOR QUE 6M² SEM VÃOS E ARGAMASSA DE ASSENTAMENTO COM PREPARO MANUAL. AF_06/2014</t>
  </si>
  <si>
    <t>ALVENARIA DE VEDAÇÃO DE BLOCOS VAZADOS DE CONCRETO DE 9X19X39CM (ESPESSURA 9CM) DE PAREDES COM ÁREA LÍQUIDA MAIOR OU IGUAL A 6M² SEM VÃOS E ARGAMASSA DE ASSENTAMENTO COM PREPARO EM BETONEIRA. AF_06/2014</t>
  </si>
  <si>
    <t>ALVENARIA DE VEDAÇÃO DE BLOCOS VAZADOS DE CONCRETO DE 9X19X39CM (ESPESSURA 9CM) DE PAREDES COM ÁREA LÍQUIDA MAIOR OU IGUAL A 6M² SEM VÃOS E ARGAMASSA DE ASSENTAMENTO COM PREPARO MANUAL. AF_06/2014</t>
  </si>
  <si>
    <t>ALVENARIA DE VEDAÇÃO DE BLOCOS VAZADOS DE CONCRETO DE 14X19X39CM (ESPESSURA 14CM) DE PAREDES COM ÁREA LÍQUIDA MAIOR OU IGUAL A 6M² SEM VÃOS E ARGAMASSA DE ASSENTAMENTO COM PREPARO EM BETONEIRA. AF_06/2014</t>
  </si>
  <si>
    <t>ALVENARIA DE VEDAÇÃO DE BLOCOS VAZADOS DE CONCRETO DE 14X19X39CM (ESPESSURA 14CM) DE PAREDES COM ÁREA LÍQUIDA MAIOR OU IGUAL A 6M² SEM VÃOS E ARGAMASSA DE ASSENTAMENTO COM PREPARO MANUAL. AF_06/2014</t>
  </si>
  <si>
    <t>ALVENARIA DE VEDAÇÃO DE BLOCOS VAZADOS DE CONCRETO DE 19X19X39CM (ESPESSURA 19CM) DE PAREDES COM ÁREA LÍQUIDA MAIOR OU IGUAL A 6M² SEM VÃOS E ARGAMASSA DE ASSENTAMENTO COM PREPARO EM BETONEIRA. AF_06/2014</t>
  </si>
  <si>
    <t>ALVENARIA DE VEDAÇÃO DE BLOCOS VAZADOS DE CONCRETO DE 19X19X39CM (ESPESSURA 19CM) DE PAREDES COM ÁREA LÍQUIDA MAIOR OU IGUAL A 6M² SEM VÃOS E ARGAMASSA DE ASSENTAMENTO COM PREPARO MANUAL. AF_06/2014</t>
  </si>
  <si>
    <t>ALVENARIA DE VEDAÇÃO DE BLOCOS VAZADOS DE CONCRETO DE 9X19X39CM (ESPESSURA 9CM) DE PAREDES COM ÁREA LÍQUIDA MENOR QUE 6M² COM VÃOS E ARGAMASSA DE ASSENTAMENTO COM PREPARO EM BETONEIRA. AF_06/2014</t>
  </si>
  <si>
    <t>ALVENARIA DE VEDAÇÃO DE BLOCOS VAZADOS DE CONCRETO DE 9X19X39CM (ESPESSURA 9CM) DE PAREDES COM ÁREA LÍQUIDA MENOR QUE 6M² COM VÃOS E ARGAMASSA DE ASSENTAMENTO COM PREPARO MANUAL. AF_06/2014</t>
  </si>
  <si>
    <t>ALVENARIA DE VEDAÇÃO DE BLOCOS VAZADOS DE CONCRETO DE 14X19X39CM (ESPESSURA 14CM) DE PAREDES COM ÁREA LÍQUIDA MENOR QUE 6M² COM VÃOS E ARGAMASSA DE ASSENTAMENTO COM PREPARO EM BETONEIRA. AF_06/2014</t>
  </si>
  <si>
    <t>ALVENARIA DE VEDAÇÃO DE BLOCOS VAZADOS DE CONCRETO DE 14X19X39CM (ESPESSURA 14CM) DE PAREDES COM ÁREA LÍQUIDA MENOR QUE 6M² COM VÃOS E ARGAMASSA DE ASSENTAMENTO COM PREPARO MANUAL. AF_06/2014</t>
  </si>
  <si>
    <t>ALVENARIA DE VEDAÇÃO DE BLOCOS VAZADOS DE CONCRETO DE 19X19X39CM (ESPESSURA 19CM) DE PAREDES COM ÁREA LÍQUIDA MENOR QUE 6M² COM VÃOS E ARGAMASSA DE ASSENTAMENTO COM PREPARO EM BETONEIRA. AF_06/2014</t>
  </si>
  <si>
    <t>ALVENARIA DE VEDAÇÃO DE BLOCOS VAZADOS DE CONCRETO DE 19X19X39CM (ESPESSURA 19CM) DE PAREDES COM ÁREA LÍQUIDA MENOR QUE 6M² COM VÃOS E ARGAMASSA DE ASSENTAMENTO COM PREPARO MANUAL. AF_06/2014</t>
  </si>
  <si>
    <t>ALVENARIA DE VEDAÇÃO DE BLOCOS VAZADOS DE CONCRETO DE 9X19X39CM (ESPESSURA 9CM) DE PAREDES COM ÁREA LÍQUIDA MAIOR OU IGUAL A 6M² COM VÃOS E ARGAMASSA DE ASSENTAMENTO COM PREPARO EM BETONEIRA. AF_06/2014</t>
  </si>
  <si>
    <t>ALVENARIA DE VEDAÇÃO DE BLOCOS VAZADOS DE CONCRETO DE 9X19X39CM (ESPESSURA 9CM) DE PAREDES COM ÁREA LÍQUIDA MAIOR OU IGUAL A 6M² COM VÃOS E ARGAMASSA DE ASSENTAMENTO COM PREPARO MANUAL. AF_06/2014</t>
  </si>
  <si>
    <t>ALVENARIA DE VEDAÇÃO DE BLOCOS VAZADOS DE CONCRETO DE 14X19X39CM (ESPESSURA 14CM) DE PAREDES COM ÁREA LÍQUIDA MAIOR OU IGUAL A 6M² COM VÃOS E ARGAMASSA DE ASSENTAMENTO COM PREPARO EM BETONEIRA. AF_06/2014</t>
  </si>
  <si>
    <t>ALVENARIA DE VEDAÇÃO DE BLOCOS VAZADOS DE CONCRETO DE 14X19X39CM (ESPESSURA 14CM) DE PAREDES COM ÁREA LÍQUIDA MAIOR OU IGUAL A 6M² COM VÃOS E ARGAMASSA DE ASSENTAMENTO COM PREPARO MANUAL. AF_06/2014</t>
  </si>
  <si>
    <t>ALVENARIA DE VEDAÇÃO DE BLOCOS VAZADOS DE CONCRETO DE 19X19X39CM (ESPESSURA 19CM) DE PAREDES COM ÁREA LÍQUIDA MAIOR OU IGUAL A 6M² COM VÃOS E ARGAMASSA DE ASSENTAMENTO COM PREPARO EM BETONEIRA. AF_06/2014</t>
  </si>
  <si>
    <t>ALVENARIA DE VEDAÇÃO DE BLOCOS VAZADOS DE CONCRETO DE 19X19X39CM (ESPESSURA 19CM) DE PAREDES COM ÁREA LÍQUIDA MAIOR OU IGUAL A 6M² COM VÃOS E ARGAMASSA DE ASSENTAMENTO COM PREPARO MANUAL. AF_06/2014</t>
  </si>
  <si>
    <t>ALVENARIA DE VEDAÇÃO DE BLOCOS CERÂMICOS FURADOS NA VERTICAL DE 9X19X39CM (ESPESSURA 9CM) DE PAREDES COM ÁREA LÍQUIDA MENOR QUE 6M² SEM VÃOS E ARGAMASSA DE ASSENTAMENTO COM PREPARO EM BETONEIRA. AF_06/2014</t>
  </si>
  <si>
    <t>ALVENARIA DE VEDAÇÃO DE BLOCOS CERÂMICOS FURADOS NA VERTICAL DE 9X19X39CM (ESPESSURA 9CM) DE PAREDES COM ÁREA LÍQUIDA MENOR QUE 6M² SEM VÃOS E ARGAMASSA DE ASSENTAMENTO COM PREPARO MANUAL. AF_06/2014</t>
  </si>
  <si>
    <t>ALVENARIA DE VEDAÇÃO DE BLOCOS CERÂMICOS FURADOS NA VERTICAL DE 14X19X39CM (ESPESSURA 14CM) DE PAREDES COM ÁREA LÍQUIDA MENOR QUE 6M² SEM VÃOS E ARGAMASSA DE ASSENTAMENTO COM PREPARO EM BETONEIRA. AF_06/2014</t>
  </si>
  <si>
    <t>ALVENARIA DE VEDAÇÃO DE BLOCOS CERÂMICOS FURADOS NA VERTICAL DE 14X19X39CM (ESPESSURA 14CM) DE PAREDES COM ÁREA LÍQUIDA MENOR QUE 6M² SEM VÃOS E ARGAMASSA DE ASSENTAMENTO COM PREPARO MANUAL. AF_06/2014</t>
  </si>
  <si>
    <t>ALVENARIA DE VEDAÇÃO DE BLOCOS CERÂMICOS FURADOS NA VERTICAL DE 19X19X39CM (ESPESSURA 19CM) DE PAREDES COM ÁREA LÍQUIDA MENOR QUE 6M² SEM VÃOS E ARGAMASSA DE ASSENTAMENTO COM PREPARO EM BETONEIRA. AF_06/2014</t>
  </si>
  <si>
    <t>ALVENARIA DE VEDAÇÃO DE BLOCOS CERÂMICOS FURADOS NA VERTICAL DE 19X19X39CM (ESPESSURA 19CM) DE PAREDES COM ÁREA LÍQUIDA MENOR QUE 6M² SEM VÃOS E ARGAMASSA DE ASSENTAMENTO COM PREPARO MANUAL. AF_06/2014</t>
  </si>
  <si>
    <t>ALVENARIA DE VEDAÇÃO DE BLOCOS CERÂMICOS FURADOS NA VERTICAL DE 9X19X39CM (ESPESSURA 9CM) DE PAREDES COM ÁREA LÍQUIDA MAIOR OU IGUAL A 6M² SEM VÃOS E ARGAMASSA DE ASSENTAMENTO COM PREPARO EM BETONEIRA. AF_06/2014</t>
  </si>
  <si>
    <t>ALVENARIA DE VEDAÇÃO DE BLOCOS CERÂMICOS FURADOS NA VERTICAL DE 9X19X39CM (ESPESSURA 9CM) DE PAREDES COM ÁREA LÍQUIDA MAIOR OU IGUAL A 6M² SEM VÃOS E ARGAMASSA DE ASSENTAMENTO COM PREPARO MANUAL. AF_06/2014</t>
  </si>
  <si>
    <t>ALVENARIA DE VEDAÇÃO DE BLOCOS CERÂMICOS FURADOS NA VERTICAL DE 14X19X39CM (ESPESSURA 14CM) DE PAREDES COM ÁREA LÍQUIDA MAIOR OU IGUAL A 6M² SEM VÃOS E ARGAMASSA DE ASSENTAMENTO COM PREPARO EM BETONEIRA. AF_06/2014</t>
  </si>
  <si>
    <t>ALVENARIA DE VEDAÇÃO DE BLOCOS CERÂMICOS FURADOS NA VERTICAL DE 14X19X39CM (ESPESSURA 14CM) DE PAREDES COM ÁREA LÍQUIDA MAIOR OU IGUAL A 6M² SEM VÃOS E ARGAMASSA DE ASSENTAMENTO COM PREPARO MANUAL. AF_06/2014</t>
  </si>
  <si>
    <t>ALVENARIA DE VEDAÇÃO DE BLOCOS CERÂMICOS FURADOS NA VERTICAL DE 19X19X39CM (ESPESSURA 19CM) DE PAREDES COM ÁREA LÍQUIDA MAIOR OU IGUAL A 6M² SEM VÃOS E ARGAMASSA DE ASSENTAMENTO COM PREPARO EM BETONEIRA. AF_06/2014</t>
  </si>
  <si>
    <t>ALVENARIA DE VEDAÇÃO DE BLOCOS CERÂMICOS FURADOS NA VERTICAL DE 19X19X39CM (ESPESSURA 19CM) DE PAREDES COM ÁREA LÍQUIDA MAIOR OU IGUAL A 6M² SEM VÃOS E ARGAMASSA DE ASSENTAMENTO COM PREPARO MANUAL. AF_06/2014</t>
  </si>
  <si>
    <t>ALVENARIA DE VEDAÇÃO DE BLOCOS CERÂMICOS FURADOS NA VERTICAL DE 9X19X39CM (ESPESSURA 9CM) DE PAREDES COM ÁREA LÍQUIDA MENOR QUE 6M² COM VÃOS E ARGAMASSA DE ASSENTAMENTO COM PREPARO EM BETONEIRA. AF_06/2014</t>
  </si>
  <si>
    <t>ALVENARIA DE VEDAÇÃO DE BLOCOS CERÂMICOS FURADOS NA VERTICAL DE 9X19X39CM (ESPESSURA 9CM) DE PAREDES COM ÁREA LÍQUIDA MENOR QUE 6M² COM VÃOS E ARGAMASSA DE ASSENTAMENTO COM PREPARO MANUAL. AF_06/2014</t>
  </si>
  <si>
    <t>ALVENARIA DE VEDAÇÃO DE BLOCOS CERÂMICOS FURADOS NA VERTICAL DE 14X19X39CM (ESPESSURA 14CM)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</si>
  <si>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</si>
  <si>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MANUAL. AF_06/2014</t>
  </si>
  <si>
    <t>ALVENARIA DE VEDAÇÃO DE BLOCOS CERÂMICOS FURADOS NA VERTICAL DE 9X19X39CM (ESPESSURA 9CM) DE PAREDES COM ÁREA LÍQUIDA MAIOR OU IGUAL A 6M² COM VÃOS E ARGAMASSA DE ASSENTAMENTO COM PREPARO EM BETONEIRA. AF_06/2014</t>
  </si>
  <si>
    <t>ALVENARIA DE VEDAÇÃO DE BLOCOS CERÂMICOS FURADOS NA VERTICAL DE 9X19X39CM (ESPESSURA 9CM) DE PAREDES COM ÁREA LÍQUIDA MAIOR OU IGUAL A 6M² COM VÃOS E ARGAMASSA DE ASSENTAMENTO COM PREPARO MANUAL. AF_06/2014</t>
  </si>
  <si>
    <t>ALVENARIA DE VEDAÇÃO DE BLOCOS CERÂMICOS FURADOS NA VERTICAL DE 14X19X39CM (ESPESSURA 14CM) DE PAREDES COM ÁREA LÍQUIDA MAIOR OU IGUAL A 6M² COM VÃOS E ARGAMASSA DE ASSENTAMENTO COM PREPARO EM BETONEIRA. AF_06/2014</t>
  </si>
  <si>
    <t>ALVENARIA DE VEDAÇÃO DE BLOCOS CERÂMICOS FURADOS NA VERTICAL DE 14X19X39CM (ESPESSURA 14CM) DE PAREDES COM ÁREA LÍQUIDA MAIOR OU IGUAL A 6M² COM VÃOS E ARGAMASSA DE ASSENTAMENTO COM PREPARO MANUAL. AF_06/2014</t>
  </si>
  <si>
    <t>ALVENARIA DE VEDAÇÃO DE BLOCOS CERÂMICOS FURADOS NA VERTICAL DE 19X19X39CM (ESPESSURA 19CM) DE PAREDES COM ÁREA LÍQUIDA MAIOR OU IGUAL A 6M² COM VÃOS E ARGAMASSA DE ASSENTAMENTO COM PREPARO EM BETONEIRA. AF_06/2014</t>
  </si>
  <si>
    <t>ALVENARIA DE VEDAÇÃO DE BLOCOS CERÂMICOS FURADOS NA VERTICAL DE 19X19X39CM (ESPESSURA 19CM) DE PAREDES COM ÁREA LÍQUIDA MAIOR OU IGUAL A 6M² COM VÃOS E ARGAMASSA DE ASSENTAMENTO COM PREPARO MANUAL. AF_06/2014</t>
  </si>
  <si>
    <t>ALVENARIA DE VEDAÇÃO DE BLOCOS CERÂMICOS FURADOS NA HORIZONTAL DE 9X19X19CM (ESPESSURA 9CM) DE PAREDES COM ÁREA LÍQUIDA MENOR QUE 6M² SEM VÃOS E ARGAMASSA DE ASSENTAMENTO COM PREPARO EM BETONEIRA. AF_06/2014</t>
  </si>
  <si>
    <t>ALVENARIA DE VEDAÇÃO DE BLOCOS CERÂMICOS FURADOS NA HORIZONTAL DE 9X19X19CM (ESPESSURA 9CM) DE PAREDES COM ÁREA LÍQUIDA MENOR QUE 6M² SEM VÃOS E ARGAMASSA DE ASSENTAMENTO COM PREPARO MANUAL. AF_06/2014</t>
  </si>
  <si>
    <t>ALVENARIA DE VEDAÇÃO DE BLOCOS CERÂMICOS FURADOS NA HORIZONTAL DE 11,5X19X19CM (ESPESSURA 11,5CM) DE PAREDES COM ÁREA LÍQUIDA MENOR QUE 6M² SEM VÃOS E ARGAMASSA DE ASSENTAMENTO COM PREPARO EM BETONEIRA. AF_06/2014</t>
  </si>
  <si>
    <t>ALVENARIA DE VEDAÇÃO DE BLOCOS CERÂMICOS FURADOS NA HORIZONTAL DE 11,5X19X19CM (ESPESSURA 11,5CM) DE PAREDES COM ÁREA LÍQUIDA MENOR QUE 6M² SEM VÃOS E ARGAMASSA DE ASSENTAMENTO COM PREPARO MANUAL. AF_06/2014</t>
  </si>
  <si>
    <t>ALVENARIA DE VEDAÇÃO DE BLOCOS CERÂMICOS FURADOS NA HORIZONTAL DE 9X14X19CM (ESPESSURA 9CM) DE PAREDES COM ÁREA LÍQUIDA MENOR QUE 6M² SEM VÃOS E ARGAMASSA DE ASSENTAMENTO COM PREPARO EM BETONEIRA. AF_06/2014</t>
  </si>
  <si>
    <t>ALVENARIA DE VEDAÇÃO DE BLOCOS CERÂMICOS FURADOS NA HORIZONTAL DE 9X14X19CM (ESPESSURA 9CM) DE PAREDES COM ÁREA LÍQUIDA MENOR QUE 6M² SEM VÃOS E ARGAMASSA DE ASSENTAMENTO COM PREPARO MANUAL. AF_06/2014</t>
  </si>
  <si>
    <t>ALVENARIA DE VEDAÇÃO DE BLOCOS CERÂMICOS FURADOS NA HORIZONTAL DE 14X9X19CM (ESPESSURA 14CM, BLOCO DEITADO) DE PAREDES COM ÁREA LÍQUIDA MENOR QUE 6M² SEM VÃOS E ARGAMASSA DE ASSENTAMENTO COM PREPARO EM BETONEIRA. AF_06/2014</t>
  </si>
  <si>
    <t>ALVENARIA DE VEDAÇÃO DE BLOCOS CERÂMICOS FURADOS NA HORIZONTAL DE 14X9X19CM (ESPESSURA 14CM, BLOCO DEITADO) DE PAREDES COM ÁREA LÍQUIDA MENOR QUE 6M² SEM VÃOS E ARGAMASSA DE ASSENTAMENTO COM PREPARO MANUAL. AF_06/2014</t>
  </si>
  <si>
    <t>ALVENARIA DE VEDAÇÃO DE BLOCOS CERÂMICOS FURADOS NA HORIZONTAL DE 9X19X19CM (ESPESSURA 9CM) DE PAREDES COM ÁREA LÍQUIDA MAIOR OU IGUAL A 6M² SEM VÃOS E ARGAMASSA DE ASSENTAMENTO COM PREPARO EM BETONEIRA. AF_06/2014</t>
  </si>
  <si>
    <t>ALVENARIA DE VEDAÇÃO DE BLOCOS CERÂMICOS FURADOS NA HORIZONTAL DE 9X19X19CM (ESPESSURA 9CM) DE PAREDES COM ÁREA LÍQUIDA MAIOR OU IGUAL A 6M² SEM VÃOS E ARGAMASSA DE ASSENTAMENTO COM PREPARO MANUAL. AF_06/2014</t>
  </si>
  <si>
    <t>ALVENARIA DE VEDAÇÃO DE BLOCOS CERÂMICOS FURADOS NA HORIZONTAL DE 11,5X19X19CM (ESPESSURA 11,5M) DE PAREDES COM ÁREA LÍQUIDA MAIOR OU IGUAL A 6M² SEM VÃOS E ARGAMASSA DE ASSENTAMENTO COM PREPARO EM BETONEIRA. AF_06/2014</t>
  </si>
  <si>
    <t>ALVENARIA DE VEDAÇÃO DE BLOCOS CERÂMICOS FURADOS NA HORIZONTAL DE 11,5X19X19CM (ESPESSURA 11,5M) DE PAREDES COM ÁREA LÍQUIDA MAIOR OU IGUAL A 6M² SEM VÃOS E ARGAMASSA DE ASSENTAMENTO COM PREPARO MANUAL. AF_06/2014</t>
  </si>
  <si>
    <t>ALVENARIA DE VEDAÇÃO DE BLOCOS CERÂMICOS FURADOS NA HORIZONTAL DE 9X14X19CM (ESPESSURA 9CM) DE PAREDES COM ÁREA LÍQUIDA MAIOR OU IGUAL A 6M² SEM VÃOS E ARGAMASSA DE ASSENTAMENTO COM PREPARO EM BETONEIRA. AF_06/2014</t>
  </si>
  <si>
    <t>ALVENARIA DE VEDAÇÃO DE BLOCOS CERÂMICOS FURADOS NA HORIZONTAL DE 9X14X19CM (ESPESSURA 9CM) DE PAREDES COM ÁREA LÍQUIDA MAIOR OU IGUAL A 6M² SEM VÃOS E ARGAMASSA DE ASSENTAMENTO COM PREPARO MANUAL. AF_06/2014</t>
  </si>
  <si>
    <t>ALVENARIA DE VEDAÇÃO DE BLOCOS CERÂMICOS FURADOS NA HORIZONTAL DE 14X9X19CM (ESPESSURA 14CM, BLOCO DEITADO) DE PAREDES COM ÁREA LÍQUIDA MAIOR OU IGUAL A 6M² SEM VÃOS E ARGAMASSA DE ASSENTAMENTO COM PREPARO EM BETONEIRA. AF_06/2014</t>
  </si>
  <si>
    <t>ALVENARIA DE VEDAÇÃO DE BLOCOS CERÂMICOS FURADOS NA HORIZONTAL DE 14X9X19CM (ESPESSURA 14CM, BLOCO DEITADO) DE PAREDES COM ÁREA LÍQUIDA MAIOR OU IGUAL A 6M² SEM VÃOS E ARGAMASSA DE ASSENTAMENTO COM PREPARO MANUAL. AF_06/2014</t>
  </si>
  <si>
    <t>ALVENARIA DE VEDAÇÃO DE BLOCOS CERÂMICOS FURADOS NA HORIZONTAL DE 9X19X19CM (ESPESSURA 9CM) DE PAREDES COM ÁREA LÍQUIDA MENOR QUE 6M² COM VÃOS E ARGAMASSA DE ASSENTAMENTO COM PREPARO EM BETONEIRA. AF_06/2014</t>
  </si>
  <si>
    <t>ALVENARIA DE VEDAÇÃO DE BLOCOS CERÂMICOS FURADOS NA HORIZONTAL DE 9X19X19CM (ESPESSURA 9CM) DE PAREDES COM ÁREA LÍQUIDA MENOR QUE 6M² COM VÃOS E ARGAMASSA DE ASSENTAMENTO COM PREPARO MANUAL. AF_06/2014</t>
  </si>
  <si>
    <t>ALVENARIA DE VEDAÇÃO DE BLOCOS CERÂMICOS FURADOS NA HORIZONTAL DE 11,5X19X19CM (ESPESSURA 11,5CM) DE PAREDES COM ÁREA LÍQUIDA MENOR QUE 6M² COM VÃOS E ARGAMASSA DE ASSENTAMENTO COM PREPARO EM BETONEIRA. AF_06/2014</t>
  </si>
  <si>
    <t>ALVENARIA DE VEDAÇÃO DE BLOCOS CERÂMICOS FURADOS NA HORIZONTAL DE 11,5X19X19CM (ESPESSURA 11,5CM) DE PAREDES COM ÁREA LÍQUIDA MENOR QUE 6M² COM VÃOS E ARGAMASSA DE ASSENTAMENTO COM PREPARO MANUAL. AF_06/2014</t>
  </si>
  <si>
    <t>ALVENARIA DE VEDAÇÃO DE BLOCOS CERÂMICOS FURADOS NA HORIZONTAL DE 9X14X19CM (ESPESSURA 9CM) DE PAREDES COM ÁREA LÍQUIDA MENOR QUE 6M² COM VÃOS E ARGAMASSA DE ASSENTAMENTO COM PREPARO EM BETONEIRA. AF_06/2014</t>
  </si>
  <si>
    <t>ALVENARIA DE VEDAÇÃO DE BLOCOS CERÂMICOS FURADOS NA HORIZONTAL DE 9X14X19CM (ESPESSURA 9CM) DE PAREDES COM ÁREA LÍQUIDA MENOR QUE 6M² COM VÃOS E ARGAMASSA DE ASSENTAMENTO COM PREPARO MANUAL. AF_06/2014</t>
  </si>
  <si>
    <t>ALVENARIA DE VEDAÇÃO DE BLOCOS CERÂMICOS FURADOS NA HORIZONTAL DE 14X9X19CM (ESPESSURA 14CM, BLOCO DEITADO) DE PAREDES COM ÁREA LÍQUIDA MENOR QUE 6M² COM VÃOS E ARGAMASSA DE ASSENTAMENTO COM PREPARO EM BETONEIRA. AF_06/2014</t>
  </si>
  <si>
    <t>ALVENARIA DE VEDAÇÃO DE BLOCOS CERÂMICOS FURADOS NA HORIZONTAL DE 14X9X19CM (ESPESSURA 14CM, BLOCO DEITADO) DE PAREDES COM ÁREA LÍQUIDA MENOR QUE 6M² COM VÃOS E ARGAMASSA DE ASSENTAMENTO COM PREPARO MANUAL. AF_06/2014</t>
  </si>
  <si>
    <t>ALVENARIA DE VEDAÇÃO DE BLOCOS CERÂMICOS FURADOS NA HORIZONTAL DE 9X19X19CM (ESPESSURA 9CM) DE PAREDES COM ÁREA LÍQUIDA MAIOR OU IGUAL A 6M² COM VÃOS E ARGAMASSA DE ASSENTAMENTO COM PREPARO EM BETONEIRA. AF_06/2014</t>
  </si>
  <si>
    <t>ALVENARIA DE VEDAÇÃO DE BLOCOS CERÂMICOS FURADOS NA HORIZONTAL DE 9X19X19CM (ESPESSURA 9CM) DE PAREDES COM ÁREA LÍQUIDA MAIOR OU IGUAL A 6M² COM VÃOS E ARGAMASSA DE ASSENTAMENTO COM PREPARO MANUAL. AF_06/2014</t>
  </si>
  <si>
    <t>ALVENARIA DE VEDAÇÃO DE BLOCOS CERÂMICOS FURADOS NA HORIZONTAL DE 11,5X19X19CM (ESPESSURA 11,5CM) DE PAREDES COM ÁREA LÍQUIDA MAIOR OU IGUAL A 6M² COM VÃOS E ARGAMASSA DE ASSENTAMENTO COM PREPARO EM BETONEIRA. AF_06/2014</t>
  </si>
  <si>
    <t>ALVENARIA DE VEDAÇÃO DE BLOCOS CERÂMICOS FURADOS NA HORIZONTAL DE 11,5X19X19CM (ESPESSURA 11,5CM) DE PAREDES COM ÁREA LÍQUIDA MAIOR OU IGUAL A 6M² COM VÃOS E ARGAMASSA DE ASSENTAMENTO COM PREPARO MANUAL. AF_06/2014</t>
  </si>
  <si>
    <t>ALVENARIA DE VEDAÇÃO DE BLOCOS CERÂMICOS FURADOS NA HORIZONTAL DE 9X14X19CM (ESPESSURA 9CM) DE PAREDES COM ÁREA LÍQUIDA MAIOR OU IGUAL A 6M² COM VÃOS E ARGAMASSA DE ASSENTAMENTO COM PREPARO EM BETONEIRA. AF_06/2014</t>
  </si>
  <si>
    <t>ALVENARIA DE VEDAÇÃO DE BLOCOS CERÂMICOS FURADOS NA HORIZONTAL DE 9X14X19CM (ESPESSURA 9CM) DE PAREDES COM ÁREA LÍQUIDA MAIOR OU IGUAL A 6M² COM VÃOS E ARGAMASSA DE ASSENTAMENTO COM PREPARO MANUAL. AF_06/2014</t>
  </si>
  <si>
    <t>ALVENARIA DE VEDAÇÃO DE BLOCOS CERÂMICOS FURADOS NA HORIZONTAL DE 14X9X19CM (ESPESSURA 14CM, BLOCO DEITADO) DE PAREDES COM ÁREA LÍQUIDA MAIOR OU IGUAL A 6M² COM VÃOS E ARGAMASSA DE ASSENTAMENTO COM PREPARO EM BETONEIRA. AF_06/2014</t>
  </si>
  <si>
    <t>ALVENARIA DE VEDAÇÃO DE BLOCOS CERÂMICOS FURADOS NA HORIZONTAL DE 14X9X19CM (ESPESSURA 14CM, BLOCO DEITADO) DE PAREDES COM ÁREA LÍQUIDA MAIOR OU IGUAL A 6M² COM VÃOS E ARGAMASSA DE ASSENTAMENTO COM PREPARO MANUAL. AF_06/2014</t>
  </si>
  <si>
    <t>EMBOÇO, PARA RECEBIMENTO DE CERÂMICA, EM ARGAMASSA TRAÇO 1:2:8, PREPARO MECÂNICO COM BETONEIRA 400L, APLICADO MANUALMENTE EM FACES INTERNAS DE PAREDES, PARA AMBIENTE COM ÁREA MENOR QUE 5M2, ESPESSURA DE 20MM, COM EXECUÇÃO DE TALISCAS. AF_06/2014</t>
  </si>
  <si>
    <t>EMBOÇO, PARA RECEBIMENTO DE CERÂMICA, EM ARGAMASSA TRAÇO 1:2:8, PREPARO MANUAL, APLICADO MANUALMENTE EM FACES INTERNAS DE PAREDES, PARA AMBIENTE COM ÁREA MENOR QUE 5M2, ESPESSURA DE 20MM, COM EXECUÇÃO DE TALISCAS. AF_06/2014</t>
  </si>
  <si>
    <t>MASSA ÚNICA, PARA RECEBIMENTO DE PINTURA, EM ARGAMASSA TRAÇO 1:2:8, PREPARO MECÂNICO COM BETONEIRA 400L, APLICADA MANUALMENTE EM FACES INTERNAS DE PAREDES, ESPESSURA DE 20MM, COM EXECUÇÃO DE TALISCAS. AF_06/2014</t>
  </si>
  <si>
    <t>MASSA ÚNICA, PARA RECEBIMENTO DE PINTURA, EM ARGAMASSA TRAÇO 1:2:8, PREPARO MANUAL, APLICADA MANUALMENTE EM FACES INTERNAS DE PAREDES, ESPESSURA DE 20MM, COM EXECUÇÃO DE TALISCAS. AF_06/2014</t>
  </si>
  <si>
    <t>EMBOÇO, PARA RECEBIMENTO DE CERÂMICA, EM ARGAMASSA TRAÇO 1:2:8, PREPARO MECÂNICO COM BETONEIRA 400L, APLICADO MANUALMENTE EM FACES INTERNAS DE PAREDES, PARA AMBIENTE COM ÁREA ENTRE 5M2 E 10M2, ESPESSURA DE 20MM, COM EXECUÇÃO DE TALISCAS. AF_06/2014</t>
  </si>
  <si>
    <t>EMBOÇO, PARA RECEBIMENTO DE CERÂMICA, EM ARGAMASSA TRAÇO 1:2:8, PREPARO MANUAL, APLICADO MANUALMENTE EM FACES INTERNAS DE PAREDES, PARA AMBIENTE COM ÁREA  ENTRE 5M2 E 10M2, ESPESSURA DE 20MM, COM EXECUÇÃO DE TALISCAS. AF_06/2014</t>
  </si>
  <si>
    <t>EMBOÇO, PARA RECEBIMENTO DE CERÂMICA, EM ARGAMASSA TRAÇO 1:2:8, PREPARO MECÂNICO COM BETONEIRA 400L, APLICADO MANUALMENTE EM FACES INTERNAS DE PAREDES, PARA AMBIENTE COM ÁREA  MAIOR QUE 10M2, ESPESSURA DE 20MM, COM EXECUÇÃO DE TALISCAS. AF_06/2014</t>
  </si>
  <si>
    <t>EMBOÇO, PARA RECEBIMENTO DE CERÂMICA, EM ARGAMASSA TRAÇO 1:2:8, PREPARO MANUAL, APLICADO MANUALMENTE EM FACES INTERNAS DE PAREDES, PARA AMBIENTE COM ÁREA  MAIOR QUE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</si>
  <si>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</si>
  <si>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MASSA ÚNICA, PARA RECEBIMENTO DE PINTURA, EM ARGAMASSA INDUSTRIALIZADA, PREPARO MECÂNICO, APLICADO COM EQUIPAMENTO DE MISTURA E PROJEÇÃO DE 1,5 M3/H DE ARGAMASSA EM FACES INTERNAS DE PAREDES, ESPESSURA DE 20MM,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</si>
  <si>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</si>
  <si>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</si>
  <si>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EMBOÇO, PARA RECEBIMENTO DE CERÂMICA, EM ARGAMASSA TRAÇO 1:2:8, PREPARO MECÂNICO COM BETONEIRA 400L, APLICADO MANUALMENTE EM FACES INTERNAS DE PAREDES, PARA AMBIENTE COM ÁREA MENOR QUE 5M2, ESPESSURA DE 10MM, COM EXECUÇÃO DE TALISCAS. AF_06/2014</t>
  </si>
  <si>
    <t>EMBOÇO, PARA RECEBIMENTO DE CERÂMICA, EM ARGAMASSA TRAÇO 1:2:8, PREPARO MANUAL, APLICADO MANUALMENTE EM FACES INTERNAS DE PAREDES, PARA AMBIENTE COM ÁREA MENOR QUE 5M2, ESPESSURA DE 10MM, COM EXECUÇÃO DE TALISCAS. AF_06/2014</t>
  </si>
  <si>
    <t>MASSA ÚNICA, PARA RECEBIMENTO DE PINTURA, EM ARGAMASSA TRAÇO 1:2:8, PREPARO MECÂNICO COM BETONEIRA 400L, APLICADA MANUALMENTE EM FACES INTERNAS DE PAREDES, ESPESSURA DE 10MM, COM EXECUÇÃO DE TALISCAS. AF_06/2014</t>
  </si>
  <si>
    <t>MASSA ÚNICA, PARA RECEBIMENTO DE PINTURA, EM ARGAMASSA TRAÇO 1:2:8, PREPARO MANUAL, APLICADA MANUALMENTE EM FACES INTERNAS DE PAREDES, ESPESSURA DE 10MM, COM EXECUÇÃO DE TALISCAS. AF_06/2014</t>
  </si>
  <si>
    <t>EMBOÇO, PARA RECEBIMENTO DE CERÂMICA, EM ARGAMASSA TRAÇO 1:2:8, PREPARO MECÂNICO COM BETONEIRA 400L, APLICADO MANUALMENTE EM FACES INTERNAS DE PAREDES, PARA AMBIENTE COM ÁREA ENTRE 5M2 E 10M2, ESPESSURA DE 10MM, COM EXECUÇÃO DE TALISCAS. AF_06/2014</t>
  </si>
  <si>
    <t>EMBOÇO, PARA RECEBIMENTO DE CERÂMICA, EM ARGAMASSA TRAÇO 1:2:8, PREPARO MANUAL, APLICADO MANUALMENTE EM FACES INTERNAS DE PAREDES, PARA AMBIENTE COM ÁREA ENTRE 5M2 E 10M2, ESPESSURA DE 10MM, COM EXECUÇÃO DE TALISCAS. AF_06/2014</t>
  </si>
  <si>
    <t>EMBOÇO, PARA RECEBIMENTO DE CERÂMICA, EM ARGAMASSA TRAÇO 1:2:8, PREPARO MECÂNICO COM BETONEIRA 400L, APLICADO MANUALMENTE EM FACES INTERNAS DE PAREDES, PARA AMBIENTE COM ÁREA MAIOR QUE 10M2, ESPESSURA DE 10MM, COM EXECUÇÃO DE TALISCAS. AF_06/2014</t>
  </si>
  <si>
    <t>EMBOÇO, PARA RECEBIMENTO DE CERÂMICA, EM ARGAMASSA TRAÇO 1:2:8, PREPARO MANUAL, APLICADO MANUALMENTE EM FACES INTERNAS DE PAREDES, PARA AMBIENTE COM ÁREA MAIOR QUE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</si>
  <si>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</si>
  <si>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MASSA ÚNICA, PARA RECEBIMENTO DE PINTURA, EM ARGAMASSA INDUSTRIALIZADA, PREPARO MECÂNICO, APLICADO COM EQUIPAMENTO DE MISTURA E PROJEÇÃO DE 1,5 M3/H DE ARGAMASSA EM FACES INTERNAS DE PAREDES, ESPESSURA DE 10MM,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</si>
  <si>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</si>
  <si>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</si>
  <si>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MASSA ÚNICA, PARA RECEBIMENTO DE PINTURA OU CERÂMICA, EM ARGAMASSA INDUSTRIALIZADA, PREPARO MECÂNICO, APLICADO COM EQUIPAMENTO DE MISTURA E PROJEÇÃO DE 1,5 M3/H DE ARGAMASSA EM FACES INTERNAS DE PAREDES, ESPESSURA DE 10MM, SEM EXECUÇÃO DE TALISCAS. AF_06/2014</t>
  </si>
  <si>
    <t>CONTRAPISO EM ARGAMASSA TRAÇO 1:4 (CIMENTO E AREIA), PREPARO MECÂNICO COM BETONEIRA 400 L, APLICADO EM ÁREAS SECAS SOBRE LAJE, ADERIDO, ESPESSURA 2CM. AF_06/2014</t>
  </si>
  <si>
    <t>CONTRAPISO EM ARGAMASSA TRAÇO 1:4 (CIMENTO E AREIA), PREPARO MANUAL, APLICADO EM ÁREAS SECAS SOBRE LAJE, ADERIDO, ESPESSURA 2CM. AF_06/2014</t>
  </si>
  <si>
    <t>CONTRAPISO EM ARGAMASSA PRONTA, PREPARO MECÂNICO COM MISTURADOR 300 KG, APLICADO EM ÁREAS SECAS SOBRE LAJE, ADERIDO, ESPESSURA 2CM. AF_06/2014</t>
  </si>
  <si>
    <t>CONTRAPISO EM ARGAMASSA PRONTA, PREPARO MANUAL, APLICADO EM ÁREAS SECAS SOBRE LAJE, ADERIDO, ESPESSURA 2CM. AF_06/2014</t>
  </si>
  <si>
    <t>CONTRAPISO EM ARGAMASSA TRAÇO 1:4 (CIMENTO E AREIA), PREPARO MECÂNICO COM BETONEIRA 400 L, APLICADO EM ÁREAS SECAS SOBRE LAJE, ADERIDO, ESPESSURA 3CM. AF_06/2014</t>
  </si>
  <si>
    <t>CONTRAPISO EM ARGAMASSA TRAÇO 1:4 (CIMENTO E AREIA), PREPARO MANUAL, APLICADO EM ÁREAS SECAS SOBRE LAJE, ADERIDO, ESPESSURA 3CM. AF_06/2014</t>
  </si>
  <si>
    <t>CONTRAPISO EM ARGAMASSA PRONTA, PREPARO MECÂNICO COM MISTURADOR 300 KG, APLICADO EM ÁREAS SECAS SOBRE LAJE, ADERIDO, ESPESSURA 3CM. AF_06/2014</t>
  </si>
  <si>
    <t>CONTRAPISO EM ARGAMASSA PRONTA, PREPARO MANUAL, APLICADO EM ÁREAS SECAS SOBRE LAJE, ADERIDO, ESPESSURA 3CM. AF_06/2014</t>
  </si>
  <si>
    <t>CONTRAPISO EM ARGAMASSA TRAÇO 1:4 (CIMENTO E AREIA), PREPARO MECÂNICO COM BETONEIRA 400 L, APLICADO EM ÁREAS SECAS SOBRE LAJE, ADERIDO, ESPESSURA 4CM. AF_06/2014</t>
  </si>
  <si>
    <t>CONTRAPISO EM ARGAMASSA TRAÇO 1:4 (CIMENTO E AREIA), PREPARO MANUAL, APLICADO EM ÁREAS SECAS SOBRE LAJE, ADERIDO, ESPESSURA 4CM. AF_06/2014</t>
  </si>
  <si>
    <t>CONTRAPISO EM ARGAMASSA PRONTA, PREPARO MECÂNICO COM MISTURADOR 300 KG, APLICADO EM ÁREAS SECAS SOBRE LAJE, ADERIDO, ESPESSURA 4CM. AF_06/2014</t>
  </si>
  <si>
    <t>CONTRAPISO EM ARGAMASSA PRONTA, PREPARO MANUAL, APLICADO EM ÁREAS SECAS SOBRE LAJE, ADERIDO, ESPESSURA 4CM. AF_06/2014</t>
  </si>
  <si>
    <t>CONTRAPISO EM ARGAMASSA TRAÇO 1:4 (CIMENTO E AREIA), PREPARO MANUAL, APLICADO EM ÁREAS SECAS SOBRE LAJE, NÃO ADERIDO, ESPESSURA 4CM. AF_06/2014</t>
  </si>
  <si>
    <t>CONTRAPISO EM ARGAMASSA PRONTA, PREPARO MECÂNICO COM MISTURADOR 300 KG, APLICADO EM ÁREAS SECAS SOBRE LAJE, NÃO ADERIDO, ESPESSURA 4CM. AF_06/2014</t>
  </si>
  <si>
    <t>CONTRAPISO EM ARGAMASSA PRONTA, PREPARO MANUAL, APLICADO EM ÁREAS SECAS SOBRE LAJE, NÃO ADERIDO, ESPESSURA 4CM. AF_06/2014</t>
  </si>
  <si>
    <t>CONTRAPISO EM ARGAMASSA TRAÇO 1:4 (CIMENTO E AREIA), PREPARO MANUAL, APLICADO EM ÁREAS SECAS SOBRE LAJE, NÃO ADERIDO, ESPESSURA 5CM. AF_06/2014</t>
  </si>
  <si>
    <t>CONTRAPISO EM ARGAMASSA PRONTA, PREPARO MECÂNICO COM MISTURADOR 300 KG, APLICADO EM ÁREAS SECAS SOBRE LAJE, NÃO ADERIDO, ESPESSURA 5CM. AF_06/2014</t>
  </si>
  <si>
    <t>CONTRAPISO EM ARGAMASSA PRONTA, PREPARO MANUAL, APLICADO EM ÁREAS SECAS SOBRE LAJE, NÃO ADERIDO, ESPESSURA 5CM. AF_06/2014</t>
  </si>
  <si>
    <t>CONTRAPISO EM ARGAMASSA TRAÇO 1:4 (CIMENTO E AREIA), PREPARO MANUAL, APLICADO EM ÁREAS SECAS SOBRE LAJE, NÃO ADERIDO, ESPESSURA 6CM. AF_06/2014</t>
  </si>
  <si>
    <t>CONTRAPISO EM ARGAMASSA PRONTA, PREPARO MECÂNICO COM MISTURADOR 300 KG, APLICADO EM ÁREAS SECAS SOBRE LAJE, NÃO ADERIDO, ESPESSURA 6CM. AF_06/2014</t>
  </si>
  <si>
    <t>CONTRAPISO EM ARGAMASSA PRONTA, PREPARO MANUAL, APLICADO EM ÁREAS SECAS SOBRE LAJE, NÃO ADERIDO, ESPESSURA 6CM. AF_06/2014</t>
  </si>
  <si>
    <t>CONTRAPISO EM ARGAMASSA TRAÇO 1:4 (CIMENTO E AREIA), PREPARO MECÂNICO COM BETONEIRA 400 L, APLICADO EM ÁREAS MOLHADAS SOBRE LAJE, ADERIDO, ESPESSURA 2CM. AF_06/2014</t>
  </si>
  <si>
    <t>CONTRAPISO EM ARGAMASSA TRAÇO 1:4 (CIMENTO E AREIA), PREPARO MANUAL, APLICADO EM ÁREAS MOLHADAS SOBRE LAJE, ADERIDO, ESPESSURA 2CM. AF_06/2014</t>
  </si>
  <si>
    <t>CONTRAPISO EM ARGAMASSA PRONTA, PREPARO MECÂNICO COM MISTURADOR 300 KG, APLICADO EM ÁREAS MOLHADAS SOBRE LAJE, ADERIDO, ESPESSURA 2CM. AF_06/2014</t>
  </si>
  <si>
    <t>CONTRAPISO EM ARGAMASSA PRONTA, PREPARO MANUAL, APLICADO EM ÁREAS MOLHADAS SOBRE LAJE, ADERIDO, ESPESSURA 2CM. AF_06/2014</t>
  </si>
  <si>
    <t>CONTRAPISO EM ARGAMASSA TRAÇO 1:4 (CIMENTO E AREIA), PREPARO MECÂNICO COM BETONEIRA 400 L, APLICADO EM ÁREAS MOLHADAS SOBRE LAJE, ADERIDO, ESPESSURA 3CM. AF_06/2014</t>
  </si>
  <si>
    <t>CONTRAPISO EM ARGAMASSA TRAÇO 1:4 (CIMENTO E AREIA), PREPARO MANUAL, APLICADO EM ÁREAS MOLHADAS SOBRE LAJE, ADERIDO, ESPESSURA 3CM. AF_06/2014</t>
  </si>
  <si>
    <t>CONTRAPISO EM ARGAMASSA PRONTA, PREPARO MECÂNICO COM MISTURADOR 300 KG, APLICADO EM ÁREAS MOLHADAS SOBRE LAJE, ADERIDO, ESPESSURA 3CM. AF_06/2014</t>
  </si>
  <si>
    <t>CONTRAPISO EM ARGAMASSA PRONTA, PREPARO MANUAL, APLICADO EM ÁREAS MOLHADAS SOBRE LAJE, ADERIDO, ESPESSURA 3CM. AF_06/2014</t>
  </si>
  <si>
    <t>CONTRAPISO EM ARGAMASSA TRAÇO 1:4 (CIMENTO E AREIA), PREPARO MECÂNICO COM BETONEIRA 400 L, APLICADO EM ÁREAS MOLHADAS SOBRE IMPERMEABILIZAÇÃO, ESPESSURA 3CM. AF_06/2014</t>
  </si>
  <si>
    <t>CONTRAPISO EM ARGAMASSA TRAÇO 1:4 (CIMENTO E AREIA), PREPARO MANUAL, APLICADO EM ÁREAS MOLHADAS SOBRE IMPERMEABILIZAÇÃO, ESPESSURA 3CM. AF_06/2014</t>
  </si>
  <si>
    <t>CONTRAPISO EM ARGAMASSA PRONTA, PREPARO MECÂNICO COM MISTURADOR 300 KG, APLICADO EM ÁREAS MOLHADAS SOBRE IMPERMEABILIZAÇÃO, ESPESSURA 3CM. AF_06/2014</t>
  </si>
  <si>
    <t>CONTRAPISO EM ARGAMASSA PRONTA, PREPARO MANUAL, APLICADO EM ÁREAS MOLHADAS SOBRE IMPERMEABILIZAÇÃO, ESPESSURA 3CM. AF_06/2014</t>
  </si>
  <si>
    <t>CONTRAPISO EM ARGAMASSA TRAÇO 1:4 (CIMENTO E AREIA), PREPARO MECÂNICO COM BETONEIRA 400 L, APLICADO EM ÁREAS MOLHADAS SOBRE IMPERMEABILIZAÇÃO, ESPESSURA 4CM. AF_06/2014</t>
  </si>
  <si>
    <t>CONTRAPISO EM ARGAMASSA TRAÇO 1:4 (CIMENTO E AREIA), PREPARO MANUAL, APLICADO EM ÁREAS MOLHADAS SOBRE IMPERMEABILIZAÇÃO, ESPESSURA 4CM. AF_06/2014</t>
  </si>
  <si>
    <t>CONTRAPISO EM ARGAMASSA PRONTA, PREPARO MECÂNICO COM MISTURADOR 300 KG, APLICADO EM ÁREAS MOLHADAS SOBRE IMPERMEABILIZAÇÃO, ESPESSURA 4CM. AF_06/2014</t>
  </si>
  <si>
    <t>CONTRAPISO EM ARGAMASSA PRONTA, PREPARO MANUAL, APLICADO EM ÁREAS MOLHADAS SOBRE IMPERMEABILIZAÇÃO, ESPESSURA 4CM. AF_06/2014</t>
  </si>
  <si>
    <t>EMBOÇO OU MASSA ÚNICA EM ARGAMASSA TRAÇO 1:2:8, PREPARO MECÂNICO COM BETONEIRA 400 L, APLICADA MANUALMENTE EM PANOS DE FACHADA COM PRESENÇA DE VÃOS, ESPESSURA DE 25 MM. AF_06/2014</t>
  </si>
  <si>
    <t>EMBOÇO OU MASSA ÚNICA EM ARGAMASSA TRAÇO 1:2:8, PREPARO MANUAL, APLICADA MANUALMENTE EM PANOS DE FACHADA COM PRESENÇA DE VÃOS, ESPESSURA DE 25 MM. AF_06/2014</t>
  </si>
  <si>
    <t>EMBOÇO OU MASSA ÚNICA EM ARGAMASSA INDUSTRIALIZADA, PREPARO MECÂNICO E APLICAÇÃO COM EQUIPAMENTO DE MISTURA E PROJEÇÃO DE 1,5 M3/H DE ARGAMASSA EM PANOS DE FACHADA COM PRESENÇA DE VÃOS, ESPESSURA DE 25 MM. AF_06/2014</t>
  </si>
  <si>
    <t>EMBOÇO OU MASSA ÚNICA EM ARGAMASSA TRAÇO 1:2:8, PREPARO MECÂNICO COM BETONEIRA 400 L, APLICADA MANUALMENTE EM PANOS DE FACHADA COM PRESENÇA DE VÃOS, ESPESSURA DE 35 MM. AF_06/2014</t>
  </si>
  <si>
    <t>EMBOÇO OU MASSA ÚNICA EM ARGAMASSA TRAÇO 1:2:8, PREPARO MANUAL, APLICADA MANUALMENTE EM PANOS DE FACHADA COM PRESENÇA DE VÃOS, ESPESSURA DE 35 MM. AF_06/2014</t>
  </si>
  <si>
    <t>EMBOÇO OU MASSA ÚNICA EM ARGAMASSA INDUSTRIALIZADA, PREPARO MECÂNICO E APLICAÇÃO COM EQUIPAMENTO DE MISTURA E PROJEÇÃO DE 1,5 M3/H DE ARGAMASSA EM PANOS DE FACHADA COM PRESENÇA DE VÃOS, ESPESSURA DE 35 MM. AF_06/2014</t>
  </si>
  <si>
    <t>EMBOÇO OU MASSA ÚNICA EM ARGAMASSA TRAÇO 1:2:8, PREPARO MECÂNICO COM BETONEIRA 400 L, APLICADA MANUALMENTE EM PANOS DE FACHADA COM PRESENÇA DE VÃOS, ESPESSURA DE 45 MM. AF_06/2014</t>
  </si>
  <si>
    <t>EMBOÇO OU MASSA ÚNICA EM ARGAMASSA TRAÇO 1:2:8, PREPARO MANUAL, APLICADA MANUALMENTE EM PANOS DE FACHADA COM PRESENÇA DE VÃOS, ESPESSURA DE 45 MM. AF_06/2014</t>
  </si>
  <si>
    <t>EMBOÇO OU MASSA ÚNICA EM ARGAMASSA INDUSTRIALIZADA, PREPARO MECÂNICO E APLICAÇÃO COM EQUIPAMENTO DE MISTURA E PROJEÇÃO DE 1,5 M3/H DE ARGAMASSA EM PANOS DE FACHADA COM PRESENÇA DE VÃOS, ESPESSURA DE 45 MM. AF_06/2014</t>
  </si>
  <si>
    <t>EMBOÇO OU MASSA ÚNICA EM ARGAMASSA TRAÇO 1:2:8, PREPARO MECÂNICO COM BETONEIRA 400 L, APLICADA MANUALMENTE EM PANOS DE FACHADA COM PRESENÇA DE VÃOS, ESPESSURA MAIOR OU IGUAL A 50 MM. AF_06/2014</t>
  </si>
  <si>
    <t>EMBOÇO OU MASSA ÚNICA EM ARGAMASSA TRAÇO 1:2:8, PREPARO MANUAL, APLICADA MANUALMENTE EM PANOS DE FACHADA COM PRESENÇA DE VÃOS, ESPESSURA MAIOR OU IGUAL A 50 MM. AF_06/2014</t>
  </si>
  <si>
    <t>EMBOÇO OU MASSA ÚNICA EM ARGAMASSA INDUSTRIALIZADA, PREPARO MECÂNICO E APLICAÇÃO COM EQUIPAMENTO DE MISTURA E PROJEÇÃO DE 1,5 M3/H DE ARGAMASSA EM PANOS DE FACHADA COM PRESENÇA DE VÃOS, ESPESSURA MAIOR OU IGUAL A 50 MM. AF_06/2014</t>
  </si>
  <si>
    <t>EMBOÇO OU MASSA ÚNICA EM ARGAMASSA TRAÇO 1:2:8, PREPARO MECÂNICO COM BETONEIRA 400 L, APLICADA MANUALMENTE EM PANOS CEGOS DE FACHADA (SEM PRESENÇA DE VÃOS), ESPESSURA DE 25 MM. AF_06/2014</t>
  </si>
  <si>
    <t>EMBOÇO OU MASSA ÚNICA EM ARGAMASSA TRAÇO 1:2:8, PREPARO MANUAL, APLICADA MANUALMENTE EM PANOS CEGOS DE FACHADA (SEM PRESENÇA DE VÃOS), ESPESSURA DE 25 MM. AF_06/2014</t>
  </si>
  <si>
    <t>EMBOÇO OU MASSA ÚNICA EM ARGAMASSA INDUSTRIALIZADA, PREPARO MECÂNICO E APLICAÇÃO COM EQUIPAMENTO DE MISTURA E PROJEÇÃO DE 1,5 M3/H DE ARGAMASSA EM PANOS CEGOS DE FACHADA (SEM PRESENÇA DE VÃOS), ESPESSURA DE 25 MM. AF_06/2014</t>
  </si>
  <si>
    <t>EMBOÇO OU MASSA ÚNICA EM ARGAMASSA TRAÇO 1:2:8, PREPARO MECÂNICO COM BETONEIRA 400 L, APLICADA MANUALMENTE EM PANOS CEGOS DE FACHADA (SEM PRESENÇA DE VÃOS), ESPESSURA DE 35 MM. AF_06/2014</t>
  </si>
  <si>
    <t>EMBOÇO OU MASSA ÚNICA EM ARGAMASSA TRAÇO 1:2:8, PREPARO MANUAL, APLICADA MANUALMENTE EM PANOS CEGOS DE FACHADA (SEM PRESENÇA DE VÃOS), ESPESSURA DE 35 MM. AF_06/2014</t>
  </si>
  <si>
    <t>EMBOÇO OU MASSA ÚNICA EM ARGAMASSA INDUSTRIALIZADA, PREPARO MECÂNICO E APLICAÇÃO COM EQUIPAMENTO DE MISTURA E PROJEÇÃO DE 1,5 M3/H DE ARGAMASSA EM PANOS CEGOS DE FACHADA (SEM PRESENÇA DE VÃOS), ESPESSURA DE 35 MM. AF_06/2014</t>
  </si>
  <si>
    <t>EMBOÇO OU MASSA ÚNICA EM ARGAMASSA TRAÇO 1:2:8, PREPARO MECÂNICO COM BETONEIRA 400 L, APLICADA MANUALMENTE EM PANOS CEGOS DE FACHADA (SEM PRESENÇA DE VÃOS), ESPESSURA DE 45 MM. AF_06/2014</t>
  </si>
  <si>
    <t>EMBOÇO OU MASSA ÚNICA EM ARGAMASSA TRAÇO 1:2:8, PREPARO MANUAL, APLICADA MANUALMENTE EM PANOS CEGOS DE FACHADA (SEM PRESENÇA DE VÃOS), ESPESSURA DE 45 MM. AF_06/2014</t>
  </si>
  <si>
    <t>EMBOÇO OU MASSA ÚNICA EM ARGAMASSA INDUSTRIALIZADA, PREPARO MECÂNICO E APLICAÇÃO COM EQUIPAMENTO DE MISTURA E PROJEÇÃO DE 1,5 M3/H DE ARGAMASSA EM PANOS CEGOS DE FACHADA (SEM PRESENÇA DE VÃOS), ESPESSURA DE 45 MM. AF_06/2014</t>
  </si>
  <si>
    <t>EMBOÇO OU MASSA ÚNICA EM ARGAMASSA TRAÇO 1:2:8, PREPARO MECÂNICO COM BETONEIRA 400 L, APLICADA MANUALMENTE EM PANOS CEGOS DE FACHADA (SEM PRESENÇA DE VÃOS), ESPESSURA MAIOR OU IGUAL A 50 MM. AF_06/2014</t>
  </si>
  <si>
    <t>EMBOÇO OU MASSA ÚNICA EM ARGAMASSA TRAÇO 1:2:8, PREPARO MANUAL, APLICADA MANUALMENTE EM PANOS CEGOS DE FACHADA (SEM PRESENÇA DE VÃOS), ESPESSURA MAIOR OU IGUAL A 50 MM. AF_06/2014</t>
  </si>
  <si>
    <t>EMBOÇO OU MASSA ÚNICA EM ARGAMASSA INDUSTRIALIZADA, PREPARO MECÂNICO E APLICAÇÃO COM EQUIPAMENTO DE MISTURA E PROJEÇÃO DE 1,5 M3/H DE ARGAMASSA EM PANOS CEGOS DE FACHADA (SEM PRESENÇA DE VÃOS), ESPESSURA MAIOR OU IGUAL A 50 MM. AF_06/2014</t>
  </si>
  <si>
    <t>EMBOÇO OU MASSA ÚNICA EM ARGAMASSA TRAÇO 1:2:8, PREPARO MECÂNICO COM BETONEIRA 400 L, APLICADA MANUALMENTE EM SUPERFÍCIES EXTERNAS DA SACADA, ESPESSURA DE 25 MM, SEM USO DE TELA METÁLICA DE REFORÇO CONTRA FISSURAÇÃO. AF_06/2014</t>
  </si>
  <si>
    <t>EMBOÇO OU MASSA ÚNICA EM ARGAMASSA TRAÇO 1:2:8, PREPARO MANUAL, APLICADA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</si>
  <si>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SUPERFÍCIES EXTERNAS DA SACADA, ESPESSURA 25 MM, SEM USO DE TELA METÁLICA. AF_06/2014</t>
  </si>
  <si>
    <t>EMBOÇO OU MASSA ÚNICA EM ARGAMASSA TRAÇO 1:2:8, PREPARO MECÂNICO COM BETONEIRA 400 L, APLICADA MANUALMENTE EM SUPERFÍCIES EXTERNAS DA SACADA, ESPESSURA DE 35 MM, SEM USO DE TELA METÁLICA DE REFORÇO CONTRA FISSURAÇÃO. AF_06/2014</t>
  </si>
  <si>
    <t>EMBOÇO OU MASSA ÚNICA EM ARGAMASSA TRAÇO 1:2:8, PREPARO MANUAL, APLICADA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</si>
  <si>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SUPERFÍCIES EXTERNAS DA SACADA, ESPESSURA 35 MM, SEM USO DE TELA METÁLICA. AF_06/2014</t>
  </si>
  <si>
    <t>EMBOÇO OU MASSA ÚNICA EM ARGAMASSA TRAÇO 1:2:8, PREPARO MECÂNICO COM BETONEIRA 400 L, APLICADA MANUALMENTE EM SUPERFÍCIES EXTERNAS DA SACADA, ESPESSURA DE 45 MM, SEM USO DE TELA METÁLICA DE REFORÇO CONTRA FISSURAÇÃO. AF_06/2014</t>
  </si>
  <si>
    <t>EMBOÇO OU MASSA ÚNICA EM ARGAMASSA TRAÇO 1:2:8, PREPARO MANUAL, APLICADA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</si>
  <si>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SUPERFÍCIES EXTERNAS DA SACADA, ESPESSURA 45 MM, SEM USO DE TELA METÁLICA. AF_06/2014</t>
  </si>
  <si>
    <t>EMBOÇO OU MASSA ÚNICA EM ARGAMASSA TRAÇO 1:2:8, PREPARO MECÂNICO COM BETONEIRA 400 L, APLICADA MANUALMENTE EM SUPERFÍCIES EXTERNAS DA SACADA, ESPESSURA MAIOR OU IGUAL A 50 MM, SEM USO DE TELA METÁLICA DE REFORÇO CONTRA FISSURAÇÃO. AF_06/2014</t>
  </si>
  <si>
    <t>EMBOÇO OU MASSA ÚNICA EM ARGAMASSA TRAÇO 1:2:8, PREPARO MANUAL, APLICADA MANUALMENTE EM SUPERFÍCIES EXTERNAS DA SACADA, ESPESSURA MAIOR OU IGUAL A 50 MM, SEM USO DE TELA METÁLICA DE REFORÇO CONTRA FISSURAÇÃO. AF_06/2014</t>
  </si>
  <si>
    <t>EMBOÇO OU MASSA ÚNICA EM ARGAMASSA INDUSTRIALIZADA, PREPARO MECÂNICO E APLICAÇÃO COM EQUIPAMENTO DE MISTURA E PROJEÇÃO DE 1,5 M3/H EM SUPERFÍCIES EXTERNAS DA SACADA, ESPESSURA MAIOR OU IGUAL A 50 MM, SEM USO DE TELA METÁLICA. AF_06/2014</t>
  </si>
  <si>
    <t>EMBOÇO OU MASSA ÚNICA EM ARGAMASSA TRAÇO 1:2:8, PREPARO MECÂNICO COM BETONEIRA 400 L, APLICADA MANUALMENTE NAS PAREDES INTERNAS DA SACADA, ESPESSURA DE 25 MM, SEM USO DE TELA METÁLICA DE REFORÇO CONTRA FISSURAÇÃO. AF_06/2014</t>
  </si>
  <si>
    <t>EMBOÇO OU MASSA ÚNICA EM ARGAMASSA TRAÇO 1:2:8, PREPARO MANUAL, APLICADA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</si>
  <si>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PAREDES INTERNAS DA SACADA, ESPESSURA 25 MM, SEM USO DE TELA METÁLICA. AF_06/2014</t>
  </si>
  <si>
    <t>EMBOÇO OU MASSA ÚNICA EM ARGAMASSA TRAÇO 1:2:8, PREPARO MECÂNICO COM BETONEIRA 400 L, APLICADA MANUALMENTE NAS PAREDES INTERNAS DA SACADA, ESPESSURA DE 35 MM, SEM USO DE TELA METÁLICA DE REFORÇO CONTRA FISSURAÇÃO. AF_06/2014</t>
  </si>
  <si>
    <t>EMBOÇO OU MASSA ÚNICA EM ARGAMASSA TRAÇO 1:2:8, PREPARO MANUAL, APLICADA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</si>
  <si>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ARGAMASSA NAS PAREDES INTERNAS DA SACADA, ESPESSURA 35 MM, SEM USO DE TELA METÁLICA. AF_06/2014</t>
  </si>
  <si>
    <t>REVESTIMENTO DECORATIVO MONOCAMADA APLICADO MANUALMENTE EM PANOS CEGOS DA FACHADA DE UM EDIFÍCIO DE ESTRUTURA CONVENCIONAL, COM ACABAMENTO RASPADO. AF_06/2014</t>
  </si>
  <si>
    <t>REVESTIMENTO DECORATIVO MONOCAMADA APLICADO MANUALMENTE EM PANOS CEGOS DA FACHADA DE UM EDIFÍCIO DE ALVENARIA ESTRUTURAL, COM ACABAMENTO RASPADO. AF_06/2014</t>
  </si>
  <si>
    <t>REVESTIMENTO DECORATIVO MONOCAMADA APLICADO COM EQUIPAMENTO DE PROJEÇÃO EM PANOS CEGOS DA FACHADA DE UM EDIFÍCIO DE ESTRUTURA CONVENCIONAL, COM ACABAMENTO RASPADO. AF_06/2014</t>
  </si>
  <si>
    <t>REVESTIMENTO DECORATIVO MONOCAMADA APLICADO COM EQUIPAMENTO DE PROJEÇÃO EM PANOS CEGOS DA FACHADA DE UM EDIFÍCIO DE ALVENARIA ESTRUTURAL, COM ACABAMENTO RASPADO. AF_06/2014</t>
  </si>
  <si>
    <t>REVESTIMENTO DECORATIVO MONOCAMADA APLICADO MANUALMENTE EM PANOS DA FACHADA COM PRESENÇA DE VÃOS, DE UM EDIFÍCIO DE ESTRUTURA CONVENCIONAL E ACABAMENTO RASPADO. AF_06/2014</t>
  </si>
  <si>
    <t>REVESTIMENTO DECORATIVO MONOCAMADA APLICADO MANUALMENTE EM PANOS DA FACHADA COM PRESENÇA DE VÃOS, DE UM EDIFÍCIO DE ALVENARIA ESTRUTURAL E ACABAMENTO RASPADO. AF_06/2014</t>
  </si>
  <si>
    <t>REVESTIMENTO DECORATIVO MONOCAMADA APLICADO COM EQUIPAMENTO DE PROJEÇÃO EM PANOS DA FACHADA COM PRESENÇA DE VÃOS, DE UM EDIFÍCIO DE ESTRUTURA CONVENCIONAL E ACABAMENTO RASPADO. AF_06/2014</t>
  </si>
  <si>
    <t>REVESTIMENTO DECORATIVO MONOCAMADA APLICADO COM EQUIPAMENTO DE PROJEÇÃO EM PANOS DA FACHADA COM PRESENÇA DE VÃOS, DE UM EDIFÍCIO DE ALVENARIA ESTRUTURAL E ACABAMENTO RASPADO. AF_06/2014</t>
  </si>
  <si>
    <t>REVESTIMENTO DECORATIVO MONOCAMADA APLICADO MANUALMENTE EM SUPERFÍCIES EXTERNAS DA SACADA DE UM EDIFÍCIO DE ESTRUTURA CONVENCIONAL E ACABAMENTO RASPADO. AF_06/2014</t>
  </si>
  <si>
    <t>REVESTIMENTO DECORATIVO MONOCAMADA APLICADO MANUALMENTE EM SUPERFÍCIES EXTERNAS DA SACADA DE UM EDIFÍCIO DE ALVENARIA ESTRUTURAL E ACABAMENTO RASPADO. AF_06/2014</t>
  </si>
  <si>
    <t>REVESTIMENTO DECORATIVO MONOCAMADA APLICADO COM EQUIPAMENTO DE PROJEÇÃO EM SUPERFÍCIES EXTERNAS DA SACADA DE UM EDIFÍCIO DE ESTRUTURA CONVENCIONAL E ACABAMENTO RASPADO. AF_06/2014</t>
  </si>
  <si>
    <t>REVESTIMENTO DECORATIVO MONOCAMADA APLICADO COM EQUIPAMENTO DE PROJEÇÃO EM SUPERFÍCIES EXTERNAS DA SACADA DE UM EDIFÍCIO DE ALVENARIA ESTRUTURAL E ACABAMENTO RASPADO. AF_06/2014</t>
  </si>
  <si>
    <t>REVESTIMENTO DECORATIVO MONOCAMADA APLICADO MANUALMENTE EM PANOS CEGOS DA FACHADA DE UM EDIFÍCIO DE ESTRUTURA CONVENCIONAL, COM ACABAMENTO TRAVERTINO. AF_06/2014</t>
  </si>
  <si>
    <t>REVESTIMENTO DECORATIVO MONOCAMADA APLICADO MANUALMENTE EM PANOS CEGOS DA FACHADA DE UM EDIFÍCIO DE ALVENARIA ESTRUTURAL, COM ACABAMENTO TRAVERTINO. AF_06/2014</t>
  </si>
  <si>
    <t>REVESTIMENTO DECORATIVO MONOCAMADA APLICADO COM EQUIPAMENTO DE PROJEÇÃO EM PANOS CEGOS DA FACHADA DE UM EDIFÍCIO DE ESTRUTURA CONVENCIONAL, COM ACABAMENTO TRAVERTINO. AF_06/2014</t>
  </si>
  <si>
    <t>REVESTIMENTO DECORATIVO MONOCAMADA APLICADO COM EQUIPAMENTO DE PROJEÇÃO EM PANOS CEGOS DA FACHADA DE UM EDIFÍCIO DE ALVENARIA ESTRUTURAL, COM ACABAMENTO TRAVERTINO. AF_06/2014</t>
  </si>
  <si>
    <t>REVESTIMENTO DECORATIVO MONOCAMADA APLICADO MANUALMENTE EM PANOS DA FACHADA COM PRESENÇA DE VÃOS, DE UM EDIFÍCIO DE ESTRUTURA CONVENCIONAL E ACABAMENTO TRAVERTINO. AF_06/2014</t>
  </si>
  <si>
    <t>REVESTIMENTO DECORATIVO MONOCAMADA APLICADO MANUALMENTE EM PANOS DA FACHADA COM PRESENÇA DE VÃOS, DE UM EDIFÍCIO DE ALVENARIA ESTRUTURAL E ACABAMENTO TRAVERTINO. AF_06/2014</t>
  </si>
  <si>
    <t>REVESTIMENTO DECORATIVO MONOCAMADA APLICADO COM EQUIPAMENTO DE PROJEÇÃO EM PANOS DA FACHADA COM PRESENÇA DE VÃOS, DE UM EDIFÍCIO DE ESTRUTURA CONVENCIONAL E ACABAMENTO TRAVERTINO. AF_06/2014</t>
  </si>
  <si>
    <t>REVESTIMENTO DECORATIVO MONOCAMADA APLICADO COM EQUIPAMENTO DE PROJEÇÃO EM PANOS DA FACHADA COM PRESENÇA DE VÃOS, DE UM EDIFÍCIO DE ALVENARIA ESTRUTURAL E ACABAMENTO TRAVERTINO. AF_06/2014</t>
  </si>
  <si>
    <t>REVESTIMENTO DECORATIVO MONOCAMADA APLICADO MANUALMENTE EM SUPERFÍCIES EXTERNAS DA SACADA DE UM EDIFÍCIO DE ESTRUTURA CONVENCIONAL E ACABAMENTO TRAVERTINO. AF_06/2014</t>
  </si>
  <si>
    <t>REVESTIMENTO DECORATIVO MONOCAMADA APLICADO MANUALMENTE EM SUPERFÍCIES EXTERNAS DA SACADA DE UM EDIFÍCIO DE ALVENARIA ESTRUTURAL E ACABAMENTO TRAVERTINO. AF_06/2014</t>
  </si>
  <si>
    <t>REVESTIMENTO DECORATIVO MONOCAMADA APLICADO COM EQUIPAMENTO DE PROJEÇÃO EM SUPERFÍCIES EXTERNAS DA SACADA DE UM EDIFÍCIO DE ESTRUTURA CONVENCIONAL E ACABAMENTO TRAVERTINO. AF_06/2014</t>
  </si>
  <si>
    <t>REVESTIMENTO DECORATIVO MONOCAMADA APLICADO COM EQUIPAMENTO DE PROJEÇÃO EM SUPERFÍCIES EXTERNAS DA SACADA DE UM EDIFÍCIO DE ALVENARIA ESTRUTURAL E ACABAMENTO TRAVERTINO. AF_06/2014</t>
  </si>
  <si>
    <t>REVESTIMENTO DECORATIVO MONOCAMADA APLICADO MANUALMENTE NAS PAREDES INTERNAS DA SACADA COM ACABAMENTO RASPADO. AF_06/2014</t>
  </si>
  <si>
    <t>REVESTIMENTO DECORATIVO MONOCAMADA APLICADO MANUALMENTE NAS PAREDES INTERNAS DA SACADA COM ACABAMENTO TRAVERTINO. AF_06/2014</t>
  </si>
  <si>
    <t>CHAPISCO APLICADO SOMENTE EM ESTRUTURAS DE CONCRETO EM ALVENARIAS INTERNAS, COM DESEMPENADEIRA DENTADA. ARGAMASSA INDUSTRIALIZADA COM PREPARO MANUAL. AF_06/2014</t>
  </si>
  <si>
    <t>CHAPISCO APLICADO SOMENTE EM ESTRUTURAS DE CONCRETO EM ALVENARIAS INTERNAS, COM DESEMPENADEIRA DENTADA.  ARGAMASSA INDUSTRIALIZADA COM PREPARO EM MISTURADOR 300 KG. AF_06/2014</t>
  </si>
  <si>
    <t>CHAPISCO APLICADO EM ALVENARIAS E ESTRUTURAS DE CONCRETO INTERNAS, COM ROLO PARA TEXTURA ACRÍLICA.  ARGAMASSA INDUSTRIALIZADA COM PREPARO MANUAL. AF_06/2014</t>
  </si>
  <si>
    <t>CHAPISCO APLICADO EM ALVENARIAS E ESTRUTURAS DE CONCRETO INTERNAS, COM COLHER DE PEDREIRO.  ARGAMASSA TRAÇO 1:3 COM PREPARO MANUAL. AF_06/2014</t>
  </si>
  <si>
    <t>CHAPISCO APLICADO EM ALVENARIAS E ESTRUTURAS DE CONCRETO INTERNAS, COM COLHER DE PEDREIRO.  ARGAMASSA TRAÇO 1:3 COM PREPARO EM BETONEIRA 400L. AF_06/2014</t>
  </si>
  <si>
    <t>CHAPISCO APLICADO NO TETO, COM ROLO PARA TEXTURA ACRÍLICA. ARGAMASSA TRAÇO 1:4 E EMULSÃO POLIMÉRICA (ADESIVO) COM PREPARO MANUAL. AF_06/2014</t>
  </si>
  <si>
    <t>CHAPISCO APLICADO NO TETO, COM ROLO PARA TEXTURA ACRÍLICA. ARGAMASSA TRAÇO 1:4 E EMULSÃO POLIMÉRICA (ADESIVO) COM PREPARO EM BETONEIRA 400L. AF_06/2014</t>
  </si>
  <si>
    <t>CHAPISCO APLICADO NO TETO, COM ROLO PARA TEXTURA ACRÍLICA. ARGAMASSA INDUSTRIALIZADA COM PREPARO MANUAL. AF_06/2014</t>
  </si>
  <si>
    <t>CHAPISCO APLICADO NO TETO, COM ROLO PARA TEXTURA ACRÍLICA. ARGAMASSA INDUSTRIALIZADA COM PREPARO EM MISTURADOR 300 KG. AF_06/2014</t>
  </si>
  <si>
    <t>CHAPISCO APLICADO NO TETO, COM DESEMPENADEIRA DENTADA. ARGAMASSA INDUSTRIALIZADA COM PREPARO MANUAL. AF_06/2014</t>
  </si>
  <si>
    <t>CHAPISCO APLICADO NO TETO, COM DESEMPENADEIRA DENTADA. ARGAMASSA INDUSTRIALIZADA COM PREPARO EM MISTURADOR 300 KG. AF_06/2014</t>
  </si>
  <si>
    <t>CHAPISCO APLICADO EM ALVENARIA (SEM PRESENÇA DE VÃOS) E ESTRUTURAS DE CONCRETO DE FACHADA, COM ROLO PARA TEXTURA ACRÍLICA.  ARGAMASSA TRAÇO 1:4 E EMULSÃO POLIMÉRICA (ADESIVO) COM PREPARO EM BETONEIRA 400L. AF_06/2014</t>
  </si>
  <si>
    <t>CHAPISCO APLICADO EM ALVENARIA (SEM PRESENÇA DE VÃOS) E ESTRUTURAS DE CONCRETO DE FACHADA, COM ROLO PARA TEXTURA ACRÍLICA.  ARGAMASSA INDUSTRIALIZADA COM PREPARO MANUAL. AF_06/2014</t>
  </si>
  <si>
    <t>CHAPISCO APLICADO EM ALVENARIA (SEM PRESENÇA DE VÃOS) E ESTRUTURAS DE CONCRETO DE FACHADA, COM ROLO PARA TEXTURA ACRÍLICA.  ARGAMASSA INDUSTRIALIZADA COM PREPARO EM MISTURADOR 300 KG. AF_06/2014</t>
  </si>
  <si>
    <t>CHAPISCO APLICADO EM ALVENARIA (COM PRESENÇA DE VÃOS) E ESTRUTURAS DE CONCRETO DE FACHADA, COM ROLO PARA TEXTURA ACRÍLICA.  ARGAMASSA TRAÇO 1:4 E EMULSÃO POLIMÉRICA (ADESIVO) COM PREPARO EM BETONEIRA 400L. AF_06/2014</t>
  </si>
  <si>
    <t>CHAPISCO APLICADO EM ALVENARIA (COM PRESENÇA DE VÃOS) E ESTRUTURAS DE CONCRETO DE FACHADA, COM ROLO PARA TEXTURA ACRÍLICA.  ARGAMASSA INDUSTRIALIZADA COM PREPARO MANUAL. AF_06/2014</t>
  </si>
  <si>
    <t>CHAPISCO APLICADO EM ALVENARIA (COM PRESENÇA DE VÃOS) E ESTRUTURAS DE CONCRETO DE FACHADA, COM ROLO PARA TEXTURA ACRÍLICA.  ARGAMASSA INDUSTRIALIZADA COM PREPARO EM MISTURADOR 300 KG. AF_06/2014</t>
  </si>
  <si>
    <t>CHAPISCO APLICADO SOMENTE NA ESTRUTURA DE CONCRETO DA FACHADA, COM DESEMPENADEIRA DENTADA. ARGAMASSA INDUSTRIALIZADA COM PREPARO MANUAL. AF_06/2014</t>
  </si>
  <si>
    <t>CHAPISCO APLICADO SOMENTE NA ESTRUTURA DE CONCRETO DA FACHADA, COM DESEMPENADEIRA DENTADA. ARGAMASSA INDUSTRIALIZADA COM PREPARO EM MISTURADOR 300 KG. AF_06/2014</t>
  </si>
  <si>
    <t>TRANSPORTE HORIZONTAL, MASSA/GRANEL, MINICARREGADEIRA, 100M. AF_06/2014</t>
  </si>
  <si>
    <t>TRANSPORTE HORIZONTAL, PLACAS CERÂMICAS, CARRINHO PLATAFORMA, 30M. AF_06/2014</t>
  </si>
  <si>
    <t>TRANSPORTE HORIZONTAL, PLACAS CERÂMICAS, CARRINHO PLATAFORMA, 50M. AF_06/2014</t>
  </si>
  <si>
    <t>TRANSPORTE HORIZONTAL, PLACAS CERÂMICAS, CARRINHO PLATAFORMA, 75M. AF_06/2014</t>
  </si>
  <si>
    <t>TRANSPORTE HORIZONTAL, PLACAS CERÂMICAS, CARRINHO PLATAFORMA, 100M. AF_06/2014</t>
  </si>
  <si>
    <t>TRANSPORTE HORIZONTAL, PLACAS CERÂMICAS, CARRINHO PARA MINI PÁLETES, 30M. AF_06/2014</t>
  </si>
  <si>
    <t>TRANSPORTE HORIZONTAL, PLACAS CERÂMICAS, CARRINHO PARA MINI PÁLETES, 50M. AF_06/2014</t>
  </si>
  <si>
    <t>TRANSPORTE HORIZONTAL, PLACAS CERÂMICAS, CARRINHO PARA MINI PÁLETES, 75M. AF_06/2014</t>
  </si>
  <si>
    <t>TRANSPORTE HORIZONTAL, PLACAS CERÂMICAS, CARRINHO PARA MINI PÁLETES, 100M. AF_06/2014</t>
  </si>
  <si>
    <t>TRANSPORTE HORIZONTAL, PLACAS CERÂMICAS, MANIPULADOR TELESCÓPICO, 100M. AF_06/2014</t>
  </si>
  <si>
    <t>TRANSPORTE VERTICAL, BLOCOS VAZADOS DE CONCRETO OU CERÂMICO 19X19X39 CM, MANUAL, 1 PAVIMENTO. AF_06/2014</t>
  </si>
  <si>
    <t>TRANSPORTE VERTICAL, BLOCOS CERÂMICOS FURADOS NA HORIZONTAL 9X19X19 CM, MANUAL, 1 PAVIMENTO. AF_06/2014</t>
  </si>
  <si>
    <t>AUXILIAR DE ENCANADOR OU BOMBEIRO HIDRÁULICO COM ENCARGOS COMPLEMENTARES</t>
  </si>
  <si>
    <t>CAVOUQUEIRO OU OPERADOR PERFURATRIZ/ROMPEDOR COM ENCARGOS COMPLEMENTARES</t>
  </si>
  <si>
    <t>OPERADOR DE USINA DE ASFALTO, DE SOLOS OU DE CONCRETO COM ENCARGOS COMPLEMENTARES</t>
  </si>
  <si>
    <t>SOLDADOR A (PARA SOLDA A SER TESTADA COM RAIOS "X") COM ENCARGOS COMPLEMENTARES</t>
  </si>
  <si>
    <t>OPERADOR DE BETONEIRA ESTACIONÁRIA/MISTURADOR COM ENCARGOS COMPLEMENTARES</t>
  </si>
  <si>
    <t>MISTURADOR DE ARGAMASSA, EIXO HORIZONTAL, CAPACIDADE DE MISTURA 300 KG, MOTOR ELÉTRICO POTÊNCIA 5 CV - CHP DIURNO. AF_06/2014</t>
  </si>
  <si>
    <t>MISTURADOR DE ARGAMASSA, EIXO HORIZONTAL, CAPACIDADE DE MISTURA 300 KG, MOTOR ELÉTRICO POTÊNCIA 5 CV - DEPRECIAÇÃO. AF_06/2014</t>
  </si>
  <si>
    <t>MISTURADOR DE ARGAMASSA, EIXO HORIZONTAL, CAPACIDADE DE MISTURA 300 KG, MOTOR ELÉTRICO POTÊNCIA 5 CV - JUROS. AF_06/2014</t>
  </si>
  <si>
    <t>MISTURADOR DE ARGAMASSA, EIXO HORIZONTAL, CAPACIDADE DE MISTURA 300 KG, MOTOR ELÉTRICO POTÊNCIA 5 CV - MANUTENÇÃO. AF_06/2014</t>
  </si>
  <si>
    <t>MISTURADOR DE ARGAMASSA, EIXO HORIZONTAL, CAPACIDADE DE MISTURA 300 KG, MOTOR ELÉTRICO POTÊNCIA 5 CV - MATERIAIS NA OPERAÇÃO. AF_06/2014</t>
  </si>
  <si>
    <t>MISTURADOR DE ARGAMASSA, EIXO HORIZONTAL, CAPACIDADE DE MISTURA 300 KG, MOTOR ELÉTRICO POTÊNCIA 5 CV - CHI DIURNO. AF_06/2014</t>
  </si>
  <si>
    <t>MISTURADOR DE ARGAMASSA, EIXO HORIZONTAL, CAPACIDADE DE MISTURA 600 KG, MOTOR ELÉTRICO POTÊNCIA 7,5 CV - CHP DIURNO. AF_06/2014</t>
  </si>
  <si>
    <t>MISTURADOR DE ARGAMASSA, EIXO HORIZONTAL, CAPACIDADE DE MISTURA 600 KG, MOTOR ELÉTRICO POTÊNCIA 7,5 CV - DEPRECIAÇÃO. AF_06/2014</t>
  </si>
  <si>
    <t>MISTURADOR DE ARGAMASSA, EIXO HORIZONTAL, CAPACIDADE DE MISTURA 600 KG, MOTOR ELÉTRICO POTÊNCIA 7,5 CV - JUROS. AF_06/2014</t>
  </si>
  <si>
    <t>MISTURADOR DE ARGAMASSA, EIXO HORIZONTAL, CAPACIDADE DE MISTURA 600 KG, MOTOR ELÉTRICO POTÊNCIA 7,5 CV - MANUTENÇÃO. AF_06/2014</t>
  </si>
  <si>
    <t>MISTURADOR DE ARGAMASSA, EIXO HORIZONTAL, CAPACIDADE DE MISTURA 600 KG, MOTOR ELÉTRICO POTÊNCIA 7,5 CV - MATERIAIS NA OPERAÇÃO. AF_06/2014</t>
  </si>
  <si>
    <t>MISTURADOR DE ARGAMASSA, EIXO HORIZONTAL, CAPACIDADE DE MISTURA 600 KG, MOTOR ELÉTRICO POTÊNCIA 7,5 CV - CHI DIURNO. AF_06/2014</t>
  </si>
  <si>
    <t>MISTURADOR DE ARGAMASSA, EIXO HORIZONTAL, CAPACIDADE DE MISTURA 160 KG, MOTOR ELÉTRICO POTÊNCIA 3 CV - CHP DIURNO. AF_06/2014</t>
  </si>
  <si>
    <t>MISTURADOR DE ARGAMASSA, EIXO HORIZONTAL, CAPACIDADE DE MISTURA 160 KG, MOTOR ELÉTRICO POTÊNCIA 3 CV - DEPRECIAÇÃO. AF_06/2014</t>
  </si>
  <si>
    <t>MISTURADOR DE ARGAMASSA, EIXO HORIZONTAL, CAPACIDADE DE MISTURA 160 KG, MOTOR ELÉTRICO POTÊNCIA 3 CV - JUROS. AF_06/2014</t>
  </si>
  <si>
    <t>MISTURADOR DE ARGAMASSA, EIXO HORIZONTAL, CAPACIDADE DE MISTURA 160 KG, MOTOR ELÉTRICO POTÊNCIA 3 CV - MANUTENÇÃO. AF_06/2014</t>
  </si>
  <si>
    <t>MISTURADOR DE ARGAMASSA, EIXO HORIZONTAL, CAPACIDADE DE MISTURA 160 KG, MOTOR ELÉTRICO POTÊNCIA 3 CV - MATERIAIS NA OPERAÇÃO. AF_06/2014</t>
  </si>
  <si>
    <t>MISTURADOR DE ARGAMASSA, EIXO HORIZONTAL, CAPACIDADE DE MISTURA 160 KG, MOTOR ELÉTRICO POTÊNCIA 3 CV - CHI DIURNO. AF_06/2014</t>
  </si>
  <si>
    <t>APLICAÇÃO MANUAL DE FUNDO SELADOR ACRÍLICO EM PANOS COM PRESENÇA DE VÃOS DE EDIFÍCIOS DE MÚLTIPLOS PAVIMENTOS. AF_06/2014</t>
  </si>
  <si>
    <t>APLICAÇÃO MANUAL DE FUNDO SELADOR ACRÍLICO EM PANOS CEGOS DE FACHADA (SEM PRESENÇA DE VÃOS) DE EDIFÍCIOS DE MÚLTIPLOS PAVIMENTOS. AF_06/2014</t>
  </si>
  <si>
    <t>APLICAÇÃO MANUAL DE FUNDO SELADOR ACRÍLICO EM PAREDES EXTERNAS DE CASAS. AF_06/2014</t>
  </si>
  <si>
    <t>APLICAÇÃO MANUAL DE PINTURA COM TINTA TEXTURIZADA ACRÍLICA EM PANOS COM PRESENÇA DE VÃOS DE EDIFÍCIOS DE MÚLTIPLOS PAVIMENTOS, UMA COR. AF_06/2014</t>
  </si>
  <si>
    <t>APLICAÇÃO MANUAL DE PINTURA COM TINTA TEXTURIZADA ACRÍLICA EM PANOS CEGOS DE FACHADA (SEM PRESENÇA DE VÃOS) DE EDIFÍCIOS DE MÚLTIPLOS PAVIMENTOS, UMA COR. AF_06/2014</t>
  </si>
  <si>
    <t>APLICAÇÃO MANUAL DE PINTURA COM TINTA TEXTURIZADA ACRÍLICA EM SUPERFÍCIES EXTERNAS DE SACADA DE EDIFÍCIOS DE MÚLTIPLOS PAVIMENTOS, UMA COR. AF_06/2014</t>
  </si>
  <si>
    <t>APLICAÇÃO MANUAL DE PINTURA COM TINTA TEXTURIZADA ACRÍLICA EM SUPERFÍCIES INTERNAS DA SACADA DE EDIFÍCIOS DE MÚLTIPLOS PAVIMENTOS, UMA COR. AF_06/2014</t>
  </si>
  <si>
    <t>APLICAÇÃO MANUAL DE PINTURA COM TINTA TEXTURIZADA ACRÍLICA EM PANOS COM PRESENÇA DE VÃOS DE EDIFÍCIOS DE MÚLTIPLOS PAVIMENTOS, DUAS CORES. AF_06/2014</t>
  </si>
  <si>
    <t>APLICAÇÃO MANUAL DE PINTURA COM TINTA TEXTURIZADA ACRÍLICA EM PANOS CEGOS DE FACHADA (SEM PRESENÇA DE VÃOS) DE EDIFÍCIOS DE MÚLTIPLOS PAVIMENTOS, DUAS CORES. AF_06/2014</t>
  </si>
  <si>
    <t>PROJETOR DE ARGAMASSA, CAPACIDADE DE PROJEÇÃO 1,5 M3/H, ALCANCE DE 30 ATÉ 60 M, MOTOR ELÉTRICO POTÊNCIA 7,5 HP - MATERIAIS NA OPERAÇÃO. AF_06/2014</t>
  </si>
  <si>
    <t>APLICAÇÃO MANUAL DE PINTURA COM TINTA TEXTURIZADA ACRÍLICA EM SUPERFÍCIES EXTERNAS DE SACADA DE EDIFÍCIOS DE MÚLTIPLOS PAVIMENTOS, DUAS CORES. AF_06/2014</t>
  </si>
  <si>
    <t>APLICAÇÃO MANUAL DE PINTURA COM TINTA TEXTURIZADA ACRÍLICA EM SUPERFÍCIES INTERNAS DA SACADA DE EDIFÍCIOS DE MÚLTIPLOS PAVIMENTOS, DUAS CORES. AF_06/2014</t>
  </si>
  <si>
    <t>PROJETOR DE ARGAMASSA, CAPACIDADE DE PROJEÇÃO 2 M3/H, ALCANCE ATÉ 50 M, MOTOR ELÉTRICO POTÊNCIA 7,5 HP - CHP DIURNO. AF_06/2014</t>
  </si>
  <si>
    <t>PROJETOR DE ARGAMASSA, CAPACIDADE DE PROJEÇÃO 2 M3/H, ALCANCE ATÉ 50 M, MOTOR ELÉTRICO POTÊNCIA 7,5 HP - DEPRECIAÇÃO. AF_06/2014</t>
  </si>
  <si>
    <t>PROJETOR DE ARGAMASSA, CAPACIDADE DE PROJEÇÃO 2 M3/H, ALCANCE ATÉ 50 M, MOTOR ELÉTRICO POTÊNCIA 7,5 HP - JUROS. AF_06/2014</t>
  </si>
  <si>
    <t>PROJETOR DE ARGAMASSA, CAPACIDADE DE PROJEÇÃO 2 M3/H, ALCANCE ATÉ 50 M, MOTOR ELÉTRICO POTÊNCIA 7,5 HP - MANUTENÇÃO. AF_06/2014</t>
  </si>
  <si>
    <t>PROJETOR DE ARGAMASSA, CAPACIDADE DE PROJEÇÃO 2 M3/H, ALCANCE ATÉ 50 M, MOTOR ELÉTRICO POTÊNCIA 7,5 HP - MATERIAIS NA OPERAÇÃO. AF_06/2014</t>
  </si>
  <si>
    <t>PROJETOR DE ARGAMASSA, CAPACIDADE DE PROJEÇÃO 2 M3/H, ALCANCE ATÉ 50 M, MOTOR ELÉTRICO POTÊNCIA 7,5 HP - CHI DIURNO. AF_06/2014</t>
  </si>
  <si>
    <t>APLICAÇÃO MANUAL DE PINTURA COM TINTA LÁTEX PVA EM PAREDES, DUAS DEMÃOS. AF_06/2014</t>
  </si>
  <si>
    <t>APLICAÇÃO MANUAL DE PINTURA COM TINTA LÁTEX ACRÍLICA EM TETO, DUAS DEMÃOS. AF_06/2014</t>
  </si>
  <si>
    <t>APLICAÇÃO MECÂNICA DE PINTURA COM TINTA LÁTEX PVA EM TETO, DUAS DEMÃOS. AF_06/2014</t>
  </si>
  <si>
    <t>APLICAÇÃO MECÂNICA DE PINTURA COM TINTA LÁTEX PVA EM PAREDES, DUAS DEMÃOS. AF_06/2014</t>
  </si>
  <si>
    <t>APLICAÇÃO MECÂNICA DE PINTURA COM TINTA LÁTEX ACRÍLICA EM TETO, DUAS DEMÃOS. AF_06/2014</t>
  </si>
  <si>
    <t>APLICAÇÃO MECÂNICA DE PINTURA COM TINTA LÁTEX ACRÍLICA EM PAREDES, DUAS DEMÃOS. AF_06/2014</t>
  </si>
  <si>
    <t>APLICAÇÃO E LIXAMENTO DE MASSA LÁTEX EM PAREDES, DUAS DEMÃOS. AF_06/2014</t>
  </si>
  <si>
    <t>ARMACAO SECUNDARIA OU REX COMPLETA PARA TRESLINHAS-FORNECIMENTO E INSTALACAO.</t>
  </si>
  <si>
    <t>ARMACAO SECUNDARIA OU REX COMPLETA PARA DUAS LINHAS-FORNECIMENTO E INSTALACAO.</t>
  </si>
  <si>
    <t>ARMACAO SECUNDARIA OU REX COMPLETA PARA QUATRO LINHAS-FORNECIMENTO E INSTALACAO.</t>
  </si>
  <si>
    <t>SABONETEIRA DE SOBREPOR (FIXADA NA PAREDE), TIPO CONCHA, EM ACO INOXIDAVEL - FORNECIMENTO E INSTALACAO</t>
  </si>
  <si>
    <t>ARGAMASSA TRAÇO 1:0,5:4,5 (CIMENTO, CAL E AREIA MÉDIA), PREPARO MECÂNICO COM BETONEIRA 400 L. AF_08/2014</t>
  </si>
  <si>
    <t>ARGAMASSA TRAÇO 1:0,5:4,5 (CIMENTO, CAL E AREIA MÉDIA) PARA ASSENTAMENTO DE ALVENARIA, PREPARO MANUAL. AF_08/2014</t>
  </si>
  <si>
    <t>ARGAMASSA TRAÇO 1:3 (CIMENTO E AREIA MÉDIA), PREPARO MECÂNICO COM BETONEIRA 400 L. AF_08/2014</t>
  </si>
  <si>
    <t>ARGAMASSA TRAÇO 1:3 (CIMENTO E AREIA MÉDIA), PREPARO MANUAL. AF_08/2014</t>
  </si>
  <si>
    <t>ARGAMASSA TRAÇO 1:4 (CIMENTO E AREIA MÉDIA), PREPARO MECÂNICO COM BETONEIRA 400 L. AF_08/2014</t>
  </si>
  <si>
    <t>ARGAMASSA TRAÇO 1:4 (CIMENTO E AREIA MÉDIA), PREPARO MANUAL. AF_08/2014</t>
  </si>
  <si>
    <t>RODAPÉ CERÂMICO DE 7CM DE ALTURA COM PLACAS TIPO ESMALTADA EXTRA  DE DIMENSÕES 35X35CM. AF_06/2014</t>
  </si>
  <si>
    <t>RODAPÉ CERÂMICO DE 7CM DE ALTURA COM PLACAS TIPO ESMALTADA EXTRA DE DIMENSÕES 45X45CM. AF_06/2014</t>
  </si>
  <si>
    <t>RODAPÉ CERÂMICO DE 7CM DE ALTURA COM PLACAS TIPO ESMALTADA EXTRA DE DIMENSÕES 60X60CM. AF_06/2014</t>
  </si>
  <si>
    <t>ARGAMASSA TRAÇO 1:2:9 (CIMENTO, CAL E AREIA MÉDIA) PARA EMBOÇO/MASSA ÚNICA/ASSENTAMENTO DE ALVENARIA DE VEDAÇÃO, PREPARO MECÂNICO COM BETONEIRA 400 L. AF_09/2014</t>
  </si>
  <si>
    <t>REVESTIMENTO CERÂMICO PARA PAREDES EXTERNAS EM PASTILHAS DE PORCELANA 2,5 X 2,5 CM (PLACAS DE 30 X 30 CM), ALINHADAS A PRUMO, APLICADO EM PANOS COM VÃOS. AF_10/2014</t>
  </si>
  <si>
    <t>REVESTIMENTO CERÂMICO PARA PAREDES EXTERNAS EM PASTILHAS DE PORCELANA 2,5 X 2,5 CM (PLACAS DE 30 X 30 CM), ALINHADAS A PRUMO, APLICADO EM PANOS SEM VÃOS. AF_10/2014</t>
  </si>
  <si>
    <t>REVESTIMENTO CERÂMICO PARA PAREDES EXTERNAS EM PASTILHAS DE PORCELANA 2,5 X 2,5 CM (PLACAS DE 30 X 30 CM), ALINHADAS A PRUMO, APLICADO EM SUPERFÍCIES EXTERNAS DA SACADA. AF_10/2014</t>
  </si>
  <si>
    <t>REVESTIMENTO CERÂMICO PARA PAREDES EXTERNAS EM PASTILHAS DE PORCELANA 2,5 X 2,5 CM (PLACAS DE 30 X 30 CM), ALINHADAS A PRUMO, APLICADO EM SUPERFÍCIES INTERNAS DA SACADA. AF_10/2014</t>
  </si>
  <si>
    <t>BETONEIRA CAPACIDADE NOMINAL DE 400 L, CAPACIDADE DE MISTURA 280 L, MOTOR ELÉTRICO TRIFÁSICO POTÊNCIA DE 2 CV, SEM CARREGADOR - DEPRECIAÇÃO. AF_10/2014</t>
  </si>
  <si>
    <t>BETONEIRA CAPACIDADE NOMINAL DE 400 L, CAPACIDADE DE MISTURA 280 L, MOTOR ELÉTRICO TRIFÁSICO POTÊNCIA DE 2 CV, SEM CARREGADOR - JUROS. AF_10/2014</t>
  </si>
  <si>
    <t>BETONEIRA CAPACIDADE NOMINAL DE 400 L, CAPACIDADE DE MISTURA 280 L, MOTOR ELÉTRICO TRIFÁSICO POTÊNCIA DE 2 CV, SEM CARREGADOR - MANUTENÇÃO. AF_10/2014</t>
  </si>
  <si>
    <t>BETONEIRA CAPACIDADE NOMINAL DE 400 L, CAPACIDADE DE MISTURA 280 L, MOTOR ELÉTRICO TRIFÁSICO POTÊNCIA DE 2 CV, SEM CARREGADOR - MATERIAIS NA OPERAÇÃO. AF_10/2014</t>
  </si>
  <si>
    <t>BETONEIRA CAPACIDADE NOMINAL DE 400 L, CAPACIDADE DE MISTURA 280 L, MOTOR ELÉTRICO TRIFÁSICO POTÊNCIA DE 2 CV, SEM CARREGADOR - CHP DIURNO. AF_10/2014</t>
  </si>
  <si>
    <t>BETONEIRA CAPACIDADE NOMINAL DE 400 L, CAPACIDADE DE MISTURA 280 L, MOTOR ELÉTRICO TRIFÁSICO POTÊNCIA DE 2 CV, SEM CARREGADOR - CHI DIURNO. AF_10/2014</t>
  </si>
  <si>
    <t>ESCAVADEIRA HIDRÁULICA SOBRE ESTEIRAS, CAÇAMBA 0,80 M3, PESO OPERACIONAL 17,8 T, POTÊNCIA LÍQUIDA 110 HP - DEPRECIAÇÃO. AF_10/2014</t>
  </si>
  <si>
    <t>ESCAVADEIRA HIDRÁULICA SOBRE ESTEIRAS, CAÇAMBA 0,80 M3, PESO OPERACIONAL 17,8 T, POTÊNCIA LÍQUIDA 110 HP - JUROS. AF_10/2014</t>
  </si>
  <si>
    <t>ESCAVADEIRA HIDRÁULICA SOBRE ESTEIRAS, CAÇAMBA 0,80 M3, PESO OPERACIONAL 17,8 T, POTÊNCIA LÍQUIDA 110 HP - MANUTENÇÃO. AF_10/2014</t>
  </si>
  <si>
    <t>ESCAVADEIRA HIDRÁULICA SOBRE ESTEIRAS, CAÇAMBA 0,80 M3, PESO OPERACIONAL 17,8 T, POTÊNCIA LÍQUIDA 110 HP - MATERIAIS NA OPERAÇÃO. AF_10/2014</t>
  </si>
  <si>
    <t>TRATOR DE ESTEIRAS, POTÊNCIA 125 HP, PESO OPERACIONAL 12,9 T, COM LÂMINA 2,7 M3 - DEPRECIAÇÃO. AF_10/2014</t>
  </si>
  <si>
    <t>TRATOR DE ESTEIRAS, POTÊNCIA 125 HP, PESO OPERACIONAL 12,9 T, COM LÂMINA 2,7 M3 - JUROS. AF_10/2014</t>
  </si>
  <si>
    <t>TRATOR DE ESTEIRAS, POTÊNCIA 125 HP, PESO OPERACIONAL 12,9 T, COM LÂMINA 2,7 M3 - MANUTENÇÃO. AF_10/2014</t>
  </si>
  <si>
    <t>TRATOR DE ESTEIRAS, POTÊNCIA 125 HP, PESO OPERACIONAL 12,9 T, COM LÂMINA 2,7 M3 - MATERIAIS NA OPERAÇÃO. AF_10/2014</t>
  </si>
  <si>
    <t>TRATOR DE ESTEIRAS, POTÊNCIA 125 HP, PESO OPERACIONAL 12,9 T, COM LÂMINA 2,7 M3 - CHP DIURNO. AF_10/2014</t>
  </si>
  <si>
    <t>TRATOR DE ESTEIRAS, POTÊNCIA 125 HP, PESO OPERACIONAL 12,9 T, COM LÂMINA 2,7 M3 - CHI DIURNO. AF_10/2014</t>
  </si>
  <si>
    <t>USINA DE LAMA ASFÁLTICA, PROD 30 A 50 T/H, SILO DE AGREGADO 7 M3, RESERVATÓRIOS PARA EMULSÃO E ÁGUA DE 2,3 M3 CADA, MISTURADOR TIPO PUG MILL A SER MONTADO SOBRE CAMINHÃO - DEPRECIAÇÃO. AF_10/2014</t>
  </si>
  <si>
    <t>USINA DE LAMA ASFÁLTICA, PROD 30 A 50 T/H, SILO DE AGREGADO 7 M3, RESERVATÓRIOS PARA EMULSÃO E ÁGUA DE 2,3 M3 CADA, MISTURADOR TIPO PUG MILL A SER MONTADO SOBRE CAMINHÃO - JUROS. AF_10/2014</t>
  </si>
  <si>
    <t>MOTOBOMBA CENTRÍFUGA, MOTOR A GASOLINA, POTÊNCIA 5,42 HP, BOCAIS 1 1/2" X 1", DIÂMETRO ROTOR 143 MM HM/Q = 6 MCA / 16,8 M3/H A 38 MCA / 6,6 M3/H - DEPRECIAÇÃO. AF_06/2014</t>
  </si>
  <si>
    <t>MOTOBOMBA CENTRÍFUGA, MOTOR A GASOLINA, POTÊNCIA 5,42 HP, BOCAIS 1 1/2"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</si>
  <si>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</si>
  <si>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</si>
  <si>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LÍQ. 88 HP, CAÇAMBA CARREG. CAP. MÍN. 1 M3, CAÇAMBA RETRO CAP. 0,26 M3, PESO OPERACIONAL MÍN. 6.674 KG, PROFUNDIDADE ESCAVAÇÃO MÁX. 4,37 M - DEPRECIAÇÃO. AF_06/2014</t>
  </si>
  <si>
    <t>RETROESCAVADEIRA SOBRE RODAS COM CARREGADEIRA, TRAÇÃO 4X4, POTÊNCIA LÍQ. 88 HP, CAÇAMBA CARREG. CAP. MÍN. 1 M3, CAÇAMBA RETRO CAP. 0,26 M3, PESO OPERACIONAL MÍN. 6.674 KG, PROFUNDIDADE ESCAVAÇÃO MÁX. 4,37 M - JUROS. AF_06/2014</t>
  </si>
  <si>
    <t>RETROESCAVADEIRA SOBRE RODAS COM CARREGADEIRA, TRAÇÃO 4X2, POTÊNCIA LÍQ. 79 HP, CAÇAMBA CARREG. CAP. MÍN. 1 M3, CAÇAMBA RETRO CAP. 0,20 M3, PESO OPERACIONAL MÍN. 6.570 KG, PROFUNDIDADE ESCAVAÇÃO MÁX. 4,37 M - DEPRECIAÇÃO. AF_06/2014</t>
  </si>
  <si>
    <t>RETROESCAVADEIRA SOBRE RODAS COM CARREGADEIRA, TRAÇÃO 4X2, POTÊNCIA LÍQ. 79 HP, CAÇAMBA CARREG. CAP. MÍN. 1 M3, CAÇAMBA RETRO CAP. 0,20 M3, PESO OPERACIONAL MÍN. 6.570 KG, PROFUNDIDADE ESCAVAÇÃO MÁX. 4,37 M - JUROS. AF_06/2014</t>
  </si>
  <si>
    <t>ESCAVADEIRA HIDRÁULICA SOBRE ESTEIRAS, CAÇAMBA 1,20 M3, PESO OPERACIONAL 21 T, POTÊNCIA BRUTA 155 HP - DEPRECIAÇÃO. AF_06/2014</t>
  </si>
  <si>
    <t>ESCAVADEIRA HIDRÁULICA SOBRE ESTEIRAS, CAÇAMBA 1,20 M3, PESO OPERACIONAL 21 T, POTÊNCIA BRUTA 155 HP - JUROS. AF_06/2014</t>
  </si>
  <si>
    <t>ESCAVADEIRA HIDRÁULICA SOBRE ESTEIRAS, CAÇAMBA 1,20 M3, PESO OPERACIONAL 21 T, POTÊNCIA BRUTA 155 HP - MANUTENÇÃO. AF_06/2014</t>
  </si>
  <si>
    <t>ESCAVADEIRA HIDRÁULICA SOBRE ESTEIRAS, CAÇAMBA 1,20 M3, PESO OPERACIONAL 21 T, POTÊNCIA BRUTA 155 HP - MATERIAIS NA OPERAÇÃO. AF_06/2014</t>
  </si>
  <si>
    <t>ESCAVADEIRA HIDRÁULICA SOBRE ESTEIRAS, CAÇAMBA 1,20 M3, PESO OPERACIONAL 21 T, POTÊNCIA BRUTA 155 HP - CHP DIURNO. AF_06/2014</t>
  </si>
  <si>
    <t>ESCAVADEIRA HIDRÁULICA SOBRE ESTEIRAS, CAÇAMBA 1,20 M3, PESO OPERACIONAL 21 T, POTÊNCIA BRUTA 155 HP - CHI DIURNO. AF_06/2014</t>
  </si>
  <si>
    <t>RETROESCAVADEIRA SOBRE RODAS COM CARREGADEIRA, TRAÇÃO 4X4, POTÊNCIA LÍQ. 72 HP, CAÇAMBA CARREG. CAP. MÍN. 0,79 M3, CAÇAMBA RETRO CAP. 0,18 M3, PESO OPERACIONAL MÍN. 7.140 KG, PROFUNDIDADE ESCAVAÇÃO MÁX. 4,50 M - DEPRECIAÇÃO. AF_06/2014</t>
  </si>
  <si>
    <t>RETROESCAVADEIRA SOBRE RODAS COM CARREGADEIRA, TRAÇÃO 4X4, POTÊNCIA LÍQ. 72 HP, CAÇAMBA CARREG. CAP. MÍN. 0,79 M3, CAÇAMBA RETRO CAP. 0,18 M3, PESO OPERACIONAL MÍN. 7.140 KG, PROFUNDIDADE ESCAVAÇÃO MÁX. 4,50 M - JUROS. AF_06/2014</t>
  </si>
  <si>
    <t>TRATOR DE ESTEIRAS, POTÊNCIA 347 HP, PESO OPERACIONAL 38,5 T, COM LÂMINA 8,70 M3 - DEPRECIAÇÃO. AF_06/2014</t>
  </si>
  <si>
    <t>TRATOR DE ESTEIRAS, POTÊNCIA 347 HP, PESO OPERACIONAL 38,5 T, COM LÂMINA 8,70 M3 - JUROS. AF_06/2014</t>
  </si>
  <si>
    <t>VASSOURA MECÂNICA REBOCÁVEL COM ESCOVA CILÍNDRICA, LARGURA ÚTIL DE VARRIMENTO DE 2,44 M - DEPRECIAÇÃO. AF_06/2014</t>
  </si>
  <si>
    <t>VASSOURA MECÂNICA REBOCÁVEL COM ESCOVA CILÍNDRICA, LARGURA ÚTIL DE VARRIMENTO DE 2,44 M - JUROS. AF_06/2014</t>
  </si>
  <si>
    <t>TRATOR DE ESTEIRAS, POTÊNCIA 170 HP, PESO OPERACIONAL 19 T, CAÇAMBA 5,2 M3 - DEPRECIAÇÃO. AF_06/2014</t>
  </si>
  <si>
    <t>TRATOR DE ESTEIRAS, POTÊNCIA 170 HP, PESO OPERACIONAL 19 T, CAÇAMBA 5,2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</si>
  <si>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</si>
  <si>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</si>
  <si>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</si>
  <si>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</si>
  <si>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DEPRECIAÇÃO. AF_06/2014</t>
  </si>
  <si>
    <t>TANQUE DE ASFALTO ESTACIONÁRIO COM MAÇARICO, CAPACIDADE 20.000 L - JUROS. AF_06/2014</t>
  </si>
  <si>
    <t>TANQUE DE ASFALTO ESTACIONÁRIO COM MAÇARICO, CAPACIDADE 20.000 L - MANUTENÇÃO. AF_06/2014</t>
  </si>
  <si>
    <t>TANQUE DE ASFALTO ESTACIONÁRIO COM MAÇARICO, CAPACIDADE 20.000 L - MATERIAIS NA OPERAÇÃO. AF_06/2014</t>
  </si>
  <si>
    <t>TRATOR DE ESTEIRAS, POTÊNCIA 100 HP, PESO OPERACIONAL 9,4 T, COM LÂMINA 2,19 M3 - DEPRECIAÇÃO. AF_06/2014</t>
  </si>
  <si>
    <t>TRATOR DE ESTEIRAS, POTÊNCIA 100 HP, PESO OPERACIONAL 9,4 T, COM LÂMINA 2,19 M3 - JUROS. AF_06/2014</t>
  </si>
  <si>
    <t>TRATOR DE ESTEIRAS, POTÊNCIA 100 HP, PESO OPERACIONAL 9,4 T, COM LÂMINA 2,19 M3 - CHI DIURNO. AF_06/2014</t>
  </si>
  <si>
    <t>TRATOR DE ESTEIRAS, POTÊNCIA 100 HP, PESO OPERACIONAL 9,4 T, COM LÂMINA 2,19 M3 - CHP DIURNO. AF_06/2014</t>
  </si>
  <si>
    <t>(COMPOSIÇÃO REPRESENTATIVA) DO SERVIÇO DE ALVENARIA DE VEDAÇÃO DE BLOCOS VAZADOS DE CERÂMICA DE 9X19X19CM (ESPESSURA 9CM), PARA EDIFICAÇÃO HABITACIONAL MULTIFAMILIAR (PRÉDIO). AF_11/2014</t>
  </si>
  <si>
    <t>(COMPOSIÇÃO REPRESENTATIVA) DO SERVIÇO DE ALVENARIA DE VEDAÇÃO DE BLOCOS VAZADOS DE CONCRETO DE 9X19X39CM (ESPESSURA 9CM), PARA EDIFICAÇÃO HABITACIONAL MULTIFAMILIAR (PRÉDIO). AF_11/2014</t>
  </si>
  <si>
    <t>(COMPOSIÇÃO REPRESENTATIVA) DO SERVIÇO DE REVESTIMENTO CERÂMICO PARA AMBIENTES DE ÁREAS MOLHADAS, MEIA PAREDE OU PAREDE INTEIRA, COM PLACAS TIPO GRÊS OU SEMI-GRÊS, DIMENSÕES 20X20 CM, PARA EDIFICAÇÃO HABITACIONAL MULTIFAMILIAR (PRÉDIO). AF_11/2014</t>
  </si>
  <si>
    <t>(COMPOSIÇÃO REPRESENTATIVA) DO SERVIÇO DE REVESTIMENTO CERÂMICO PARA PISO COM PLACAS TIPO GRÉS DE DIMENSÕES 35X35 CM, PARA EDIFICAÇÃO HABITACIONAL MULTIFAMILIAR (PRÉDIO). AF_11/2014</t>
  </si>
  <si>
    <t>(COMPOSIÇÃO REPRESENTATIVA) DO SERVIÇO DE EMBOÇO/MASSA ÚNICA, TRAÇO 1:2:8, PREPARO MECÂNICO, COM BETONEIRA DE 400L, EM PAREDES DE AMBIENTES INTERNOS, COM EXECUÇÃO DE TALISCAS, PARA EDIFICAÇÃO HABITACIONAL MULTIFAMILIAR (PRÉDIO). AF_11/2014</t>
  </si>
  <si>
    <t>(COMPOSIÇÃO REPRESENTATIVA) DO SERVIÇO DE APLICAÇÃO MANUAL DE GESSO DESEMPENADO (SEM TALISCAS) EM TETO, ESPESSURA 0,5 CM, PARA EDIFICAÇÃO HABITACIONAL MULTIFAMILIAR (PRÉDIO). AF_11/2014</t>
  </si>
  <si>
    <t>PÁ CARREGADEIRA SOBRE RODAS, POTÊNCIA LÍQUIDA 128 HP, CAPACIDADE DA CAÇAMBA 1,7 A 2,8 M3, PESO OPERACIONAL 11632 KG - DEPRECIAÇÃO. AF_06/2014</t>
  </si>
  <si>
    <t>PÁ CARREGADEIRA SOBRE RODAS, POTÊNCIA LÍQUIDA 128 HP, CAPACIDADE DA CAÇAMBA 1,7 A 2,8 M3, PESO OPERACIONAL 11632 KG - JUROS. AF_06/2014</t>
  </si>
  <si>
    <t>PÁ CARREGADEIRA SOBRE RODAS, POTÊNCIA 197 HP, CAPACIDADE DA CAÇAMBA 2,5 A 3,5 M3, PESO OPERACIONAL 18338 KG - DEPRECIAÇÃO. AF_06/2014</t>
  </si>
  <si>
    <t>PÁ CARREGADEIRA SOBRE RODAS, POTÊNCIA 197 HP, CAPACIDADE DA CAÇAMBA 2,5 A 3,5 M3, PESO OPERACIONAL 18338 KG - JUROS. AF_06/2014</t>
  </si>
  <si>
    <t>(COMPOSIÇÃO REPRESENTATIVA) DO SERVIÇO DE ALVENARIA DE VEDAÇÃO DE BLOCOS VAZADOS DE CERÂMICA DE 9X19X19CM (ESPESSURA 9CM), PARA EDIFICAÇÃO HABITACIONAL UNIFAMILIAR (CASA) E EDIFICAÇÃO PÚBLICA PADRÃO. AF_11/2014</t>
  </si>
  <si>
    <t>(COMPOSIÇÃO REPRESENTATIVA) DO SERVIÇO DE ALVENARIA DE VEDAÇÃO DE BLOCOS VAZADOS DE CONCRETO DE 9X19X39CM (ESPESSURA 9CM), PARA EDIFICAÇÃO HABITACIONAL UNIFAMILIAR (CASA) E EDIFICAÇÃO PÚBLICA PADRÃO. AF_11/2014</t>
  </si>
  <si>
    <t>(COMPOSIÇÃO REPRESENTATIVA) DO SERVIÇO DE REVESTIMENTO CERÂMICO PARA PAREDES INTERNAS, MEIA PAREDE, OU PAREDE INTEIRA, PLACAS GRÊS OU SEMI-GRÊS DE 20X20 CM, PARA EDIFICAÇÕES HABITACIONAIS UNIFAMILIAR (CASAS) E EDIFICAÇÕES PÚBLICAS PADRÃO. AF_11/2014</t>
  </si>
  <si>
    <t>(COMPOSIÇÃO REPRESENTATIVA) DO SERVIÇO DE REVESTIMENTO CERÂMICO PARA PISO COM PLACAS TIPO GRÉS DE DIMENSÕES 35X35 CM, PARA EDIFICAÇÃO HABITACIONAL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</si>
  <si>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EDIFICAÇÃO PÚBLICA PADRÃO. AF_12/2014</t>
  </si>
  <si>
    <t>TRANSPORTE HORIZONTAL, SACOS 50 KG, CARRINHO PLATAFORMA, 30M. AF_06/2014</t>
  </si>
  <si>
    <t>TRANSPORTE HORIZONTAL, SACOS 30 KG, CARRINHO PLATAFORMA, 30M. AF_06/2014</t>
  </si>
  <si>
    <t>TRANSPORTE HORIZONTAL, SACOS 20 KG, CARRINHO PLATAFORMA, 30M. AF_06/2014</t>
  </si>
  <si>
    <t>TRANSPORTE HORIZONTAL, SACOS 50 KG, CARRINHO PLATAFORMA, 50M. AF_06/2014</t>
  </si>
  <si>
    <t>TRANSPORTE HORIZONTAL, SACOS 30 KG, CARRINHO PLATAFORMA, 50M. AF_06/2014</t>
  </si>
  <si>
    <t>TRANSPORTE HORIZONTAL, SACOS 20 KG, CARRINHO PLATAFORMA, 50M. AF_06/2014</t>
  </si>
  <si>
    <t>TRANSPORTE HORIZONTAL, SACOS 50 KG, CARRINHO PLATAFORMA, 75M. AF_06/2014</t>
  </si>
  <si>
    <t>TRANSPORTE HORIZONTAL, SACOS 30 KG, CARRINHO PLATAFORMA, 75M. AF_06/2014</t>
  </si>
  <si>
    <t>TRANSPORTE HORIZONTAL, SACOS 20 KG, CARRINHO PLATAFORMA, 75M. AF_06/2014</t>
  </si>
  <si>
    <t>TRANSPORTE HORIZONTAL, SACOS 50 KG, CARRINHO PLATAFORMA, 100M. AF_06/2014</t>
  </si>
  <si>
    <t>TRANSPORTE HORIZONTAL, SACOS 30 KG, CARRINHO PLATAFORMA, 100M. AF_06/2014</t>
  </si>
  <si>
    <t>TRANSPORTE HORIZONTAL, SACOS 20 KG, CARRINHO PLATAFORMA, 100M. AF_06/2014</t>
  </si>
  <si>
    <t>TRANSPORTE HORIZONTAL, LATA DE 18 L, CARRINHO PLATAFORMA, 30M. AF_06/2014</t>
  </si>
  <si>
    <t>TRANSPORTE HORIZONTAL, LATA DE 18 L, CARRINHO PLATAFORMA, 50M. AF_06/2014</t>
  </si>
  <si>
    <t>TRANSPORTE HORIZONTAL, LATA DE 18 L, CARRINHO PLATAFORMA, 75M. AF_06/2014</t>
  </si>
  <si>
    <t>TRANSPORTE HORIZONTAL, LATA DE 18 L, CARRINHO PLATAFORMA, 100M. AF_06/2014</t>
  </si>
  <si>
    <t>ESTACA PRÉ-MOLDADA DE CONCRETO, SEÇÃO QUADRADA, CAPACIDADE DE 25 TONELADAS, COMPRIMENTO TOTAL CRAVADO ATÉ 5M, BATE-ESTACAS POR GRAVIDADE SOBRE ROLOS (EXCLUSIVE MOBILIZAÇÃO E DESMOBILIZAÇÃO). AF_03/2016</t>
  </si>
  <si>
    <t>ESTACA PRÉ-MOLDADA DE CONCRETO, SEÇÃO QUADRADA, CAPACIDADE DE 50 TONELADAS, COMPRIMENTO TOTAL CRAVADO ATÉ 5M, BATE-ESTACAS POR GRAVIDADE SOBRE ROLOS (EXCLUSIVE MOBILIZAÇÃO E DESMOBILIZAÇÃO). AF_03/2016</t>
  </si>
  <si>
    <t>ESTACA PRÉ-MOLDADA DE CONCRETO CENTRIFUGADO, SEÇÃO CIRCULAR, CAPACIDADE DE 100 TONELADAS, COMPRIMENTO TOTAL CRAVADO ATÉ 5M, BATE-ESTACAS POR GRAVIDADE SOBRE ROLOS (EXCLUSIVE MOBILIZAÇÃO E DESMOBILIZAÇÃO). AF_03/2016</t>
  </si>
  <si>
    <t>ESTACA PRÉ-MOLDADA DE CONCRETO, SEÇÃO QUADRADA, CAPACIDADE DE 25 TONELADAS, COMPRIMENTO TOTAL CRAVADO ACIMA DE 5M ATÉ 12M, BATE-ESTACAS POR GRAVIDADE SOBRE ROLOS (EXCLUSIVE MOBILIZAÇÃO E DESMOBILIZAÇÃO). AF_03/2016</t>
  </si>
  <si>
    <t>ESTACA PRÉ-MOLDADA DE CONCRETO, SEÇÃO QUADRADA, CAPACIDADE DE 50 TONELADAS, COMPRIMENTO TOTAL CRAVADO ACIMA DE 5M ATÉ 12M, BATE-ESTACAS POR GRAVIDADE SOBRE ROLOS (EXCLUSIVE MOBILIZAÇÃO E DESMOBILIZAÇÃO). AF_03/2016</t>
  </si>
  <si>
    <t>ESTACA PRÉ-MOLDADA DE CONCRETO CENTRIFUGADO, SEÇÃO CIRCULAR, CAPACIDADE DE 100 TONELADAS, COMPRIMENTO TOTAL CRAVADO ACIMA DE 5M ATÉ 12M, BATE-ESTACAS POR GRAVIDADE SOBRE ROLOS (EXCLUSIVE MOBILIZAÇÃO E DESMOBILIZAÇÃO). AF_03/2016</t>
  </si>
  <si>
    <t>ESTACA PRÉ-MOLDADA DE CONCRETO, SEÇÃO QUADRADA, CAPACIDADE DE 25 TONELADAS COMPRIMENTO TOTAL CRAVADO ACIMA DE 12M, BATE-ESTACAS POR GRAVIDADE SOBRE ROLOS (EXCLUSIVE MOBILIZAÇÃO E DESMOBILIZAÇÃO). AF_03/2016</t>
  </si>
  <si>
    <t>ESTACA PRÉ-MOLDADA DE CONCRETO, SEÇÃO QUADRADA, CAPACIDADE DE 50 TONELADAS, COMPRIMENTO TOTAL CRAVADO ACIMA DE 12M, BATE-ESTACAS POR GRAVIDADE SOBRE ROLOS (EXCLUSIVE MOBILIZAÇÃO E DESMOBILIZAÇÃO). AF_03/2016</t>
  </si>
  <si>
    <t>ESTACA PRÉ-MOLDADA DE CONCRETO CENTRIFUGADO, SEÇÃO CIRCULAR, CAPACIDADE DE 100 TONELADAS, COMPRIMENTO TOTAL CRAVADO ACIMA DE 12M, BATE-ESTACAS POR GRAVIDADE SOBRE ROLOS (EXCLUSIVE MOBILIZAÇÃO E DESMOBILIZAÇÃO). AF_03/2016</t>
  </si>
  <si>
    <t>ROLO COMPACTADOR VIBRATÓRIO DE UM CILINDRO AÇO LISO, POTÊNCIA 80 HP, PESO OPERACIONAL MÁXIMO 8,1 T, IMPACTO DINÂMICO 16,15 / 9,5 T, LARGURA DE TRABALHO 1,68 M - DEPRECIAÇÃO. AF_06/2014</t>
  </si>
  <si>
    <t>ROLO COMPACTADOR VIBRATÓRIO DE UM CILINDRO AÇO LISO, POTÊNCIA 80 HP, PESO OPERACIONAL MÁXIMO 8,1 T, IMPACTO DINÂMICO 16,15 / 9,5 T, LARGURA DE TRABALHO 1,68 M - JUROS. AF_06/2014</t>
  </si>
  <si>
    <t>BETONEIRA CAPACIDADE NOMINAL DE 600 L, CAPACIDADE DE MISTURA 360 L, MOTOR ELÉTRICO TRIFÁSICO POTÊNCIA DE 4 CV, SEM CARREGADOR - DEPRECIAÇÃO. AF_11/2014</t>
  </si>
  <si>
    <t>BETONEIRA CAPACIDADE NOMINAL DE 600 L, CAPACIDADE DE MISTURA 360 L, MOTOR ELÉTRICO TRIFÁSICO POTÊNCIA DE 4 CV, SEM CARREGADOR - JUROS. AF_11/2014</t>
  </si>
  <si>
    <t>BETONEIRA CAPACIDADE NOMINAL DE 600 L, CAPACIDADE DE MISTURA 360 L, MOTOR ELÉTRICO TRIFÁSICO POTÊNCIA DE 4 CV, SEM CARREGADOR - MANUTENÇÃO. AF_11/2014</t>
  </si>
  <si>
    <t>BETONEIRA CAPACIDADE NOMINAL DE 600 L, CAPACIDADE DE MISTURA 360 L, MOTOR ELÉTRICO TRIFÁSICO POTÊNCIA DE 4 CV, SEM CARREGADOR - MATERIAIS NA OPERAÇÃO. AF_11/2014</t>
  </si>
  <si>
    <t>BETONEIRA CAPACIDADE NOMINAL DE 600 L, CAPACIDADE DE MISTURA 360 L, MOTOR ELÉTRICO TRIFÁSICO POTÊNCIA DE 4 CV, SEM CARREGADOR - CHP DIURNO. AF_11/2014</t>
  </si>
  <si>
    <t>BETONEIRA CAPACIDADE NOMINAL DE 600 L, CAPACIDADE DE MISTURA 360 L, MOTOR ELÉTRICO TRIFÁSICO POTÊNCIA DE 4 CV, SEM CARREGADOR - CHI DIURNO. AF_11/2014</t>
  </si>
  <si>
    <t>FRESADORA DE ASFALTO A FRIO SOBRE RODAS, LARGURA FRESAGEM DE 1,0 M, POTÊNCIA 208 HP - DEPRECIAÇÃO. AF_11/2014</t>
  </si>
  <si>
    <t>FRESADORA DE ASFALTO A FRIO SOBRE RODAS, LARGURA FRESAGEM DE 1,0 M, POTÊNCIA 208 HP - JUROS. AF_11/2014</t>
  </si>
  <si>
    <t>FRESADORA DE ASFALTO A FRIO SOBRE RODAS, LARGURA FRESAGEM DE 1,0 M, POTÊNCIA 208 HP - MANUTENÇÃO. AF_11/2014</t>
  </si>
  <si>
    <t>FRESADORA DE ASFALTO A FRIO SOBRE RODAS, LARGURA FRESAGEM DE 1,0 M, POTÊNCIA 208 HP - MATERIAIS NA OPERAÇÃO. AF_11/2014</t>
  </si>
  <si>
    <t>FRESADORA DE ASFALTO A FRIO SOBRE RODAS, LARGURA FRESAGEM DE 1,0 M, POTÊNCIA 208 HP - CHP DIURNO. AF_11/2014</t>
  </si>
  <si>
    <t>FRESADORA DE ASFALTO A FRIO SOBRE RODAS, LARGURA FRESAGEM DE 1,0 M, POTÊNCIA 208 HP - CHI DIURNO. AF_11/2014</t>
  </si>
  <si>
    <t>FRESADORA DE ASFALTO A FRIO SOBRE RODAS, LARGURA FRESAGEM DE 2,0 M, POTÊNCIA 550 HP - DEPRECIAÇÃO. AF_11/2014</t>
  </si>
  <si>
    <t>FRESADORA DE ASFALTO A FRIO SOBRE RODAS, LARGURA FRESAGEM DE 2,0 M, POTÊNCIA 550 HP - JUROS. AF_11/2014</t>
  </si>
  <si>
    <t>FRESADORA DE ASFALTO A FRIO SOBRE RODAS, LARGURA FRESAGEM DE 2,0 M, POTÊNCIA 550 HP - MANUTENÇÃO. AF_11/2014</t>
  </si>
  <si>
    <t>FRESADORA DE ASFALTO A FRIO SOBRE RODAS, LARGURA FRESAGEM DE 2,0 M, POTÊNCIA 550 HP - MATERIAIS NA OPERAÇÃO. AF_11/2014</t>
  </si>
  <si>
    <t>VIBROACABADORA DE ASFALTO SOBRE ESTEIRAS, LARGURA DE PAVIMENTAÇÃO 1,90 M A 5,30 M, POTÊNCIA 105 HP CAPACIDADE 450 T/H - DEPRECIAÇÃO. AF_11/2014</t>
  </si>
  <si>
    <t>FRESADORA DE ASFALTO A FRIO SOBRE RODAS, LARGURA FRESAGEM DE 2,0 M, POTÊNCIA 550 HP - CHP DIURNO. AF_11/2014</t>
  </si>
  <si>
    <t>FRESADORA DE ASFALTO A FRIO SOBRE RODAS, LARGURA FRESAGEM DE 2,0 M, POTÊNCIA 550 HP - CHI DIURNO. AF_11/2014</t>
  </si>
  <si>
    <t>VIBROACABADORA DE ASFALTO SOBRE ESTEIRAS, LARGURA DE PAVIMENTAÇÃO 2,13 M A 4,55 M, POTÊNCIA 100 HP, CAPACIDADE 400 T/H - DEPRECIAÇÃO. AF_11/2014</t>
  </si>
  <si>
    <t>VIBROACABADORA DE ASFALTO SOBRE ESTEIRAS, LARGURA DE PAVIMENTAÇÃO 2,13 M A 4,55 M, POTÊNCIA 100 HP, CAPACIDADE 400 T/H - MANUTENÇÃO. AF_11/2014</t>
  </si>
  <si>
    <t>VIBROACABADORA DE ASFALTO SOBRE ESTEIRAS, LARGURA DE PAVIMENTAÇÃO 2,13 M A 4,55 M, POTÊNCIA 100 HP, CAPACIDADE 400 T/H - MATERIAIS NA OPERAÇÃO. AF_11/2014</t>
  </si>
  <si>
    <t>VIBROACABADORA DE ASFALTO SOBRE ESTEIRAS, LARGURA DE PAVIMENTAÇÃO 2,13 M A 4,55 M, POTÊNCIA 100 HP CAPACIDADE 400 T/H - CHP DIURNO. AF_11/2014</t>
  </si>
  <si>
    <t>VIBROACABADORA DE ASFALTO SOBRE ESTEIRAS, LARGURA DE PAVIMENTAÇÃO 2,13 M A 4,55 M, POTÊNCIA 100 HP, CAPACIDADE 400 T/H - CHI DIURNO. AF_11/2014</t>
  </si>
  <si>
    <t>GUINDAUTO HIDRÁULICO, CAPACIDADE MÁXIMA DE CARGA 6200 KG, MOMENTO MÁXIMO DE CARGA 11,7 TM, ALCANCE MÁXIMO HORIZONTAL 9,70 M, INCLUSIVE CAMINHÃO TOCO PBT 16.000 KG, POTÊNCIA DE 189 CV - DEPRECIAÇÃO. AF_06/2014</t>
  </si>
  <si>
    <t>GUINDAUTO HIDRÁULICO, CAPACIDADE MÁXIMA DE CARGA 6200 KG, MOMENTO MÁXIMO DE CARGA 11,7 TM, ALCANCE MÁXIMO HORIZONTAL 9,70 M, INCLUSIVE CAMINHÃO TOCO PBT 16.000 KG, POTÊNCIA DE 189 CV - JUROS. AF_06/2014</t>
  </si>
  <si>
    <t>GUINDAUTO HIDRÁULICO, CAPACIDADE MÁXIMA DE CARGA 6200 KG, MOMENTO MÁXIMO DE CARGA 11,7 TM, ALCANCE MÁXIMO HORIZONTAL 9,70 M, INCLUSIVE CAMINHÃO TOCO PBT 16.000 KG, POTÊNCIA DE 189 CV - MANUTENÇÃO. AF_06/2014</t>
  </si>
  <si>
    <t>CAMINHÃO TOCO, PBT 16.000 KG, CARGA ÚTIL MÁX. 10.685 KG, DIST. ENTRE EIXOS 4,8 M, POTÊNCIA 189 CV, INCLUSIVE CARROCERIA FIXA ABERTA DE MADEIRA P/ TRANSPORTE GERAL DE CARGA SECA, DIMEN. APROX. 2,5 X 7,00 X 0,50 M - DEPRECIAÇÃO. AF_06/2014</t>
  </si>
  <si>
    <t>CAMINHÃO TOCO, PBT 16.000 KG, CARGA ÚTIL MÁX. 10.685 KG, DIST. ENTRE EIXOS 4,8 M, POTÊNCIA 189 CV, INCLUSIVE CARROCERIA FIXA ABERTA DE MADEIRA P/ TRANSPORTE GERAL DE CARGA SECA, DIMEN. APROX. 2,5 X 7,00 X 0,50 M - JUROS. AF_06/2014</t>
  </si>
  <si>
    <t>CAMINHÃO TOCO, PBT 16.000 KG, CARGA ÚTIL MÁX. 10.685 KG, DIST. ENTRE EIXOS 4,8 M, POTÊNCIA 189 CV, INCLUSIVE CARROCERIA FIXA ABERTA DE MADEIRA P/ TRANSPORTE GERAL DE CARGA SECA, DIMEN. APROX. 2,5 X 7,00 X 0,50 M - IMPOSTOS E SEGUROS. AF_06/2014</t>
  </si>
  <si>
    <t>GUINDASTE HIDRÁULICO AUTOPROPELIDO, COM LANÇA TELESCÓPICA 28,80 M, CAPACIDADE MÁXIMA 30 T, POTÊNCIA 97 KW, TRAÇÃO 4 X 4 - DEPRECIAÇÃO. AF_11/2014</t>
  </si>
  <si>
    <t>GUINDASTE HIDRÁULICO AUTOPROPELIDO, COM LANÇA TELESCÓPICA 28,80 M, CAPACIDADE MÁXIMA 30 T, POTÊNCIA 97 KW, TRAÇÃO 4 X 4 - JUROS. AF_11/2014</t>
  </si>
  <si>
    <t>GUINDASTE HIDRÁULICO AUTOPROPELIDO, COM LANÇA TELESCÓPICA 28,80 M, CAPACIDADE MÁXIMA 30 T, POTÊNCIA 97 KW, TRAÇÃO 4 X 4 - IMPOSTOS E SEGUROS. AF_11/2014</t>
  </si>
  <si>
    <t>GUINDASTE HIDRÁULICO AUTOPROPELIDO, COM LANÇA TELESCÓPICA 28,80 M, CAPACIDADE MÁXIMA 30 T, POTÊNCIA 97 KW, TRAÇÃO 4 X 4 - MANUTENÇÃO. AF_11/2014</t>
  </si>
  <si>
    <t>GUINDASTE HIDRÁULICO AUTOPROPELIDO, COM LANÇA TELESCÓPICA 28,80 M, CAPACIDADE MÁXIMA 30 T, POTÊNCIA 97 KW, TRAÇÃO 4 X 4 - MATERIAIS NA OPERAÇÃO. AF_11/2014</t>
  </si>
  <si>
    <t>GUINDASTE HIDRÁULICO AUTOPROPELIDO, COM LANÇA TELESCÓPICA 28,80 M, CAPACIDADE MÁXIMA 30 T, POTÊNCIA 97 KW, TRAÇÃO 4 X 4 - CHP DIURNO. AF_11/2014</t>
  </si>
  <si>
    <t>GUINDASTE HIDRÁULICO AUTOPROPELIDO, COM LANÇA TELESCÓPICA 28,80 M, CAPACIDADE MÁXIMA 30 T, POTÊNCIA 97 KW, TRAÇÃO 4 X 4 - CHI DIURNO. AF_11/2014</t>
  </si>
  <si>
    <t>BETONEIRA CAPACIDADE NOMINAL DE 600 L, CAPACIDADE DE MISTURA 440 L, MOTOR A DIESEL POTÊNCIA 10 HP, COM CARREGADOR - DEPRECIAÇÃO. AF_11/2014</t>
  </si>
  <si>
    <t>BETONEIRA CAPACIDADE NOMINAL DE 600 L, CAPACIDADE DE MISTURA 440 L, MOTOR A DIESEL POTÊNCIA 10 HP, COM CARREGADOR - JUROS. AF_11/2014</t>
  </si>
  <si>
    <t>BETONEIRA CAPACIDADE NOMINAL DE 600 L, CAPACIDADE DE MISTURA 440 L, MOTOR A DIESEL POTÊNCIA 10 HP, COM CARREGADOR - MANUTENÇÃO. AF_11/2014</t>
  </si>
  <si>
    <t>BETONEIRA CAPACIDADE NOMINAL DE 600 L, CAPACIDADE DE MISTURA 440 L, MOTOR A DIESEL POTÊNCIA 10 HP, COM CARREGADOR - MATERIAIS NA OPERAÇÃO. AF_11/2014</t>
  </si>
  <si>
    <t>BETONEIRA CAPACIDADE NOMINAL DE 600 L, CAPACIDADE DE MISTURA 440 L, MOTOR A DIESEL POTÊNCIA 10 HP, COM CARREGADOR - CHP DIURNO. AF_11/2014</t>
  </si>
  <si>
    <t>BETONEIRA CAPACIDADE NOMINAL DE 600 L, CAPACIDADE DE MISTURA 440 L, MOTOR A DIESEL POTÊNCIA 10 HP, COM CARREGADOR - CHI DIURNO. AF_11/2014</t>
  </si>
  <si>
    <t>ROLO COMPACTADOR VIBRATÓRIO TANDEM AÇO LISO, POTÊNCIA 58 HP, PESO SEM/COM LASTRO 6,5 / 9,4 T, LARGURA DE TRABALHO 1,2 M - DEPRECIAÇÃO. AF_06/2014</t>
  </si>
  <si>
    <t>ROLO COMPACTADOR VIBRATÓRIO TANDEM AÇO LISO, POTÊNCIA 58 HP, PESO SEM/COM LASTRO 6,5 / 9,4 T, LARGURA DE TRABALHO 1,2 M - JUROS. AF_06/2014</t>
  </si>
  <si>
    <t>ALVENARIA ESTRUTURAL DE BLOCOS CERÂMICOS 14X19X39, (ESPESSURA DE 14 CM), PARA PAREDES COM ÁREA LÍQUIDA MENOR QUE 6M², SEM VÃOS, UTILIZANDO PALHETA E ARGAMASSA DE ASSENTAMENTO COM PREPARO EM BETONEIRA. AF_12/2014</t>
  </si>
  <si>
    <t>ALVENARIA ESTRUTURAL DE BLOCOS CERÂMICOS 14X19X39, (ESPESSURA DE 14 CM), PARA PAREDES COM ÁREA LÍQUIDA MENOR QUE 6M², SEM VÃOS, UTILIZANDO PALHETA E ARGAMASSA DE ASSENTAMENTO COM PREPARO MANUAL. AF_12/2014</t>
  </si>
  <si>
    <t>ALVENARIA ESTRUTURAL DE BLOCOS CERÂMICOS 14X19X39, (ESPESSURA DE 14 CM), PARA PAREDES COM ÁREA LÍQUIDA MAIOR OU IGUAL QUE 6M², SEM VÃOS, UTILIZANDO PALHETA E ARGAMASSA DE ASSENTAMENTO COM PREPARO EM BETONEIRA. AF_12/2014</t>
  </si>
  <si>
    <t>ALVENARIA ESTRUTURAL DE BLOCOS CERÂMICOS 14X19X39, (ESPESSURA DE 14 CM), PARA PAREDES COM ÁREA LÍQUIDA MAIOR OU IGUAL QUE 6M², SEM VÃOS, UTILIZANDO PALHETA E ARGAMASSA DE ASSENTAMENTO COM PREPARO MANUAL. AF_12/2014</t>
  </si>
  <si>
    <t>ALVENARIA ESTRUTURAL DE BLOCOS CERÂMICOS 14X19X39, (ESPESSURA DE 14 CM), PARA PAREDES COM ÁREA LÍQUIDA MENOR QUE 6M², COM VÃOS, UTILIZANDO PALHETA E ARGAMASSA DE ASSENTAMENTO COM PREPARO EM BETONEIRA. AF_12/2014</t>
  </si>
  <si>
    <t>ALVENARIA ESTRUTURAL DE BLOCOS CERÂMICOS 14X19X39, (ESPESSURA DE 14 CM), PARA PAREDES COM ÁREA LÍQUIDA MENOR QUE 6M², COM VÃOS, UTILIZANDO PALHETA E ARGAMASSA DE ASSENTAMENTO COM PREPARO MANUAL. AF_12/2014</t>
  </si>
  <si>
    <t>ALVENARIA ESTRUTURAL DE BLOCOS CERÂMICOS 14X19X39, (ESPESSURA DE 14 CM), PARA PAREDES COM ÁREA LÍQUIDA MAIOR OU IGUAL A 6M², COM VÃOS, UTILIZANDO PALHETA E ARGAMASSA DE ASSENTAMENTO COM PREPARO EM BETONEIRA. AF_12/2014</t>
  </si>
  <si>
    <t>ALVENARIA ESTRUTURAL DE BLOCOS CERÂMICOS 14X19X39, (ESPESSURA DE 14 CM), PARA PAREDES COM ÁREA LÍQUIDA MAIOR OU IGUAL A 6M², COM VÃOS, UTILIZANDO PALHETA E ARGAMASSA DE ASSENTAMENTO COM PREPARO MANUAL. AF_12/2014</t>
  </si>
  <si>
    <t>ALVENARIA ESTRUTURAL DE BLOCOS CERÂMICOS 14X19X29, (ESPESSURA DE 14 CM), PARA PAREDES COM ÁREA LÍQUIDA MENOR QUE 6M², SEM VÃOS, UTILIZANDO PALHETA E ARGAMASSA DE ASSENTAMENTO COM PREPARO EM BETONEIRA. AF_12/2014</t>
  </si>
  <si>
    <t>ALVENARIA ESTRUTURAL DE BLOCOS CERÂMICOS 14X19X29, (ESPESSURA DE 14 CM), PARA PAREDES COM ÁREA LÍQUIDA MENOR QUE 6M², SEM VÃOS, UTILIZANDO PALHETA E ARGAMASSA DE ASSENTAMENTO COM PREPARO MANUAL. AF_12/2014</t>
  </si>
  <si>
    <t>ALVENARIA ESTRUTURAL DE BLOCOS CERÂMICOS 14X19X29, (ESPESSURA DE 14 CM), PARA PAREDES COM ÁREA LÍQUIDA MAIOR OU IGUAL A 6M², SEM VÃOS, UTILIZANDO PALHETA E ARGAMASSA DE ASSENTAMENTO COM PREPARO EM BETONEIRA. AF_12/2014</t>
  </si>
  <si>
    <t>ALVENARIA ESTRUTURAL DE BLOCOS CERÂMICOS 14X19X29, (ESPESSURA DE 14 CM), PARA PAREDES COM ÁREA LÍQUIDA MAIOR OU IGUAL A 6M2, SEM VÃOS, UTILIZANDO PALHETA E ARGAMASSA DE ASSENTAMENTO COM PREPARO MANUAL. AF_12/2014</t>
  </si>
  <si>
    <t>ALVENARIA ESTRUTURAL DE BLOCOS CERÂMICOS 14X19X29, (ESPESSURA DE 14 CM), PARA PAREDES COM ÁREA LÍQUIDA MENOR QUE 6M², COM VÃOS, UTILIZANDO PALHETA E ARGAMASSA DE ASSENTAMENTO COM PREPARO EM BETONEIRA. AF_12/2014</t>
  </si>
  <si>
    <t>ALVENARIA ESTRUTURAL DE BLOCOS CERÂMICOS 14X19X29, (ESPESSURA DE 14 CM), PARA PAREDES COM ÁREA LÍQUIDA MENOR QUE 6M², COM VÃOS, UTILIZANDO PALHETA E ARGAMASSA DE ASSENTAMENTO COM PREPARO MANUAL. AF_12/2014</t>
  </si>
  <si>
    <t>ALVENARIA ESTRUTURAL DE BLOCOS CERÂMICOS 14X19X29, (ESPESSURA DE 14 CM), PARA PAREDES COM ÁREA LÍQUIDA MAIOR OU IGUAL A 6M², COM VÃOS, UTILIZANDO PALHETA E ARGAMASSA DE ASSENTAMENTO COM PREPARO EM BETONEIRA. AF_12/2014</t>
  </si>
  <si>
    <t>ALVENARIA ESTRUTURAL DE BLOCOS CERÂMICOS 14X19X29, (ESPESSURA DE 14 CM), PARA PAREDES COM ÁREA LÍQUIDA MAIOR OU IGUAL A 6M², COM VÃOS, UTILIZANDO PALHETA E ARGAMASSA DE ASSENTAMENTO COM PREPARO MANUAL. AF_12/2014</t>
  </si>
  <si>
    <t>ALVENARIA ESTRUTURAL DE BLOCOS CERÂMICOS 14X19X39, (ESPESSURA DE 14 CM), PARA PAREDES COM ÁREA LÍQUIDA MENOR QUE 6M², SEM VÃOS, UTILIZANDO COLHER DE PEDREIRO E ARGAMASSA DE ASSENTAMENTO COM PREPARO EM BETONEIRA. AF_12/2014</t>
  </si>
  <si>
    <t>ALVENARIA ESTRUTURAL DE BLOCOS CERÂMICOS 14X19X39, (ESPESSURA DE 14 CM), PARA PAREDES COM ÁREA LÍQUIDA MENOR QUE 6M², SEM VÃOS, UTILIZANDO COLHER DE PEDREIRO E ARGAMASSA DE ASSENTAMENTO COM PREPARO MANUAL. AF_12/2014</t>
  </si>
  <si>
    <t>ALVENARIA ESTRUTURAL DE BLOCOS CERÂMICOS 14X19X39, (ESPESSURA DE 14 CM), PARA PAREDES COM ÁREA LÍQUIDA MAIOR OU IGUAL A 6M², SEM VÃOS, UTILIZANDO COLHER DE PEDREIRO E ARGAMASSA DE ASSENTAMENTO COM PREPARO EM BETONEIRA. AF_12/2014</t>
  </si>
  <si>
    <t>ALVENARIA ESTRUTURAL DE BLOCOS CERÂMICOS 14X19X39, (ESPESSURA DE 14 CM), PARA PAREDES COM ÁREA LÍQUIDA MAIOR OU IGUAL A 6M², SEM VÃOS, UTILIZANDO COLHER DE PEDREIRO E ARGAMASSA DE ASSENTAMENTO COM PREPARO MANUAL. AF_12/2014</t>
  </si>
  <si>
    <t>ALVENARIA ESTRUTURAL DE BLOCOS CERÂMICOS 14X19X39, (ESPESSURA DE 14 CM), PARA PAREDES COM ÁREA LÍQUIDA MENOR QUE 6M², COM VÃOS, UTILIZANDO COLHER DE PEDREIRO E ARGAMASSA DE ASSENTAMENTO COM PREPARO EM BETONEIRA. AF_12/2014</t>
  </si>
  <si>
    <t>ALVENARIA ESTRUTURAL DE BLOCOS CERÂMICOS 14X19X39, (ESPESSURA DE 14 CM), PARA PAREDES COM ÁREA LÍQUIDA MENOR QUE 6M², COM VÃOS, UTILIZANDO COLHER DE PEDREIRO E ARGAMASSA DE ASSENTAMENTO COM PREPARO MANUAL. AF_12/2014</t>
  </si>
  <si>
    <t>ALVENARIA ESTRUTURAL DE BLOCOS CERÂMICOS 14X19X39, (ESPESSURA DE 14 CM), PARA PAREDES COM ÁREA LÍQUIDA MAIOR OU IGUAL A 6M², COM VÃOS, UTILIZANDO COLHER DE PEDREIRO E ARGAMASSA DE ASSENTAMENTO COM PREPARO EM BETONEIRA. AF_12/2014</t>
  </si>
  <si>
    <t>ALVENARIA ESTRUTURAL DE BLOCOS CERÂMICOS 14X19X39, (ESPESSURA DE 14 CM), PARA PAREDES COM ÁREA LÍQUIDA MAIOR OU IGUAL A 6M², COM VÃOS, UTILIZANDO COLHER DE PEDREIRO E ARGAMASSA DE ASSENTAMENTO COM PREPARO MANUAL. AF_12/2014</t>
  </si>
  <si>
    <t>ALVENARIA ESTRUTURAL DE BLOCOS CERÂMICOS 14X19X29, (ESPESSURA DE 14 CM), PARA PAREDES COM ÁREA LÍQUIDA MENOR QUE 6M², SEM VÃOS, UTILIZANDO COLHER DE PEDREIRO E ARGAMASSA DE ASSENTAMENTO COM PREPARO EM BETONEIRA. AF_12/2014</t>
  </si>
  <si>
    <t>ALVENARIA ESTRUTURAL DE BLOCOS CERÂMICOS 14X19X29, (ESPESSURA DE 14 CM), PARA PAREDES COM ÁREA LÍQUIDA MENOR QUE 6M², SEM VÃOS, UTILIZANDO COLHER DE PEDREIRO E ARGAMASSA DE ASSENTAMENTO COM PREPARO MANUAL. AF_12/2014</t>
  </si>
  <si>
    <t>ALVENARIA ESTRUTURAL DE BLOCOS CERÂMICOS 14X19X29, (ESPESSURA DE 14 CM), PARA PAREDES COM ÁREA LÍQUIDA MAIOR OU IGUAL A 6M², SEM VÃOS, UTILIZANDO COLHER DE PEDREIRO E ARGAMASSA DE ASSENTAMENTO COM PREPARO EM BETONEIRA. AF_12/2014</t>
  </si>
  <si>
    <t>ALVENARIA ESTRUTURAL DE BLOCOS CERÂMICOS 14X19X29, (ESPESSURA DE 14 CM), PARA PAREDES COM ÁREA LÍQUIDA MAIOR OU IGUAL A 6M², SEM VÃOS, UTILIZANDO COLHER DE PEDREIRO E ARGAMASSA DE ASSENTAMENTO COM PREPARO MANUAL. AF_12/2014</t>
  </si>
  <si>
    <t>ALVENARIA ESTRUTURAL DE BLOCOS CERÂMICOS 14X19X29, (ESPESSURA DE 14 CM), PARA PAREDES COM ÁREA LÍQUIDA MENOR QUE 6M², COM VÃOS, UTILIZANDO COLHER DE PEDREIRO E ARGAMASSA DE ASSENTAMENTO COM PREPARO EM BETONEIRA. AF_12/2014</t>
  </si>
  <si>
    <t>ALVENARIA ESTRUTURAL DE BLOCOS CERÂMICOS 14X19X29, (ESPESSURA DE 14 CM), PARA PAREDES COM ÁREA LÍQUIDA MENOR QUE 6M², COM VÃOS, UTILIZANDO COLHER DE PEDREIRO E ARGAMASSA DE ASSENTAMENTO COM PREPARO MANUAL. AF_12/2014</t>
  </si>
  <si>
    <t>ALVENARIA ESTRUTURAL DE BLOCOS CERÂMICOS 14X19X29, (ESPESSURA DE 14 CM), PARA PAREDES COM ÁREA LÍQUIDA MAIOR OU IGUAL A 6M², COM VÃOS, UTILIZANDO COLHER DE PEDREIRO E ARGAMASSA DE ASSENTAMENTO COM PREPARO EM BETONEIRA. AF_12/2014</t>
  </si>
  <si>
    <t>ALVENARIA ESTRUTURAL DE BLOCOS CERÂMICOS 14X19X29, (ESPESSURA DE 14 CM), PARA PAREDES COM ÁREA LÍQUIDA MAIOR OU IGUAL A 6M², COM VÃOS, UTILIZANDO COLHER DE PEDREIRO E ARGAMASSA DE ASSENTAMENTO COM PREPARO MANUAL. AF_12/2014</t>
  </si>
  <si>
    <t>REGISTRO DE PRESSÃO BRUTO, LATÃO, ROSCÁVEL, 1/2", FORNECIDO E INSTALADO EM RAMAL DE ÁGUA. AF_12/2014</t>
  </si>
  <si>
    <t>REGISTRO DE PRESSÃO BRUTO, ROSCÁVEL, 3/4", FORNECIDO E INSTALADO EM RAMAL DE ÁGUA. AF_12/2014</t>
  </si>
  <si>
    <t>JOELHO 90 GRAUS, PVC, SOLDÁVEL, DN 20MM, INSTALADO EM RAMAL OU SUB-RAMAL DE ÁGUA - FORNECIMENTO E INSTALAÇÃO. AF_12/2014</t>
  </si>
  <si>
    <t>JOELHO 45 GRAUS, PVC, SOLDÁVEL, DN 20MM, INSTALADO EM RAMAL OU SUB-RAMAL DE ÁGUA - FORNECIMENTO E INSTALAÇÃO. AF_12/2014</t>
  </si>
  <si>
    <t>CURVA 90 GRAUS, PVC, SOLDÁVEL, DN 20MM, INSTALADO EM RAMAL OU SUB-RAMAL DE ÁGUA - FORNECIMENTO E INSTALAÇÃO. AF_12/2014</t>
  </si>
  <si>
    <t>CURVA 45 GRAUS, PVC, SOLDÁVEL, DN 20MM, INSTALADO EM RAMAL OU SUB-RAMAL DE ÁGUA - FORNECIMENTO E INSTALAÇÃO. AF_12/2014</t>
  </si>
  <si>
    <t>JOELHO 90 GRAUS, PVC, SOLDÁVEL, DN 25MM, INSTALADO EM RAMAL OU SUB-RAMAL DE ÁGUA - FORNECIMENTO E INSTALAÇÃO. AF_12/2014</t>
  </si>
  <si>
    <t>JOELHO 45 GRAUS, PVC, SOLDÁVEL, DN 25MM, INSTALADO EM RAMAL OU SUB-RAMAL DE ÁGUA - FORNECIMENTO E INSTALAÇÃO. AF_12/2014</t>
  </si>
  <si>
    <t>CURVA 90 GRAUS, PVC, SOLDÁVEL, DN 25MM, INSTALADO EM RAMAL OU SUB-RAMAL DE ÁGUA - FORNECIMENTO E INSTALAÇÃO. AF_12/2014</t>
  </si>
  <si>
    <t>CURVA 45 GRAUS, PVC, SOLDÁVEL, DN 25MM, INSTALADO EM RAMAL OU SUB-RAMAL DE ÁGUA - FORNECIMENTO E INSTALAÇÃO. AF_12/2014</t>
  </si>
  <si>
    <t>JOELHO 90 GRAUS COM BUCHA DE LATÃO, PVC, SOLDÁVEL, DN 25MM, X 3/4 INSTALADO EM RAMAL OU SUB-RAMAL DE ÁGUA - FORNECIMENTO E INSTALAÇÃO. AF_12/2014</t>
  </si>
  <si>
    <t>JOELHO 90 GRAUS, PVC, SOLDÁVEL, DN 32MM, INSTALADO EM RAMAL OU SUB-RAMAL DE ÁGUA - FORNECIMENTO E INSTALAÇÃO. AF_12/2014</t>
  </si>
  <si>
    <t>JOELHO 45 GRAUS, PVC, SOLDÁVEL, DN 32MM, INSTALADO EM RAMAL OU SUB-RAMAL DE ÁGUA - FORNECIMENTO E INSTALAÇÃO. AF_12/2014</t>
  </si>
  <si>
    <t>CURVA 90 GRAUS, PVC, SOLDÁVEL, DN 32MM, INSTALADO EM RAMAL OU SUB-RAMAL DE ÁGUA - FORNECIMENTO E INSTALAÇÃO. AF_12/2014</t>
  </si>
  <si>
    <t>CURVA 45 GRAUS, PVC, SOLDÁVEL, DN 32MM, INSTALADO EM RAMAL OU SUB-RAMAL DE ÁGUA - FORNECIMENTO E INSTALAÇÃO. AF_12/2014</t>
  </si>
  <si>
    <t>LUVA DE CORRER, PVC, SOLDÁVEL, DN 20MM, INSTALADO EM RAMAL OU SUB-RAMAL DE ÁGUA - FORNECIMENTO E INSTALAÇÃO. AF_12/2014</t>
  </si>
  <si>
    <t>LUVA COM BUCHA DE LATÃO, PVC, SOLDÁVEL, DN 20MM X 1/2, INSTALADO EM RAMAL OU SUB-RAMAL DE ÁGUA - FORNECIMENTO E INSTALAÇÃO. AF_12/2014</t>
  </si>
  <si>
    <t>ADAPTADOR CURTO COM BOLSA E ROSCA PARA REGISTRO, PVC, SOLDÁVEL, DN 20MM X 1/2, INSTALADO EM RAMAL OU SUB-RAMAL DE ÁGUA - FORNECIMENTO E INSTALAÇÃO. AF_12/2014</t>
  </si>
  <si>
    <t>CURVA DE TRANSPOSIÇÃO, PVC, SOLDÁVEL, DN 20MM, INSTALADO EM RAMAL OU SUB-RAMAL DE ÁGUA - FORNECIMENTO E INSTALAÇÃO. AF_12/2014</t>
  </si>
  <si>
    <t>LUVA DE CORRER, PVC, SOLDÁVEL, DN 25MM, INSTALADO EM RAMAL OU SUB-RAMAL DE ÁGUA - FORNECIMENTO E INSTALAÇÃO. AF_12/2014</t>
  </si>
  <si>
    <t>LUVA COM BUCHA DE LATÃO, PVC, SOLDÁVEL, DN 25MM X 3/4, INSTALADO EM RAMAL OU SUB-RAMAL DE ÁGUA - FORNECIMENTO E INSTALAÇÃO. AF_12/2014</t>
  </si>
  <si>
    <t>ADAPTADOR CURTO COM BOLSA E ROSCA PARA REGISTRO, PVC, SOLDÁVEL, DN 25MM X 3/4, INSTALADO EM RAMAL OU SUB-RAMAL DE ÁGUA - FORNECIMENTO E INSTALAÇÃO. AF_12/2014</t>
  </si>
  <si>
    <t>CURVA DE TRANSPOSIÇÃO, PVC, SOLDÁVEL, DN 25MM, INSTALADO EM RAMAL OU SUB-RAMAL DE ÁGUA   FORNECIMENTO E INSTALAÇÃO. AF_12/2014</t>
  </si>
  <si>
    <t>LUVA SOLDÁVEL E COM ROSCA, PVC, SOLDÁVEL, DN 25MM X 3/4, INSTALADO EM RAMAL OU SUB-RAMAL DE ÁGUA - FORNECIMENTO E INSTALAÇÃO. AF_12/2014</t>
  </si>
  <si>
    <t>LUVA DE CORRER, PVC, SOLDÁVEL, DN 32MM, INSTALADO EM RAMAL OU SUB-RAMAL DE ÁGUA   FORNECIMENTO E INSTALAÇÃO. AF_12/2014</t>
  </si>
  <si>
    <t>LUVA SOLDÁVEL E COM ROSCA, PVC, SOLDÁVEL, DN 32MM X 1, INSTALADO EM RAMAL OU SUB-RAMAL DE ÁGUA - FORNECIMENTO E INSTALAÇÃO. AF_12/2014</t>
  </si>
  <si>
    <t>ADAPTADOR CURTO COM BOLSA E ROSCA PARA REGISTRO, PVC, SOLDÁVEL, DN 32MM X 1, INSTALADO EM RAMAL OU SUB-RAMAL DE ÁGUA - FORNECIMENTO E INSTALAÇÃO. AF_12/2014</t>
  </si>
  <si>
    <t>CURVA DE TRANSPOSIÇÃO, PVC, SOLDÁVEL, DN 32MM, INSTALADO EM RAMAL OU SUB-RAMAL DE ÁGUA   FORNECIMENTO E INSTALAÇÃO. AF_12/2014</t>
  </si>
  <si>
    <t>TÊ COM BUCHA DE LATÃO NA BOLSA CENTRAL, PVC, SOLDÁVEL, DN 20MM X 1/2,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</si>
  <si>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</si>
  <si>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</si>
  <si>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</si>
  <si>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SUB-RAMAL DE ÁGUA - FORNECIMENTO E INSTALAÇÃO. AF_12/2014</t>
  </si>
  <si>
    <t>TUBO, PVC, SOLDÁVEL, DN 20MM, INSTALADO EM RAMAL DE DISTRIBUIÇÃO DE ÁGUA - FORNECIMENTO E INSTALAÇÃO. AF_12/2014</t>
  </si>
  <si>
    <t>TUBO, PVC, SOLDÁVEL, DN 25MM, INSTALADO EM RAMAL DE DISTRIBUIÇÃO DE ÁGUA - FORNECIMENTO E INSTALAÇÃO. AF_12/2014</t>
  </si>
  <si>
    <t>TUBO, PVC, SOLDÁVEL, DN 32MM, INSTALADO EM RAMAL DE DISTRIBUIÇÃO DE ÁGUA - FORNECIMENTO E INSTALAÇÃO. AF_12/2014</t>
  </si>
  <si>
    <t>JOELHO 90 GRAUS, PVC, SOLDÁVEL, DN 20MM, INSTALADO EM RAMAL DE DISTRIBUIÇÃO DE ÁGUA - FORNECIMENTO E INSTALAÇÃO. AF_12/2014</t>
  </si>
  <si>
    <t>JOELHO 45 GRAUS, PVC, SOLDÁVEL, DN 20MM, INSTALADO EM RAMAL DE DISTRIBUIÇÃO DE ÁGUA - FORNECIMENTO E INSTALAÇÃO. AF_12/2014</t>
  </si>
  <si>
    <t>CURVA 90 GRAUS, PVC, SOLDÁVEL, DN 20MM, INSTALADO EM RAMAL DE DISTRIBUIÇÃO DE ÁGUA - FORNECIMENTO E INSTALAÇÃO. AF_12/2014</t>
  </si>
  <si>
    <t>CURVA 45 GRAUS, PVC, SOLDÁVEL, DN 20MM, INSTALADO EM RAMAL DE DISTRIBUIÇÃO DE ÁGUA - FORNECIMENTO E INSTALAÇÃO. AF_12/2014</t>
  </si>
  <si>
    <t>JOELHO 90 GRAUS, PVC, SOLDÁVEL, DN 25MM, INSTALADO EM RAMAL DE DISTRIBUIÇÃO DE ÁGUA - FORNECIMENTO E INSTALAÇÃO. AF_12/2014</t>
  </si>
  <si>
    <t>JOELHO 45 GRAUS, PVC, SOLDÁVEL, DN 25MM, INSTALADO EM RAMAL DE DISTRIBUIÇÃO DE ÁGUA - FORNECIMENTO E INSTALAÇÃO. AF_12/2014</t>
  </si>
  <si>
    <t>CURVA 90 GRAUS, PVC, SOLDÁVEL, DN 25MM, INSTALADO EM RAMAL DE DISTRIBUIÇÃO DE ÁGUA - FORNECIMENTO E INSTALAÇÃO. AF_12/2014</t>
  </si>
  <si>
    <t>CURVA 45 GRAUS, PVC, SOLDÁVEL, DN 25MM, INSTALADO EM RAMAL DE DISTRIBUIÇÃO DE ÁGUA - FORNECIMENTO E INSTALAÇÃO. AF_12/2014</t>
  </si>
  <si>
    <t>JOELHO 90 GRAUS, PVC, SOLDÁVEL, DN 25MM, X 3/4 INSTALADO EM RAMAL DE DISTRIBUIÇÃO DE ÁGUA - FORNECIMENTO E INSTALAÇÃO. AF_12/2014</t>
  </si>
  <si>
    <t>JOELHO 90 GRAUS, PVC, SOLDÁVEL, DN 32MM, INSTALADO EM RAMAL DE DISTRIBUIÇÃO DE ÁGUA - FORNECIMENTO E INSTALAÇÃO. AF_12/2014</t>
  </si>
  <si>
    <t>JOELHO 45 GRAUS, PVC, SOLDÁVEL, DN 32MM, INSTALADO EM RAMAL DE DISTRIBUIÇÃO DE ÁGUA - FORNECIMENTO E INSTALAÇÃO. AF_12/2014</t>
  </si>
  <si>
    <t>CURVA 90 GRAUS, PVC, SOLDÁVEL, DN 32MM, INSTALADO EM RAMAL DE DISTRIBUIÇÃO DE ÁGUA - FORNECIMENTO E INSTALAÇÃO. AF_12/2014</t>
  </si>
  <si>
    <t>CURVA 45 GRAUS, PVC, SOLDÁVEL, DN 32MM, INSTALADO EM RAMAL DE DISTRIBUIÇÃO DE ÁGUA - FORNECIMENTO E INSTALAÇÃO. AF_12/2014</t>
  </si>
  <si>
    <t>LUVA, PVC, SOLDÁVEL, DN 20MM, INSTALADO EM RAMAL DE DISTRIBUIÇÃO DE ÁGUA - FORNECIMENTO E INSTALAÇÃO. AF_12/2014</t>
  </si>
  <si>
    <t>LUVA DE CORRER, PVC, SOLDÁVEL, DN 20MM, INSTALADO EM RAMAL DE DISTRIBUIÇÃO DE ÁGUA - FORNECIMENTO E INSTALAÇÃO. AF_12/2014</t>
  </si>
  <si>
    <t>LUVA COM BUCHA DE LATÃO, PVC, SOLDÁVEL, DN 20MM X 1/2, INSTALADO EM RAMAL DE DISTRIBUIÇÃO DE ÁGUA - FORNECIMENTO E INSTALAÇÃO. AF_12/2014</t>
  </si>
  <si>
    <t>UNIÃO, PVC, SOLDÁVEL, DN 20MM, INSTALADO EM RAMAL DE DISTRIBUIÇÃO DE ÁGUA - FORNECIMENTO E INSTALAÇÃO. AF_12/2014</t>
  </si>
  <si>
    <t>ADAPTADOR CURTO COM BOLSA E ROSCA PARA REGISTRO, PVC, SOLDÁVEL, DN 20MM X 1/2, INSTALADO EM RAMAL DE DISTRIBUIÇÃO DE ÁGUA - FORNECIMENTO E INSTALAÇÃO. AF_12/2014</t>
  </si>
  <si>
    <t>CURVA DE TRANSPOSIÇÃO, PVC, SOLDÁVEL, DN 20MM, INSTALADO EM RAMAL DE DISTRIBUIÇÃO DE ÁGUA   FORNECIMENTO E INSTALAÇÃO. AF_12/2014</t>
  </si>
  <si>
    <t>LUVA, PVC, SOLDÁVEL, DN 25MM, INSTALADO EM RAMAL DE DISTRIBUIÇÃO DE ÁGUA - FORNECIMENTO E INSTALAÇÃO. AF_12/2014</t>
  </si>
  <si>
    <t>LUVA DE CORRER, PVC, SOLDÁVEL, DN 25MM, INSTALADO EM RAMAL DE DISTRIBUIÇÃO DE ÁGUA - FORNECIMENTO E INSTALAÇÃO. AF_12/2014</t>
  </si>
  <si>
    <t>LUVA COM BUCHA DE LATÃO, PVC, SOLDÁVEL, DN 25MM X 3/4, INSTALADO EM RAMAL DE DISTRIBUIÇÃO DE ÁGUA - FORNECIMENTO E INSTALAÇÃO. AF_12/2014</t>
  </si>
  <si>
    <t>UNIÃO, PVC, SOLDÁVEL, DN 25MM, INSTALADO EM RAMAL DE DISTRIBUIÇÃO DE ÁGUA - FORNECIMENTO E INSTALAÇÃO. AF_12/2014</t>
  </si>
  <si>
    <t>ADAPTADOR CURTO COM BOLSA E ROSCA PARA REGISTRO, PVC, SOLDÁVEL, DN 25MM X 3/4, INSTALADO EM RAMAL DE DISTRIBUIÇÃO DE ÁGUA - FORNECIMENTO E INSTALAÇÃO. AF_12/2014</t>
  </si>
  <si>
    <t>CURVA DE TRANSPOSIÇÃO, PVC, SOLDÁVEL, DN 25MM, INSTALADO EM RAMAL DE DISTRIBUIÇÃO DE ÁGUA   FORNECIMENTO E INSTALAÇÃO. AF_12/2014</t>
  </si>
  <si>
    <t>LUVA, PVC, SOLDÁVEL, DN 32MM, INSTALADO EM RAMAL DE DISTRIBUIÇÃO DE ÁGUA - FORNECIMENTO E INSTALAÇÃO. AF_12/2014</t>
  </si>
  <si>
    <t>LUVA DE CORRER, PVC, SOLDÁVEL, DN 32MM, INSTALADO EM RAMAL DE DISTRIBUIÇÃO DE ÁGUA   FORNECIMENTO E INSTALAÇÃO. AF_12/2014</t>
  </si>
  <si>
    <t>LUVA SOLDÁVEL E COM ROSCA, PVC, SOLDÁVEL, DN 32MM X 1, INSTALADO EM RAMAL DE DISTRIBUIÇÃO DE ÁGUA - FORNECIMENTO E INSTALAÇÃO. AF_12/2014</t>
  </si>
  <si>
    <t>UNIÃO, PVC, SOLDÁVEL, DN 32MM, INSTALADO EM RAMAL DE DISTRIBUIÇÃO DE ÁGUA - FORNECIMENTO E INSTALAÇÃO. AF_12/2014</t>
  </si>
  <si>
    <t>ADAPTADOR CURTO COM BOLSA E ROSCA PARA REGISTRO, PVC, SOLDÁVEL, DN 32MM X 1, INSTALADO EM RAMAL DE DISTRIBUIÇÃO DE ÁGUA - FORNECIMENTO E INSTALAÇÃO. AF_12/2014</t>
  </si>
  <si>
    <t>CURVA DE TRANSPOSIÇÃO, PVC, SOLDÁVEL, DN 32MM, INSTALADO EM RAMAL DE DISTRIBUIÇÃO DE ÁGUA   FORNECIMENTO E INSTALAÇÃO. AF_12/2014</t>
  </si>
  <si>
    <t>TÊ SOLDÁVEL E COM ROSCA NA BOLSA CENTRAL, PVC, SOLDÁVEL, DN 20MM X 1/2, INSTALADO EM RAMAL DE DISTRIBUIÇÃO DE ÁGUA - FORNECIMENTO E INSTALAÇÃO. AF_12/2014</t>
  </si>
  <si>
    <t>TÊ COM BUCHA DE LATÃO NA BOLSA CENTRAL, PVC, SOLDÁVEL, DN 25MM X 1/2, INSTALADO EM RAMAL DE DISTRIBUIÇÃO DE ÁGUA - FORNECIMENTO E INSTALAÇÃO. AF_12/2014</t>
  </si>
  <si>
    <t>TÊ DE REDUÇÃO, PVC, SOLDÁVEL, DN 25MM X 20MM, INSTALADO EM RAMAL DE DISTRIBUIÇÃO DE ÁGUA - FORNECIMENTO E INSTALAÇÃO. AF_12/2014</t>
  </si>
  <si>
    <t>TÊ COM BUCHA DE LATÃO NA BOLSA CENTRAL, PVC, SOLDÁVEL, DN 32MM X 3/4, INSTALADO EM RAMAL DE DISTRIBUIÇÃO DE ÁGUA - FORNECIMENTO E INSTALAÇÃO. AF_12/2014</t>
  </si>
  <si>
    <t>TÊ DE REDUÇÃO, PVC, SOLDÁVEL, DN 32MM X 25MM, INSTALADO EM RAMAL DE DISTRIBUIÇÃO DE ÁGUA - FORNECIMENTO E INSTALAÇÃO. AF_12/2014</t>
  </si>
  <si>
    <t>TUBO, PVC, SOLDÁVEL, DN 25MM, INSTALADO EM PRUMADA DE ÁGUA - FORNECIMENTO E INSTALAÇÃO. AF_12/2014</t>
  </si>
  <si>
    <t>TUBO, PVC, SOLDÁVEL, DN 32MM, INSTALADO EM PRUMADA DE ÁGUA - FORNECIMENTO E INSTALAÇÃO. AF_12/2014</t>
  </si>
  <si>
    <t>TUBO, PVC, SOLDÁVEL, DN 40MM, INSTALADO EM PRUMADA DE ÁGUA - FORNECIMENTO E INSTALAÇÃO. AF_12/2014</t>
  </si>
  <si>
    <t>TUBO, PVC, SOLDÁVEL, DN 50MM, INSTALADO EM PRUMADA DE ÁGUA - FORNECIMENTO E INSTALAÇÃO. AF_12/2014</t>
  </si>
  <si>
    <t>TUBO, PVC, SOLDÁVEL, DN 60MM, INSTALADO EM PRUMADA DE ÁGUA - FORNECIMENTO E INSTALAÇÃO. AF_12/2014</t>
  </si>
  <si>
    <t>TUBO, PVC, SOLDÁVEL, DN 75MM, INSTALADO EM PRUMADA DE ÁGUA - FORNECIMENTO E INSTALAÇÃO. AF_12/2014</t>
  </si>
  <si>
    <t>TUBO, PVC, SOLDÁVEL, DN 85MM, INSTALADO EM PRUMADA DE ÁGUA - FORNECIMENTO E INSTALAÇÃO. AF_12/2014</t>
  </si>
  <si>
    <t>ALVENARIA DE BLOCOS DE CONCRETO ESTRUTURAL 14X19X39 CM, (ESPESSURA 14 CM), FBK = 4,5 MPA, PARA PAREDES COM ÁREA LÍQUIDA MENOR QUE 6M², SEM VÃOS, UTILIZANDO PALHETA. AF_12/2014</t>
  </si>
  <si>
    <t>ALVENARIA DE BLOCOS DE CONCRETO ESTRUTURAL 14X19X39 CM, (ESPESSURA 14 CM), FBK = 4,5 MPA, PARA PAREDES COM ÁREA LÍQUIDA MAIOR OU IGUAL A 6M², SEM VÃOS, UTILIZANDO PALHETA. AF_12/2014</t>
  </si>
  <si>
    <t>ALVENARIA DE BLOCOS DE CONCRETO ESTRUTURAL 14X19X39 CM, (ESPESSURA 14 CM) FBK = 14,0 MPA, PARA PAREDES COM ÁREA LÍQUIDA MENOR QUE 6M², SEM VÃOS, UTILIZANDO PALHETA. AF_12/2014</t>
  </si>
  <si>
    <t>ALVENARIA DE BLOCOS DE CONCRETO ESTRUTURAL 14X19X39 CM, (ESPESSURA 14 CM) FBK = 14,0 MPA, PARA PAREDES COM ÁREA LÍQUIDA MAIOR OU IGUAL A 6M², SEM VÃOS, UTILIZANDO PALHETA. AF_12/2014</t>
  </si>
  <si>
    <t>ALVENARIA DE BLOCOS DE CONCRETO ESTRUTURAL 14X19X39 CM, (ESPESSURA 14 CM), FBK = 4,5 MPA, PARA PAREDES COM ÁREA LÍQUIDA MENOR QUE 6M², COM VÃOS, UTILIZANDO PALHETA. AF_12/2014</t>
  </si>
  <si>
    <t>ALVENARIA DE BLOCOS DE CONCRETO ESTRUTURAL 14X19X39 CM, (ESPESSURA 14 CM), FBK = 4,5 MPA, PARA PAREDES COM ÁREA LÍQUIDA MAIOR OU IGUAL A 6M², COM VÃOS, UTILIZANDO PALHETA. AF_12/2014</t>
  </si>
  <si>
    <t>ALVENARIA DE BLOCOS DE CONCRETO ESTRUTURAL 14X19X39 CM, (ESPESSURA 14 CM) FBK = 14,0 MPA, PARA PAREDES COM ÁREA LÍQUIDA MENOR QUE 6M², COM VÃOS, UTILIZANDO PALHETA. AF_12/2014</t>
  </si>
  <si>
    <t>ALVENARIA DE BLOCOS DE CONCRETO ESTRUTURAL 14X19X39 CM, (ESPESSURA 14 CM) FBK = 14,0 MPA, PARA PAREDES COM ÁREA LÍQUIDA MAIOR OU IGUAL A 6M², COM VÃOS, UTILIZANDO PALHETA. AF_12/2014</t>
  </si>
  <si>
    <t>ALVENARIA DE BLOCOS DE CONCRETO ESTRUTURAL 14X19X29 CM, (ESPESSURA 14 CM), FBK = 4,5 MPA, PARA PAREDES COM ÁREA LÍQUIDA MENOR QUE 6M², SEM VÃOS, UTILIZANDO PALHETA. AF_12/2014</t>
  </si>
  <si>
    <t>ALVENARIA DE BLOCOS DE CONCRETO ESTRUTURAL 14X19X29 CM, (ESPESSURA 14 CM), FBK = 4,5 MPA, PARA PAREDES COM ÁREA LÍQUIDA MAIOR OU IGUAL A 6M², SEM VÃOS, UTILIZANDO PALHETA. AF_12/2014</t>
  </si>
  <si>
    <t>ALVENARIA DE BLOCOS DE CONCRETO ESTRUTURAL 14X19X29 CM, (ESPESSURA 14 CM) FBK = 14,0 MPA, PARA PAREDES COM ÁREA LÍQUIDA MENOR QUE 6M², SEM VÃOS, UTILIZANDO PALHETA. AF_12/2014</t>
  </si>
  <si>
    <t>ALVENARIA DE BLOCOS DE CONCRETO ESTRUTURAL 14X19X29 CM, (ESPESSURA 14 CM) FBK = 14,0 MPA, PARA PAREDES COM ÁREA LÍQUIDA MAIOR OU IGUAL A 6M², SEM VÃOS, UTILIZANDO PALHETA. AF_12/2014</t>
  </si>
  <si>
    <t>ALVENARIA DE BLOCOS DE CONCRETO ESTRUTURAL 14X19X29 CM, (ESPESSURA 14 CM), FBK = 4,5 MPA, PARA PAREDES COM ÁREA LÍQUIDA MENOR QUE 6M², COM VÃOS, UTILIZANDO PALHETA. AF_12/2014</t>
  </si>
  <si>
    <t>ALVENARIA DE BLOCOS DE CONCRETO ESTRUTURAL 14X19X29 CM, (ESPESSURA 14 CM), FBK = 4,5 MPA, PARA PAREDES COM ÁREA LÍQUIDA MAIOR OU IGUAL A 6M², COM VÃOS, UTILIZANDO PALHETA. AF_12/2014</t>
  </si>
  <si>
    <t>ALVENARIA DE BLOCOS DE CONCRETO ESTRUTURAL 14X19X29 CM, (ESPESSURA 14 CM) FBK = 14,0 MPA, PARA PAREDES COM ÁREA LÍQUIDA MENOR QUE 6M², COM VÃOS, UTILIZANDO PALHETA. AF_12/2014</t>
  </si>
  <si>
    <t>ALVENARIA DE BLOCOS DE CONCRETO ESTRUTURAL 14X19X29 CM, (ESPESSURA 14 CM) FBK = 14,0 MPA, PARA PAREDES COM ÁREA LÍQUIDA MAIOR OU IGUAL A 6M², COM VÃOS, UTILIZANDO PALHETA. AF_12/2014</t>
  </si>
  <si>
    <t>ALVENARIA DE BLOCOS DE CONCRETO ESTRUTURAL 14X19X39 CM, (ESPESSURA 14 CM), FBK = 4,5 MPA, PARA PAREDES COM ÁREA LÍQUIDA MENOR QUE 6M², SEM VÃOS, UTILIZANDO COLHER DE PEDREIRO. AF_12/2014</t>
  </si>
  <si>
    <t>ALVENARIA DE BLOCOS DE CONCRETO ESTRUTURAL 14X19X39 CM, (ESPESSURA 14 CM), FBK = 4,5 MPA, PARA PAREDES COM ÁREA LÍQUIDA MAIOR OU IGUAL A 6M², SEM VÃOS, UTILIZANDO COLHER DE PEDREIRO. AF_12/2014</t>
  </si>
  <si>
    <t>ALVENARIA DE BLOCOS DE CONCRETO ESTRUTURAL 14X19X39 CM, (ESPESSURA 14 CM) FBK = 14,0 MPA, PARA PAREDES COM ÁREA LÍQUIDA MENOR QUE 6M², SEM VÃOS, UTILIZANDO COLHER DE PEDREIRO. AF_12/2014</t>
  </si>
  <si>
    <t>ALVENARIA DE BLOCOS DE CONCRETO ESTRUTURAL 14X19X39 CM, (ESPESSURA 14 CM) FBK = 14,0 MPA, PARA PAREDES COM ÁREA LÍQUIDA MAIOR OU IGUAL A 6M², SEM VÃOS, UTILIZANDO COLHER DE PEDREIRO. AF_12/2014</t>
  </si>
  <si>
    <t>ALVENARIA DE BLOCOS DE CONCRETO ESTRUTURAL 14X19X39 CM, (ESPESSURA 14 CM), FBK = 4,5 MPA, PARA PAREDES COM ÁREA LÍQUIDA MENOR QUE 6M², COM VÃOS, UTILIZANDO COLHER DE PEDREIRO. AF_12/2014</t>
  </si>
  <si>
    <t>ALVENARIA DE BLOCOS DE CONCRETO ESTRUTURAL 14X19X39 CM, (ESPESSURA 14 CM), FBK = 4,5 MPA, PARA PAREDES COM ÁREA LÍQUIDA MAIOR OU IGUAL A 6M², COM VÃOS, UTILIZANDO COLHER DE PEDREIRO. AF_12/2014</t>
  </si>
  <si>
    <t>ALVENARIA DE BLOCOS DE CONCRETO ESTRUTURAL 14X19X39 CM, (ESPESSURA 14 CM) FBK = 14,0 MPA, PARA PAREDES COM ÁREA LÍQUIDA MENOR QUE 6M², COM VÃOS, UTILIZANDO COLHER DE PEDREIRO. AF_12/2014</t>
  </si>
  <si>
    <t>ALVENARIA DE BLOCOS DE CONCRETO ESTRUTURAL 14X19X39 CM, (ESPESSURA 14 CM) FBK = 14,0 MPA, PARA PAREDES COM ÁREA LÍQUIDA MAIOR OU IGUAL A 6M², COM VÃOS, UTILIZANDO COLHER DE PEDREIRO. AF_12/2014</t>
  </si>
  <si>
    <t>ALVENARIA DE BLOCOS DE CONCRETO ESTRUTURAL 14X19X29 CM, (ESPESSURA 14 CM), FBK = 4,5 MPA, PARA PAREDES COM ÁREA LÍQUIDA MENOR QUE 6M², SEM VÃOS, UTILIZANDO COLHER DE PEDREIRO. AF_12/2014</t>
  </si>
  <si>
    <t>ALVENARIA DE BLOCOS DE CONCRETO ESTRUTURAL 14X19X29 CM, (ESPESSURA 14 CM), FBK = 4,5 MPA, PARA PAREDES COM ÁREA LÍQUIDA MAIOR OU IGUAL A 6M², SEM VÃOS, UTILIZANDO COLHER DE PEDREIRO. AF_12/2014</t>
  </si>
  <si>
    <t>ALVENARIA DE BLOCOS DE CONCRETO ESTRUTURAL 14X19X29 CM, (ESPESSURA 14 CM) FBK = 14,0 MPA, PARA PAREDES COM ÁREA LÍQUIDA MENOR QUE 6M², SEM VÃOS, UTILIZANDO COLHER DE PEDREIRO. AF_12/2014</t>
  </si>
  <si>
    <t>CAIXA SIFONADA, PVC, DN 100 X 100 X 50 MM, FORNECIDA E INSTALADA EM RAMAIS DE ENCAMINHAMENTO DE ÁGUA PLUVIAL. AF_12/2014</t>
  </si>
  <si>
    <t>ALVENARIA DE BLOCOS DE CONCRETO ESTRUTURAL 14X19X29 CM, (ESPESSURA 14 CM) FBK = 14,0 MPA, PARA PAREDES COM ÁREA LÍQUIDA MAIOR OU IGUAL A 6M², SEM VÃOS, UTILIZANDO COLHER DE PEDREIRO. AF_12/2014</t>
  </si>
  <si>
    <t>ALVENARIA DE BLOCOS DE CONCRETO ESTRUTURAL 14X19X29 CM, (ESPESSURA 14 CM), FBK = 4,5 MPA, PARA PAREDES COM ÁREA LÍQUIDA MENOR QUE 6M², COM VÃOS, UTILIZANDO COLHER DE PEDREIRO. AF_12/2014</t>
  </si>
  <si>
    <t>ALVENARIA DE BLOCOS DE CONCRETO ESTRUTURAL 14X19X29 CM, (ESPESSURA 14 CM), FBK = 4,5 MPA, PARA PAREDES COM ÁREA LÍQUIDA MAIOR OU IGUAL A 6M², COM VÃOS, UTILIZANDO COLHER DE PEDREIRO. AF_12/2014</t>
  </si>
  <si>
    <t>ALVENARIA DE BLOCOS DE CONCRETO ESTRUTURAL 14X19X29 CM, (ESPESSURA 14 CM) FBK = 14,0 MPA, PARA PAREDES COM ÁREA LÍQUIDA MENOR QUE 6M², COM VÃOS, UTILIZANDO COLHER DE PEDREIRO. AF_12/2014</t>
  </si>
  <si>
    <t>ALVENARIA DE BLOCOS DE CONCRETO ESTRUTURAL 14X19X29 CM, (ESPESSURA 14 CM) FBK = 14,0 MPA, PARA PAREDES COM ÁREA LÍQUIDA MAIOR OU IGUAL A 6M², COM VÃOS, UTILIZANDO COLHER DE PEDREIRO. AF_12/2014</t>
  </si>
  <si>
    <t>CAIXA SIFONADA, PVC, DN 150 X 185 X 75 MM, FORNECIDA E INSTALADA EM RAMAIS DE ENCAMINHAMENTO DE ÁGUA PLUVIAL. AF_12/2014</t>
  </si>
  <si>
    <t>RALO SIFONADO, PVC, DN 100 X 40 MM, JUNTA SOLDÁVEL, FORNECIDO E INSTALADO EM RAMAIS DE ENCAMINHAMENTO DE ÁGUA PLUVIAL. AF_12/2014</t>
  </si>
  <si>
    <t>TUBO PVC, SÉRIE R, ÁGUA PLUVIAL, DN 40 MM, FORNECIDO E INSTALADO EM RAMAL DE ENCAMINHAMENTO. AF_12/2014</t>
  </si>
  <si>
    <t>TUBO PVC, SÉRIE R, ÁGUA PLUVIAL, DN 50 MM, FORNECIDO E INSTALADO EM RAMAL DE ENCAMINHAMENTO. AF_12/2014</t>
  </si>
  <si>
    <t>TUBO PVC, SÉRIE R, ÁGUA PLUVIAL, DN 75 MM, FORNECIDO E INSTALADO EM RAMAL DE ENCAMINHAMENTO. AF_12/2014</t>
  </si>
  <si>
    <t>TUBO PVC, SÉRIE R, ÁGUA PLUVIAL, DN 100 MM, FORNECIDO E INSTALADO EM RAMAL DE ENCAMINHAMENTO. AF_12/2014</t>
  </si>
  <si>
    <t>CURVA 87 GRAUS E 30 MINUTOS, PVC, SERIE R, ÁGUA PLUVIAL, DN 75 MM, JUNTA ELÁSTICA, FORNECIDO E INSTALADO EM RAMAL DE ENCAMINHAMENTO. AF_12/2014</t>
  </si>
  <si>
    <t>LUVA, PVC, SOLDÁVEL, DN 25MM, INSTALADO EM PRUMADA DE ÁGUA - FORNECIMENTO E INSTALAÇÃO. AF_12/2014</t>
  </si>
  <si>
    <t>JOELHO 90 GRAUS, PVC, SERIE R, ÁGUA PLUVIAL, DN 100 MM, JUNTA ELÁSTICA, FORNECIDO E INSTALADO EM RAMAL DE ENCAMINHAMENTO. AF_12/2014</t>
  </si>
  <si>
    <t>JOELHO 45 GRAUS, PVC, SERIE R, ÁGUA PLUVIAL, DN 100 MM, JUNTA ELÁSTICA, FORNECIDO E INSTALADO EM RAMAL DE ENCAMINHAMENTO. AF_12/2014</t>
  </si>
  <si>
    <t>LUVA DE REDUÇÃO, PVC, SOLDÁVEL, DN 32MM X 25MM, INSTALADO EM PRUMADA DE ÁGUA - FORNECIMENTO E INSTALAÇÃO. AF_12/2014</t>
  </si>
  <si>
    <t>LUVA SOLDÁVEL E COM ROSCA, PVC, SOLDÁVEL, DN 25MM X 3/4, INSTALADO EM PRUMADA DE ÁGUA - FORNECIMENTO E INSTALAÇÃO. AF_12/2014</t>
  </si>
  <si>
    <t>CURVA 87 GRAUS E 30 MINUTOS, PVC, SERIE R, ÁGUA PLUVIAL, DN 100 MM, JUNTA ELÁSTICA, FORNECIDO E INSTALADO EM RAMAL DE ENCAMINHAMENTO. AF_12/2014</t>
  </si>
  <si>
    <t>UNIÃO, PVC, SOLDÁVEL, DN 25MM, INSTALADO EM PRUMADA DE ÁGUA - FORNECIMENTO E INSTALAÇÃO. AF_12/2014</t>
  </si>
  <si>
    <t>ADAPTADOR CURTO COM BOLSA E ROSCA PARA REGISTRO, PVC, SOLDÁVEL, DN 25MM X 3/4, INSTALADO EM PRUMADA DE ÁGUA - FORNECIMENTO E INSTALAÇÃO. AF_12/2014</t>
  </si>
  <si>
    <t>LUVA, PVC, SOLDÁVEL, DN 32MM, INSTALADO EM PRUMADA DE ÁGUA - FORNECIMENTO E INSTALAÇÃO. AF_12/2014</t>
  </si>
  <si>
    <t>LUVA SIMPLES, PVC, SERIE R, ÁGUA PLUVIAL, DN 40 MM, JUNTA SOLDÁVEL, FORNECIDO E INSTALADO EM RAMAL DE ENCAMINHAMENTO. AF_12/2014</t>
  </si>
  <si>
    <t>LUVA SIMPLES, PVC, SERIE R, ÁGUA PLUVIAL, DN 50 MM, JUNTA ELÁSTICA, FORNECIDO E INSTALADO EM RAMAL DE ENCAMINHAMENTO. AF_12/2014</t>
  </si>
  <si>
    <t>BUCHA DE REDUÇÃO LONGA, PVC, SERIE R, ÁGUA PLUVIAL, DN 50 X 40 MM, JUNTA ELÁSTICA, FORNECIDO E INSTALADO EM RAMAL DE ENCAMINHAMENTO. AF_12/2014</t>
  </si>
  <si>
    <t>LUVA SIMPLES, PVC, SERIE R, ÁGUA PLUVIAL, DN 75 MM, JUNTA ELÁSTICA, FORNECIDO E INSTALADO EM RAMAL DE ENCAMINHAMENTO. AF_12/2014</t>
  </si>
  <si>
    <t>REDUÇÃO EXCÊNTRICA, PVC, SERIE R, ÁGUA PLUVIAL, DN 75 X 50 MM, JUNTA ELÁSTICA, FORNECIDO E INSTALADO EM RAMAL DE ENCAMINHAMENTO. AF_12/2014</t>
  </si>
  <si>
    <t>LUVA SOLDÁVEL E COM ROSCA, PVC, SOLDÁVEL, DN 32MM X 1, INSTALADO EM PRUMADA DE ÁGUA - FORNECIMENTO E INSTALAÇÃO. AF_12/2014</t>
  </si>
  <si>
    <t>UNIÃO, PVC, SOLDÁVEL, DN 32MM, INSTALADO EM PRUMADA DE ÁGUA - FORNECIMENTO E INSTALAÇÃO. AF_12/2014</t>
  </si>
  <si>
    <t>ADAPTADOR CURTO COM BOLSA E ROSCA PARA REGISTRO, PVC, SOLDÁVEL, DN 32MM X 1, INSTALADO EM PRUMADA DE ÁGUA - FORNECIMENTO E INSTALAÇÃO. AF_12/2014</t>
  </si>
  <si>
    <t>LUVA SIMPLES, PVC, SERIE R, ÁGUA PLUVIAL, DN 100 MM, JUNTA ELÁSTICA, FORNECIDO E INSTALADO EM RAMAL DE ENCAMINHAMENTO. AF_12/2014</t>
  </si>
  <si>
    <t>LUVA, PVC, SOLDÁVEL, DN 40MM, INSTALADO EM PRUMADA DE ÁGUA - FORNECIMENTO E INSTALAÇÃO. AF_12/2014</t>
  </si>
  <si>
    <t>LUVA DE REDUÇÃO, PVC, SOLDÁVEL, DN 40MM X 32MM, INSTALADO EM PRUMADA DE ÁGUA - FORNECIMENTO E INSTALAÇÃO. AF_12/2014</t>
  </si>
  <si>
    <t>LUVA COM ROSCA, PVC, SOLDÁVEL, DN 40MM X 1.1/4, INSTALADO EM PRUMADA DE ÁGUA - FORNECIMENTO E INSTALAÇÃO. AF_12/2014</t>
  </si>
  <si>
    <t>JUNÇÃO SIMPLES, PVC, SERIE R, ÁGUA PLUVIAL, DN 75 X 75 MM, JUNTA ELÁSTICA, FORNECIDO E INSTALADO EM RAMAL DE ENCAMINHAMENTO. AF_12/2014</t>
  </si>
  <si>
    <t>JUNÇÃO SIMPLES, PVC, SERIE R, ÁGUA PLUVIAL, DN 100 X 100 MM, JUNTA ELÁSTICA, FORNECIDO E INSTALADO EM RAMAL DE ENCAMINHAMENTO. AF_12/2014</t>
  </si>
  <si>
    <t>UNIÃO, PVC, SOLDÁVEL, DN 40MM, INSTALADO EM PRUMADA DE ÁGUA - FORNECIMENTO E INSTALAÇÃO. AF_12/2014</t>
  </si>
  <si>
    <t>JUNÇÃO SIMPLES, PVC, SERIE R, ÁGUA PLUVIAL, DN 100 X 75 MM, JUNTA ELÁSTICA, FORNECIDO E INSTALADO EM RAMAL DE ENCAMINHAMENTO. AF_12/2014</t>
  </si>
  <si>
    <t>ADAPTADOR CURTO COM BOLSA E ROSCA PARA REGISTRO, PVC, SOLDÁVEL, DN 40MM X 1.1/2, INSTALADO EM PRUMADA DE ÁGUA - FORNECIMENTO E INSTALAÇÃO. AF_12/2014</t>
  </si>
  <si>
    <t>TÊ, PVC, SERIE R, ÁGUA PLUVIAL, DN 100 X 100 MM, JUNTA ELÁSTICA, FORNECIDO E INSTALADO EM RAMAL DE ENCAMINHAMENTO. AF_12/2014</t>
  </si>
  <si>
    <t>ADAPTADOR CURTO COM BOLSA E ROSCA PARA REGISTRO, PVC, SOLDÁVEL, DN 40MM X 1.1/4, INSTALADO EM PRUMADA DE ÁGUA - FORNECIMENTO E INSTALAÇÃO. AF_12/2014</t>
  </si>
  <si>
    <t>TÊ, PVC, SERIE R, ÁGUA PLUVIAL, DN 100 X 75 MM, JUNTA ELÁSTICA, FORNECIDO E INSTALADO EM RAMAL DE ENCAMINHAMENTO. AF_12/2014</t>
  </si>
  <si>
    <t>JUNÇÃO DUPLA, PVC, SERIE R, ÁGUA PLUVIAL, DN 100 X 100 X 100 MM, JUNTA ELÁSTICA, FORNECIDO E INSTALADO EM RAMAL DE ENCAMINHAMENTO. AF_12/2014</t>
  </si>
  <si>
    <t>LUVA, PVC, SOLDÁVEL, DN 50MM, INSTALADO EM PRUMADA DE ÁGUA - FORNECIMENTO E INSTALAÇÃO. AF_12/2014</t>
  </si>
  <si>
    <t>TUBO PVC, SÉRIE R, ÁGUA PLUVIAL, DN 75 MM, FORNECIDO E INSTALADO EM CONDUTORES VERTICAIS DE ÁGUAS PLUVIAIS. AF_12/2014</t>
  </si>
  <si>
    <t>TUBO PVC, SÉRIE R, ÁGUA PLUVIAL, DN 100 MM, FORNECIDO E INSTALADO EM CONDUTORES VERTICAIS DE ÁGUAS PLUVIAIS. AF_12/2014</t>
  </si>
  <si>
    <t>LUVA DE REDUÇÃO, PVC, SOLDÁVEL, DN 50MM X 25MM, INSTALADO EM PRUMADA DE ÁGUA   FORNECIMENTO E INSTALAÇÃO. AF_12/2014</t>
  </si>
  <si>
    <t>TUBO PVC, SÉRIE R, ÁGUA PLUVIAL, DN 150 MM, FORNECIDO E INSTALADO EM CONDUTORES VERTICAIS DE ÁGUAS PLUVIAIS. AF_12/2014</t>
  </si>
  <si>
    <t>JOELHO 90 GRAUS, PVC, SERIE R, ÁGUA PLUVIAL, DN 75 MM, JUNTA ELÁSTICA, FORNECIDO E INSTALADO EM CONDUTORES VERTICAIS DE ÁGUAS PLUVIAIS. AF_12/2014</t>
  </si>
  <si>
    <t>JOELHO 45 GRAUS, PVC, SERIE R, ÁGUA PLUVIAL, DN 75 MM, JUNTA ELÁSTICA, FORNECIDO E INSTALADO EM CONDUTORES VERTICAIS DE ÁGUAS PLUVIAIS. AF_12/2014</t>
  </si>
  <si>
    <t>CURVA 87 GRAUS E 30 MINUTOS, PVC, SERIE R, ÁGUA PLUVIAL, DN 75 MM, JUNTA ELÁSTICA, FORNECIDO E INSTALADO EM CONDUTORES VERTICAIS DE ÁGUAS PLUVIAIS. AF_12/2014</t>
  </si>
  <si>
    <t>JOELHO 90 GRAUS, PVC, SERIE R, ÁGUA PLUVIAL, DN 100 MM, JUNTA ELÁSTICA, FORNECIDO E INSTALADO EM CONDUTORES VERTICAIS DE ÁGUAS PLUVIAIS. AF_12/2014</t>
  </si>
  <si>
    <t>JOELHO 45 GRAUS, PVC, SERIE R, ÁGUA PLUVIAL, DN 100 MM, JUNTA ELÁSTICA, FORNECIDO E INSTALADO EM CONDUTORES VERTICAIS DE ÁGUAS PLUVIAIS. AF_12/2014</t>
  </si>
  <si>
    <t>JOELHO 45 GRAUS PARA PÉ DE COLUNA, PVC, SERIE R, ÁGUA PLUVIAL, DN 100 MM, JUNTA ELÁSTICA, FORNECIDO E INSTALADO EM CONDUTORES VERTICAIS DE ÁGUAS PLUVIAIS. AF_12/2014</t>
  </si>
  <si>
    <t>CURVA 87 GRAUS E 30 MINUTOS, PVC, SERIE R, ÁGUA PLUVIAL, DN 100 MM, JUNTA ELÁSTICA, FORNECIDO E INSTALADO EM CONDUTORES VERTICAIS DE ÁGUAS PLUVIAIS. AF_12/2014</t>
  </si>
  <si>
    <t>JOELHO 90 GRAUS, PVC, SERIE R, ÁGUA PLUVIAL, DN 150 MM, JUNTA ELÁSTICA, FORNECIDO E INSTALADO EM CONDUTORES VERTICAIS DE ÁGUAS PLUVIAIS. AF_12/2014</t>
  </si>
  <si>
    <t>JOELHO 45 GRAUS, PVC, SERIE R, ÁGUA PLUVIAL, DN 150 MM, JUNTA ELÁSTICA, FORNECIDO E INSTALADO EM CONDUTORES VERTICAIS DE ÁGUAS PLUVIAIS. AF_12/2014</t>
  </si>
  <si>
    <t>CURVA 87 GRAUS E 30 MINUTOS, PVC, SERIE R, ÁGUA PLUVIAL, DN 150 MM, JUNTA ELÁSTICA, FORNECIDO E INSTALADO EM CONDUTORES VERTICAIS DE ÁGUAS PLUVIAIS. AF_12/2014</t>
  </si>
  <si>
    <t>LUVA COM ROSCA, PVC, SOLDÁVEL, DN 50MM X 1.1/2, INSTALADO EM PRUMADA DE ÁGUA - FORNECIMENTO E INSTALAÇÃO. AF_12/2014</t>
  </si>
  <si>
    <t>UNIÃO, PVC, SOLDÁVEL, DN 50MM, INSTALADO EM PRUMADA DE ÁGUA - FORNECIMENTO E INSTALAÇÃO. AF_12/2014</t>
  </si>
  <si>
    <t>ADAPTADOR CURTO COM BOLSA E ROSCA PARA REGISTRO, PVC, SOLDÁVEL, DN 50MM X 1.1/4, INSTALADO EM PRUMADA DE ÁGUA - FORNECIMENTO E INSTALAÇÃO. AF_12/2014</t>
  </si>
  <si>
    <t>ADAPTADOR CURTO COM BOLSA E ROSCA PARA REGISTRO, PVC, SOLDÁVEL, DN 50MM X 1.1/2, INSTALADO EM PRUMADA DE ÁGUA - FORNECIMENTO E INSTALAÇÃO. AF_12/2014</t>
  </si>
  <si>
    <t>LUVA, PVC, SOLDÁVEL, DN 60MM, INSTALADO EM PRUMADA DE ÁGUA - FORNECIMENTO E INSTALAÇÃO. AF_12/2014</t>
  </si>
  <si>
    <t>LUVA DE CORRER, PVC, SOLDÁVEL, DN 60MM, INSTALADO EM PRUMADA DE ÁGUA   FORNECIMENTO E INSTALAÇÃO. AF_12/2014</t>
  </si>
  <si>
    <t>LUVA SIMPLES, PVC, SERIE R, ÁGUA PLUVIAL, DN 75 MM, JUNTA ELÁSTICA, FORNECIDO E INSTALADO EM CONDUTORES VERTICAIS DE ÁGUAS PLUVIAIS. AF_12/2014</t>
  </si>
  <si>
    <t>LUVA DE CORRER, PVC, SERIE R, ÁGUA PLUVIAL, DN 75 MM, JUNTA ELÁSTICA, FORNECIDO E INSTALADO EM CONDUTORES VERTICAIS DE ÁGUAS PLUVIAIS. AF_12/2014</t>
  </si>
  <si>
    <t>LUVA DE REDUÇÃO, PVC, SOLDÁVEL, DN 60MM X 50MM, INSTALADO EM PRUMADA DE ÁGUA - FORNECIMENTO E INSTALAÇÃO. AF_12/2014</t>
  </si>
  <si>
    <t>UNIÃO, PVC, SOLDÁVEL, DN 60MM, INSTALADO EM PRUMADA DE ÁGUA - FORNECIMENTO E INSTALAÇÃO. AF_12/2014</t>
  </si>
  <si>
    <t>ADAPTADOR CURTO COM BOLSA E ROSCA PARA REGISTRO, PVC, SOLDÁVEL, DN 60MM X 2, INSTALADO EM PRUMADA DE ÁGUA - FORNECIMENTO E INSTALAÇÃO. AF_12/2014</t>
  </si>
  <si>
    <t>LUVA, PVC, SOLDÁVEL, DN 75MM, INSTALADO EM PRUMADA DE ÁGUA - FORNECIMENTO E INSTALAÇÃO. AF_12/2014</t>
  </si>
  <si>
    <t>UNIÃO, PVC, SOLDÁVEL, DN 75MM, INSTALADO EM PRUMADA DE ÁGUA - FORNECIMENTO E INSTALAÇÃO. AF_12/2014</t>
  </si>
  <si>
    <t>ADAPTADOR CURTO COM BOLSA E ROSCA PARA REGISTRO, PVC, SOLDÁVEL, DN 75MM X 2.1/2, INSTALADO EM PRUMADA DE ÁGUA - FORNECIMENTO E INSTALAÇÃO. AF_12/2014</t>
  </si>
  <si>
    <t>LUVA, PVC, SOLDÁVEL, DN 85MM, INSTALADO EM PRUMADA DE ÁGUA - FORNECIMENTO E INSTALAÇÃO. AF_12/2014</t>
  </si>
  <si>
    <t>UNIÃO, PVC, SOLDÁVEL, DN 85MM, INSTALADO EM PRUMADA DE ÁGUA - FORNECIMENTO E INSTALAÇÃO. AF_12/2014</t>
  </si>
  <si>
    <t>ADAPTADOR CURTO COM BOLSA E ROSCA PARA REGISTRO, PVC, SOLDÁVEL, DN 85MM X 3, INSTALADO EM PRUMADA DE ÁGUA - FORNECIMENTO E INSTALAÇÃO. AF_12/2014</t>
  </si>
  <si>
    <t>TE, PVC, SOLDÁVEL, DN 25MM, INSTALADO EM PRUMADA DE ÁGUA - FORNECIMENTO E INSTALAÇÃO. AF_12/2014</t>
  </si>
  <si>
    <t>TÊ COM BUCHA DE LATÃO NA BOLSA CENTRAL, PVC, SOLDÁVEL, DN 25MM X 1/2, INSTALADO EM PRUMADA DE ÁGUA - FORNECIMENTO E INSTALAÇÃO. AF_12/2014</t>
  </si>
  <si>
    <t>TE, PVC, SOLDÁVEL, DN 32MM, INSTALADO EM PRUMADA DE ÁGUA - FORNECIMENTO E INSTALAÇÃO. AF_12/2014</t>
  </si>
  <si>
    <t>TÊ COM BUCHA DE LATÃO NA BOLSA CENTRAL, PVC, SOLDÁVEL, DN 32MM X 3/4, INSTALADO EM PRUMADA DE ÁGUA - FORNECIMENTO E INSTALAÇÃO. AF_12/2014</t>
  </si>
  <si>
    <t>TE, PVC, SOLDÁVEL, DN 40MM, INSTALADO EM PRUMADA DE ÁGUA - FORNECIMENTO E INSTALAÇÃO. AF_12/2014</t>
  </si>
  <si>
    <t>TE, PVC, SOLDÁVEL, DN 50MM, INSTALADO EM PRUMADA DE ÁGUA - FORNECIMENTO E INSTALAÇÃO. AF_12/2014</t>
  </si>
  <si>
    <t>TE, PVC, SOLDÁVEL, DN 60MM, INSTALADO EM PRUMADA DE ÁGUA - FORNECIMENTO E INSTALAÇÃO. AF_12/2014</t>
  </si>
  <si>
    <t>TE, PVC, SOLDÁVEL, DN 75MM, INSTALADO EM PRUMADA DE ÁGUA - FORNECIMENTO E INSTALAÇÃO. AF_12/2014</t>
  </si>
  <si>
    <t>TE, PVC, SOLDÁVEL, DN 85MM, INSTALADO EM PRUMADA DE ÁGUA - FORNECIMENTO E INSTALAÇÃO. AF_12/2014</t>
  </si>
  <si>
    <t>TUBO, CPVC, SOLDÁVEL, DN 35MM, INSTALADO EM RAMAL OU SUB-RAMAL DE ÁGUA  FORNECIMENTO E INSTALAÇÃO. AF_12/2014</t>
  </si>
  <si>
    <t>JOELHO 90 GRAUS, CPVC, SOLDÁVEL, DN 15MM, INSTALADO EM RAMAL OU SUB-RAMAL DE ÁGUA - FORNECIMENTO E INSTALAÇÃO. AF_12/2014</t>
  </si>
  <si>
    <t>JOELHO 45 GRAUS, CPVC, SOLDÁVEL, DN 15MM, INSTALADO EM RAMAL OU SUB-RAMAL DE ÁGUA - FORNECIMENTO E INSTALAÇÃO. AF_12/2014</t>
  </si>
  <si>
    <t>CURVA 90 GRAUS, CPVC, SOLDÁVEL, DN 15MM, INSTALADO EM RAMAL OU SUB-RAMAL DE ÁGUA - FORNECIMENTO E INSTALAÇÃO. AF_12/2014</t>
  </si>
  <si>
    <t>JOELHO 90 GRAUS, CPVC, SOLDÁVEL, DN 22MM, INSTALADO EM RAMAL OU SUB-RAMAL DE ÁGUA - FORNECIMENTO E INSTALAÇÃO. AF_12/2014</t>
  </si>
  <si>
    <t>JOELHO 45 GRAUS, CPVC, SOLDÁVEL, DN 22MM, INSTALADO EM RAMAL OU SUB-RAMAL DE ÁGUA - FORNECIMENTO E INSTALAÇÃO. AF_12/2014</t>
  </si>
  <si>
    <t>CURVA 90 GRAUS, CPVC, SOLDÁVEL, DN 22MM, INSTALADO EM RAMAL OU SUB-RAMAL DE ÁGUA - FORNECIMENTO E INSTALAÇÃO. AF_12/2014</t>
  </si>
  <si>
    <t>JOELHO DE TRANSIÇÃO, 90 GRAUS, CPVC, SOLDÁVEL, DN 22MM X 3/4", INSTALADO EM RAMAL OU SUB-RAMAL DE ÁGUA - FORNECIMENTO E INSTALAÇÃO. AF_12/2014</t>
  </si>
  <si>
    <t>JOELHO 90 GRAUS, CPVC, SOLDÁVEL, DN 28MM, INSTALADO EM RAMAL OU SUB-RAMAL DE ÁGUA - FORNECIMENTO E INSTALAÇÃO. AF_12/2014</t>
  </si>
  <si>
    <t>JOELHO 45 GRAUS, CPVC, SOLDÁVEL, DN 28MM, INSTALADO EM RAMAL OU SUB-RAMAL DE ÁGUA  FORNECIMENTO E INSTALAÇÃO. AF_12/2014</t>
  </si>
  <si>
    <t>CURVA 90 GRAUS, CPVC, SOLDÁVEL, DN 28MM, INSTALADO EM RAMAL OU SUB-RAMAL DE ÁGUA  FORNECIMENTO E INSTALAÇÃO. AF_12/2014</t>
  </si>
  <si>
    <t>JOELHO 90 GRAUS, CPVC, SOLDÁVEL, DN 35MM, INSTALADO EM RAMAL OU SUB-RAMAL DE ÁGUA  FORNECIMENTO E INSTALAÇÃO. AF_12/2014</t>
  </si>
  <si>
    <t>JOELHO 45 GRAUS, CPVC, SOLDÁVEL, DN 35MM, INSTALADO EM RAMAL OU SUB-RAMAL DE ÁGUA  FORNECIMENTO E INSTALAÇÃO. AF_12/2014</t>
  </si>
  <si>
    <t>LUVA DE CORRER, CPVC, SOLDÁVEL, DN 15MM, INSTALADO EM RAMAL OU SUB-RAMAL DE ÁGUA  FORNECIMENTO E INSTALAÇÃO. AF_12/2014</t>
  </si>
  <si>
    <t>LUVA DE TRANSIÇÃO, CPVC, SOLDÁVEL, DN15MM X 1/2", INSTALADO EM RAMAL OU SUB-RAMAL DE ÁGUA - FORNECIMENTO E INSTALAÇÃO. AF_12/2014</t>
  </si>
  <si>
    <t>UNIÃO, CPVC, SOLDÁVEL, DN15MM, INSTALADO EM RAMAL OU SUB-RAMAL DE ÁGUA  FORNECIMENTO E INSTALAÇÃO. AF_12/2014</t>
  </si>
  <si>
    <t>CONECTOR, CPVC, SOLDÁVEL, DN 15MM X 1/2, INSTALADO EM RAMAL OU SUB-RAMAL DE ÁGUA  FORNECIMENTO E INSTALAÇÃO. AF_12/2014</t>
  </si>
  <si>
    <t>ADAPTADOR, CPVC, SOLDÁVEL, DN15MM, INSTALADO EM RAMAL OU SUB-RAMAL DE ÁGUA  FORNECIMENTO E INSTALAÇÃO. AF_12/2014</t>
  </si>
  <si>
    <t>CURVA DE TRANSPOSIÇÃO, CPVC, SOLDÁVEL, DN15MM, INSTALADO EM RAMAL OU SUB-RAMAL DE ÁGUA  FORNECIMENTO E INSTALAÇÃO. AF_12/2014</t>
  </si>
  <si>
    <t>LUVA, CPVC, SOLDÁVEL, DN 22MM, INSTALADO EM RAMAL OU SUB-RAMAL DE ÁGUA  FORNECIMENTO E INSTALAÇÃO. AF_12/2014</t>
  </si>
  <si>
    <t>LUVA DE CORRER, CPVC, SOLDÁVEL, DN 22MM, INSTALADO EM RAMAL OU SUB-RAMAL DE ÁGUA  FORNECIMENTO E INSTALAÇÃO. AF_12/2014</t>
  </si>
  <si>
    <t>LUVA DE TRANSIÇÃO, CPVC, SOLDÁVEL, DN22MM X 25MM, INSTALADO EM RAMAL OU SUB-RAMAL DE ÁGUA - FORNECIMENTO E INSTALAÇÃO. AF_12/2014</t>
  </si>
  <si>
    <t>UNIÃO, CPVC, SOLDÁVEL, DN22MM, INSTALADO EM RAMAL OU SUB-RAMAL DE ÁGUA  FORNECIMENTO E INSTALAÇÃO. AF_12/2014</t>
  </si>
  <si>
    <t>CONECTOR, CPVC, SOLDÁVEL, DN 22MM X 1/2, INSTALADO EM RAMAL OU SUB-RAMAL DE ÁGUA  FORNECIMENTO E INSTALAÇÃO. AF_12/2014</t>
  </si>
  <si>
    <t>ADAPTADOR, CPVC, SOLDÁVEL, DN22MM, INSTALADO EM RAMAL OU SUB-RAMAL DE ÁGUA  FORNECIMENTO E INSTALAÇÃO. AF_12/2014</t>
  </si>
  <si>
    <t>CURVA DE TRANSPOSIÇÃO, CPVC, SOLDÁVEL, DN22MM, INSTALADO EM RAMAL OU SUB-RAMAL DE ÁGUA  FORNECIMENTO E INSTALAÇÃO. AF_12/2014</t>
  </si>
  <si>
    <t>REDUÇÃO EXCÊNTRICA, PVC, SERIE R, ÁGUA PLUVIAL, DN 75 X 50 MM, JUNTA ELÁSTICA, FORNECIDO E INSTALADO EM CONDUTORES VERTICAIS DE ÁGUAS PLUVIAIS. AF_12/2014</t>
  </si>
  <si>
    <t>BUCHA DE REDUÇÃO, CPVC, SOLDÁVEL, DN22MM X 15MM, INSTALADO EM RAMAL OU SUB-RAMAL DE ÁGUA  FORNECIMENTO E INSTALAÇÃO. AF_12/2014</t>
  </si>
  <si>
    <t>TÊ DE INSPEÇÃO, PVC, SERIE R, ÁGUA PLUVIAL, DN 75 MM, JUNTA ELÁSTICA, FORNECIDO E INSTALADO EM CONDUTORES VERTICAIS DE ÁGUAS PLUVIAIS. AF_12/2014</t>
  </si>
  <si>
    <t>CONECTOR, CPVC, SOLDÁVEL, DN22MM X 3/4", INSTALADO EM RAMAL OU SUB-RAMAL DE ÁGUA - FORNECIMENTO E INSTALAÇÃO. AF_12/2014</t>
  </si>
  <si>
    <t>LUVA SIMPLES, PVC, SERIE R, ÁGUA PLUVIAL, DN 100 MM, JUNTA ELÁSTICA, FORNECIDO E INSTALADO EM CONDUTORES VERTICAIS DE ÁGUAS PLUVIAIS. AF_12/2014</t>
  </si>
  <si>
    <t>LUVA, CPVC, SOLDÁVEL, DN 28MM, INSTALADO EM RAMAL OU SUB-RAMAL DE ÁGUA  FORNECIMENTO E INSTALAÇÃO. AF_12/2014</t>
  </si>
  <si>
    <t>LUVA DE CORRER, PVC, SERIE R, ÁGUA PLUVIAL, DN 100 MM, JUNTA ELÁSTICA, FORNECIDO E INSTALADO EM CONDUTORES VERTICAIS DE ÁGUAS PLUVIAIS. AF_12/2014</t>
  </si>
  <si>
    <t>LUVA DE CORRER, CPVC, SOLDÁVEL, DN 28MM, INSTALADO EM RAMAL OU SUB-RAMAL DE ÁGUA  FORNECIMENTO E INSTALAÇÃO. AF_12/2014</t>
  </si>
  <si>
    <t>REDUÇÃO EXCÊNTRICA, PVC, SERIE R, ÁGUA PLUVIAL, DN 100 X 75 MM, JUNTA ELÁSTICA, FORNECIDO E INSTALADO EM CONDUTORES VERTICAIS DE ÁGUAS PLUVIAIS. AF_12/2014</t>
  </si>
  <si>
    <t>UNIÃO, CPVC, SOLDÁVEL, DN28MM, INSTALADO EM RAMAL OU SUB-RAMAL DE ÁGUA  FORNECIMENTO E INSTALAÇÃO. AF_12/2014</t>
  </si>
  <si>
    <t>TÊ DE INSPEÇÃO, PVC, SERIE R, ÁGUA PLUVIAL, DN 100 MM, JUNTA ELÁSTICA, FORNECIDO E INSTALADO EM CONDUTORES VERTICAIS DE ÁGUAS PLUVIAIS. AF_12/2014</t>
  </si>
  <si>
    <t>CONECTOR, CPVC, SOLDÁVEL, DN 28MM X 1, INSTALADO EM RAMAL OU SUB-RAMAL DE ÁGUA  FORNECIMENTO E INSTALAÇÃO. AF_12/2014</t>
  </si>
  <si>
    <t>LUVA SIMPLES, PVC, SERIE R, ÁGUA PLUVIAL, DN 150 MM, JUNTA ELÁSTICA, FORNECIDO E INSTALADO EM CONDUTORES VERTICAIS DE ÁGUAS PLUVIAIS. AF_12/2014</t>
  </si>
  <si>
    <t>BUCHA DE REDUÇÃO, CPVC, SOLDÁVEL, DN28MM X 22MM, INSTALADO EM RAMAL OU SUB-RAMAL DE ÁGUA  FORNECIMENTO E INSTALAÇÃO. AF_12/2014</t>
  </si>
  <si>
    <t>LUVA DE CORRER, PVC, SERIE R, ÁGUA PLUVIAL, DN 150 MM, JUNTA ELÁSTICA, FORNECIDO E INSTALADO EM CONDUTORES VERTICAIS DE ÁGUAS PLUVIAIS. AF_12/2014</t>
  </si>
  <si>
    <t>LUVA, CPVC, SOLDÁVEL, DN 35MM, INSTALADO EM RAMAL OU SUB-RAMAL DE ÁGUA  FORNECIMENTO E INSTALAÇÃO. AF_12/2014</t>
  </si>
  <si>
    <t>REDUÇÃO EXCÊNTRICA, PVC, SERIE R, ÁGUA PLUVIAL, DN 150 X 100 MM, JUNTA ELÁSTICA, FORNECIDO E INSTALADO EM CONDUTORES VERTICAIS DE ÁGUAS PLUVIAIS. AF_12/2014</t>
  </si>
  <si>
    <t>LUVA DE CORRER, CPVC, SOLDÁVEL, DN 35MM, INSTALADO EM RAMAL OU SUB-RAMAL DE ÁGUA  FORNECIMENTO E INSTALAÇÃO. AF_12/2014</t>
  </si>
  <si>
    <t>UNIÃO, CPVC, SOLDÁVEL, DN35MM, INSTALADO EM RAMAL OU SUB-RAMAL DE ÁGUA  FORNECIMENTO E INSTALAÇÃO. AF_12/2014</t>
  </si>
  <si>
    <t>JUNÇÃO SIMPLES, PVC, SERIE R, ÁGUA PLUVIAL, DN 75 X 75 MM, JUNTA ELÁSTICA, FORNECIDO E INSTALADO EM CONDUTORES VERTICAIS DE ÁGUAS PLUVIAIS. AF_12/2014</t>
  </si>
  <si>
    <t>CONECTOR, CPVC, SOLDÁVEL, DN 35MM X 1 1/4, INSTALADO EM RAMAL OU SUB-RAMAL DE ÁGUA  FORNECIMENTO E INSTALAÇÃO. AF_12/2014</t>
  </si>
  <si>
    <t>TÊ, PVC, SERIE R, ÁGUA PLUVIAL, DN 75 X 75 MM, JUNTA ELÁSTICA, FORNECIDO E INSTALADO EM CONDUTORES VERTICAIS DE ÁGUAS PLUVIAIS. AF_12/2014</t>
  </si>
  <si>
    <t>BUCHA DE REDUÇÃO, CPVC, SOLDÁVEL, DN35MM X 28MM, INSTALADO EM RAMAL OU SUB-RAMAL DE ÁGUA  FORNECIMENTO E INSTALAÇÃO. AF_12/2014</t>
  </si>
  <si>
    <t>JUNÇÃO SIMPLES, PVC, SERIE R, ÁGUA PLUVIAL, DN 100 X 100 MM, JUNTA ELÁSTICA, FORNECIDO E INSTALADO EM CONDUTORES VERTICAIS DE ÁGUAS PLUVIAIS. AF_12/2014</t>
  </si>
  <si>
    <t>JUNÇÃO SIMPLES, PVC, SERIE R, ÁGUA PLUVIAL, DN 100 X 75 MM, JUNTA ELÁSTICA, FORNECIDO E INSTALADO EM CONDUTORES VERTICAIS DE ÁGUAS PLUVIAIS. AF_12/2014</t>
  </si>
  <si>
    <t>TÊ, PVC, SERIE R, ÁGUA PLUVIAL, DN 100 X 100 MM, JUNTA ELÁSTICA, FORNECIDO E INSTALADO EM CONDUTORES VERTICAIS DE ÁGUAS PLUVIAIS. AF_12/2014</t>
  </si>
  <si>
    <t>TE DE TRANSIÇÃO, CPVC, SOLDÁVEL, DN 15MM X 1/2, INSTALADO EM RAMAL OU SUB-RAMAL DE ÁGUA  FORNECIMENTO E INSTALAÇÃO. AF_12/2014</t>
  </si>
  <si>
    <t>TÊ MISTURADOR, CPVC, SOLDÁVEL, DN15MM, INSTALADO EM RAMAL OU SUB-RAMAL DE ÁGUA  FORNECIMENTO E INSTALAÇÃO. AF_12/2014</t>
  </si>
  <si>
    <t>TÊ, PVC, SERIE R, ÁGUA PLUVIAL, DN 100 X 75 MM, JUNTA ELÁSTICA, FORNECIDO E INSTALADO EM CONDUTORES VERTICAIS DE ÁGUAS PLUVIAIS. AF_12/2014</t>
  </si>
  <si>
    <t>JUNÇÃO SIMPLES, PVC, SERIE R, ÁGUA PLUVIAL, DN 150 X 150 MM, JUNTA ELÁSTICA, FORNECIDO E INSTALADO EM CONDUTORES VERTICAIS DE ÁGUAS PLUVIAIS. AF_12/2014</t>
  </si>
  <si>
    <t>JUNÇÃO SIMPLES, PVC, SERIE R, ÁGUA PLUVIAL, DN 150 X 100 MM, JUNTA ELÁSTICA, FORNECIDO E INSTALADO EM CONDUTORES VERTICAIS DE ÁGUAS PLUVIAIS. AF_12/2014</t>
  </si>
  <si>
    <t>TE DE TRANSIÇÃO, CPVC, SOLDÁVEL, DN 22MM X 1/2, INSTALADO EM RAMAL OU SUB-RAMAL DE ÁGUA  FORNECIMENTO E INSTALAÇÃO. AF_12/2014</t>
  </si>
  <si>
    <t>TÊ, PVC, SERIE R, ÁGUA PLUVIAL, DN 150 X 150 MM, JUNTA ELÁSTICA, FORNECIDO E INSTALADO EM CONDUTORES VERTICAIS DE ÁGUAS PLUVIAIS. AF_12/2014</t>
  </si>
  <si>
    <t>TÊ MISTURADOR, CPVC, SOLDÁVEL, DN22MM, INSTALADO EM RAMAL OU SUB-RAMAL DE ÁGUA  FORNECIMENTO E INSTALAÇÃO. AF_12/2014</t>
  </si>
  <si>
    <t>TÊ, PVC, SERIE R, ÁGUA PLUVIAL, DN 150 X 100 MM, JUNTA ELÁSTICA, FORNECIDO E INSTALADO EM CONDUTORES VERTICAIS DE ÁGUAS PLUVIAIS. AF_12/2014</t>
  </si>
  <si>
    <t>TÊ, CPVC, SOLDÁVEL, DN28MM, INSTALADO EM RAMAL OU SUB-RAMAL DE ÁGUA   FORNECIMENTO E INSTALAÇÃO. AF_12/2014</t>
  </si>
  <si>
    <t>TÊ, CPVC, SOLDÁVEL, DN35MM, INSTALADO EM RAMAL OU SUB-RAMAL DE ÁGUA  FORNECIMENTO E INSTALAÇÃO. AF_12/2014</t>
  </si>
  <si>
    <t>CAIXA SIFONADA, PVC, DN 100 X 100 X 50 MM, JUNTA ELÁSTICA, FORNECIDA E INSTALADA EM RAMAL DE DESCARGA OU EM RAMAL DE ESGOTO SANITÁRIO. AF_12/2014</t>
  </si>
  <si>
    <t>CAIXA SIFONADA, PVC, DN 150 X 185 X 75 MM, JUNTA ELÁSTICA, FORNECIDA E INSTALADA EM RAMAL DE DESCARGA OU EM RAMAL DE ESGOTO SANITÁRIO. AF_12/2014</t>
  </si>
  <si>
    <t>RALO SIFONADO, PVC, DN 100 X 40 MM, JUNTA SOLDÁVEL, FORNECIDO E INSTALADO EM RAMAL DE DESCARGA OU EM RAMAL DE ESGOTO SANITÁRIO. AF_12/2014</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</si>
  <si>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</si>
  <si>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</si>
  <si>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75 MM, FORNECIDO E INSTALADO EM RAMAL DE DESCARGA OU RAMAL DE ESGOTO SANITÁRIO. AF_12/2014</t>
  </si>
  <si>
    <t>TUBO PVC, SERIE NORMAL, ESGOTO PREDIAL, DN 100 MM, FORNECIDO E INSTALADO EM RAMAL DE DESCARGA OU RAMAL DE ESGOTO SANITÁRIO. AF_12/2014</t>
  </si>
  <si>
    <t>TUBO, CPVC, SOLDÁVEL, DN 22MM, INSTALADO EM RAMAL DE DISTRIBUIÇÃO DE ÁGUA - FORNECIMENTO E INSTALAÇÃO. AF_12/2014</t>
  </si>
  <si>
    <t>TUBO, CPVC, SOLDÁVEL, DN 28MM, INSTALADO EM RAMAL DE DISTRIBUIÇÃO DE ÁGUA - FORNECIMENTO E INSTALAÇÃO. AF_12/2014</t>
  </si>
  <si>
    <t>TUBO, CPVC, SOLDÁVEL, DN 35MM, INSTALADO EM RAMAL DE DISTRIBUIÇÃO DE ÁGUA   FORNECIMENTO E INSTALAÇÃO. AF_12/2014</t>
  </si>
  <si>
    <t>JOELHO 90 GRAUS, CPVC, SOLDÁVEL, DN 22MM, INSTALADO EM RAMAL DE DISTRIBUIÇÃO DE ÁGUA   FORNECIMENTO E INSTALAÇÃO. AF_12/2014</t>
  </si>
  <si>
    <t>JOELHO 45 GRAUS, CPVC, SOLDÁVEL, DN 22MM, INSTALADO EM RAMAL DE DISTRIBUIÇÃO DE ÁGUA   FORNECIMENTO E INSTALAÇÃO. AF_12/2014</t>
  </si>
  <si>
    <t>CURVA 90 GRAUS, CPVC, SOLDÁVEL, DN 22MM, INSTALADO EM RAMAL DE DISTRIBUIÇÃO DE ÁGUA - FORNECIMENTO E INSTALAÇÃO. AF_12/2014</t>
  </si>
  <si>
    <t>JOELHO 90 GRAUS, CPVC, SOLDÁVEL, DN 28MM, INSTALADO EM RAMAL DE DISTRIBUIÇÃO DE ÁGUA   FORNECIMENTO E INSTALAÇÃO. AF_12/2014</t>
  </si>
  <si>
    <t>JOELHO 90 GRAUS, PVC, SERIE NORMAL, ESGOTO PREDIAL, DN 40 MM, JUNTA SOLDÁVEL, FORNECIDO E INSTALADO EM RAMAL DE DESCARGA OU RAMAL DE ESGOTO SANITÁRIO. AF_12/2014</t>
  </si>
  <si>
    <t>JOELHO 45 GRAUS, CPVC, SOLDÁVEL, DN 28MM, INSTALADO EM RAMAL DE DISTRIBUIÇÃO DE ÁGUA   FORNECIMENTO E INSTALAÇÃO. AF_12/2014</t>
  </si>
  <si>
    <t>JOELHO 45 GRAUS, PVC, SERIE NORMAL, ESGOTO PREDIAL, DN 40 MM, JUNTA SOLDÁVEL, FORNECIDO E INSTALADO EM RAMAL DE DESCARGA OU RAMAL DE ESGOTO SANITÁRIO. AF_12/2014</t>
  </si>
  <si>
    <t>CURVA 90 GRAUS, CPVC, SOLDÁVEL, DN 28MM, INSTALADO EM RAMAL DE DISTRIBUIÇÃO DE ÁGUA   FORNECIMENTO E INSTALAÇÃO. AF_12/2014</t>
  </si>
  <si>
    <t>CURVA CURTA 90 GRAUS, PVC, SERIE NORMAL, ESGOTO PREDIAL, DN 40 MM, JUNTA SOLDÁVEL, FORNECIDO E INSTALADO EM RAMAL DE DESCARGA OU RAMAL DE ESGOTO SANITÁRIO. AF_12/2014</t>
  </si>
  <si>
    <t>JOELHO 90 GRAUS, CPVC, SOLDÁVEL, DN 35MM, INSTALADO EM RAMAL DE DISTRIBUIÇÃO DE ÁGUA   FORNECIMENTO E INSTALAÇÃO. AF_12/2014</t>
  </si>
  <si>
    <t>CURVA LONGA 90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</si>
  <si>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</si>
  <si>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JOELHO 45 GRAUS, PVC, SERIE NORMAL, ESGOTO PREDIAL, DN 50 MM, JUNTA ELÁSTICA, FORNECIDO E INSTALADO EM RAMAL DE DESCARGA OU RAMAL DE ESGOTO SANITÁRIO. AF_12/2014</t>
  </si>
  <si>
    <t>CURVA CURTA 90 GRAUS, PVC, SERIE NORMAL, ESGOTO PREDIAL, DN 50 MM, JUNTA ELÁSTICA, FORNECIDO E INSTALADO EM RAMAL DE DESCARGA OU RAMAL DE ESGOTO SANITÁRIO. AF_12/2014</t>
  </si>
  <si>
    <t>JOELHO 45 GRAUS, CPVC, SOLDÁVEL, DN 35MM, INSTALADO EM RAMAL DE DISTRIBUIÇÃO DE ÁGUA   FORNECIMENTO E INSTALAÇÃO. AF_12/2014</t>
  </si>
  <si>
    <t>CURVA LONGA 90 GRAUS, PVC, SERIE NORMAL, ESGOTO PREDIAL, DN 50 MM, JUNTA ELÁSTICA, FORNECIDO E INSTALADO EM RAMAL DE DESCARGA OU RAMAL DE ESGOTO SANITÁRIO. AF_12/2014</t>
  </si>
  <si>
    <t>LUVA, CPVC, SOLDÁVEL, DN 22MM, INSTALADO EM RAMAL DE DISTRIBUIÇÃO DE ÁGUA   FORNECIMENTO E INSTALAÇÃO. AF_12/2014</t>
  </si>
  <si>
    <t>JOELHO 90 GRAUS, PVC, SERIE NORMAL, ESGOTO PREDIAL, DN 75 MM, JUNTA ELÁSTICA, FORNECIDO E INSTALADO EM RAMAL DE DESCARGA OU RAMAL DE ESGOTO SANITÁRIO. AF_12/2014</t>
  </si>
  <si>
    <t>LUVA DE CORRER, CPVC, SOLDÁVEL, DN 22MM, INSTALADO EM RAMAL DE DISTRIBUIÇÃO DE ÁGUA   FORNECIMENTO E INSTALAÇÃO. AF_12/2014</t>
  </si>
  <si>
    <t>JOELHO 45 GRAUS, PVC, SERIE NORMAL, ESGOTO PREDIAL, DN 75 MM, JUNTA ELÁSTICA, FORNECIDO E INSTALADO EM RAMAL DE DESCARGA OU RAMAL DE ESGOTO SANITÁRIO. AF_12/2014</t>
  </si>
  <si>
    <t>CURVA CURTA 90 GRAUS, PVC, SERIE NORMAL, ESGOTO PREDIAL, DN 75 MM, JUNTA ELÁSTICA, FORNECIDO E INSTALADO EM RAMAL DE DESCARGA OU RAMAL DE ESGOTO SANITÁRIO. AF_12/2014</t>
  </si>
  <si>
    <t>CURVA LONGA 90 GRAUS, PVC, SERIE NORMAL, ESGOTO PREDIAL, DN 75 MM, JUNTA ELÁSTICA, FORNECIDO E INSTALADO EM RAMAL DE DESCARGA OU RAMAL DE ESGOTO SANITÁRIO. AF_12/2014</t>
  </si>
  <si>
    <t>JOELHO 90 GRAUS, PVC, SERIE NORMAL, ESGOTO PREDIAL, DN 100 MM, JUNTA ELÁSTICA, FORNECIDO E INSTALADO EM RAMAL DE DESCARGA OU RAMAL DE ESGOTO SANITÁRIO. AF_12/2014</t>
  </si>
  <si>
    <t>CONECTOR, CPVC, SOLDÁVEL, DN 22MM X 1/2 , INSTALADO EM RAMAL DE DISTRIBUIÇÃO DE ÁGUA   FORNECIMENTO E INSTALAÇÃO. AF_12/2014</t>
  </si>
  <si>
    <t>JOELHO 45 GRAUS, PVC, SERIE NORMAL, ESGOTO PREDIAL, DN 100 MM, JUNTA ELÁSTICA, FORNECIDO E INSTALADO EM RAMAL DE DESCARGA OU RAMAL DE ESGOTO SANITÁRIO. AF_12/2014</t>
  </si>
  <si>
    <t>CURVA CURTA 90 GRAUS, PVC, SERIE NORMAL, ESGOTO PREDIAL, DN 100 MM, JUNTA ELÁSTICA, FORNECIDO E INSTALADO EM RAMAL DE DESCARGA OU RAMAL DE ESGOTO SANITÁRIO. AF_12/2014</t>
  </si>
  <si>
    <t>CURVA LONGA 90 GRAUS, PVC, SERIE NORMAL, ESGOTO PREDIAL, DN 100 MM, JUNTA ELÁSTICA, FORNECIDO E INSTALADO EM RAMAL DE DESCARGA OU RAMAL DE ESGOTO SANITÁRIO. AF_12/2014</t>
  </si>
  <si>
    <t>BUCHA DE REDUÇÃO, CPVC, SOLDÁVEL, DN 22MM X 15MM, INSTALADO EM RAMAL DE DISTRIBUIÇÃO DE ÁGUA   FORNECIMENTO E INSTALAÇÃO. AF_12/2014</t>
  </si>
  <si>
    <t>LUVA SIMPLES, PVC, SERIE NORMAL, ESGOTO PREDIAL, DN 40 MM, JUNTA SOLDÁVEL, FORNECIDO E INSTALADO EM RAMAL DE DESCARGA OU RAMAL DE ESGOTO SANITÁRIO. AF_12/2014</t>
  </si>
  <si>
    <t>LUVA SIMPLES, PVC, SERIE NORMAL, ESGOTO PREDIAL, DN 50 MM, JUNTA ELÁSTICA, FORNECIDO E INSTALADO EM RAMAL DE DESCARGA OU RAMAL DE ESGOTO SANITÁRIO. AF_12/2014</t>
  </si>
  <si>
    <t>LUVA DE CORRER, PVC, SERIE NORMAL, ESGOTO PREDIAL, DN 50 MM, JUNTA ELÁSTICA, FORNECIDO E INSTALADO EM RAMAL DE DESCARGA OU RAMAL DE ESGOTO SANITÁRIO. AF_12/2014</t>
  </si>
  <si>
    <t>LUVA, CPVC, SOLDÁVEL, DN 28MM, INSTALADO EM RAMAL DE DISTRIBUIÇÃO DE ÁGUA   FORNECIMENTO E INSTALAÇÃO. AF_12/2014</t>
  </si>
  <si>
    <t>LUVA DE CORRER, CPVC, SOLDÁVEL, DN 28MM, INSTALADO EM RAMAL DE DISTRIBUIÇÃO DE ÁGUA   FORNECIMENTO E INSTALAÇÃO. AF_12/2014</t>
  </si>
  <si>
    <t>CONECTOR, CPVC, SOLDÁVEL, DN 28MM X 1 , INSTALADO EM RAMAL DE DISTRIBUIÇÃO DE ÁGUA   FORNECIMENTO E INSTALAÇÃO. AF_12/2014</t>
  </si>
  <si>
    <t>BUCHA DE REDUÇÃO, CPVC, SOLDÁVEL, DN 28MM X 22MM, INSTALADO EM RAMAL DE DISTRIBUIÇÃO DE ÁGUA - FORNECIMENTO E INSTALAÇÃO. AF_12/2014</t>
  </si>
  <si>
    <t>LUVA, CPVC, SOLDÁVEL, DN 35MM, INSTALADO EM RAMAL DE DISTRIBUIÇÃO DE ÁGUA - FORNECIMENTO E INSTALAÇÃO. AF_12/2014</t>
  </si>
  <si>
    <t>LUVA DE CORRER, CPVC, SOLDÁVEL, DN 35MM, INSTALADO EM RAMAL DE DISTRIBUIÇÃO DE ÁGUA - FORNECIMENTO E INSTALAÇÃO. AF_12/2014</t>
  </si>
  <si>
    <t>UNIÃO, CPVC, SOLDÁVEL, DN35MM, INSTALADO EM RAMAL DE DISTRIBUIÇÃO DE ÁGUA - FORNECIMENTO E INSTALAÇÃO. AF_12/2014</t>
  </si>
  <si>
    <t>CONECTOR, CPVC, SOLDÁVEL, DN 35MM X 1 1/4 , INSTALADO EM RAMAL DE DISTRIBUIÇÃO DE ÁGUA - FORNECIMENTO E INSTALAÇÃO. AF_12/2014</t>
  </si>
  <si>
    <t>TE, CPVC, SOLDÁVEL, DN 22MM, INSTALADO EM RAMAL DE DISTRIBUIÇÃO DE ÁGUA - FORNECIMENTO E INSTALAÇÃO. AF_12/2014</t>
  </si>
  <si>
    <t>TÊ MISTURADOR, CPVC, SOLDÁVEL, DN 22MM, INSTALADO EM RAMAL DE DISTRIBUIÇÃO DE ÁGUA - FORNECIMENTO E INSTALAÇÃO. AF_12/2014</t>
  </si>
  <si>
    <t>TÊ, CPVC, SOLDÁVEL, DN 28MM, INSTALADO EM RAMAL DE DISTRIBUIÇÃO DE ÁGUA - FORNECIMENTO E INSTALAÇÃO. AF_12/2014</t>
  </si>
  <si>
    <t>TUBO, CPVC, SOLDÁVEL, DN 35MM, INSTALADO EM PRUMADA DE ÁGUA  FORNECIMENTO E INSTALAÇÃO. AF_12/2014</t>
  </si>
  <si>
    <t>TUBO, CPVC, SOLDÁVEL, DN 42MM, INSTALADO EM PRUMADA DE ÁGUA  FORNECIMENTO E INSTALAÇÃO. AF_12/2014</t>
  </si>
  <si>
    <t>TUBO, CPVC, SOLDÁVEL, DN 54MM, INSTALADO EM PRUMADA DE ÁGUA  FORNECIMENTO E INSTALAÇÃO. AF_12/2014</t>
  </si>
  <si>
    <t>TUBO, CPVC, SOLDÁVEL, DN 73MM, INSTALADO EM PRUMADA DE ÁGUA  FORNECIMENTO E INSTALAÇÃO. AF_12/2014</t>
  </si>
  <si>
    <t>LUVA SIMPLES, PVC, SERIE NORMAL, ESGOTO PREDIAL, DN 75 MM, JUNTA ELÁSTICA, FORNECIDO E INSTALADO EM RAMAL DE DESCARGA OU RAMAL DE ESGOTO SANITÁRIO. AF_12/2014</t>
  </si>
  <si>
    <t>TUBO, CPVC, SOLDÁVEL, DN 89MM, INSTALADO EM PRUMADA DE ÁGUA  FORNECIMENTO E INSTALAÇÃO. AF_12/2014</t>
  </si>
  <si>
    <t>LUVA DE CORRER, PVC, SERIE NORMAL, ESGOTO PREDIAL, DN 75 MM, JUNTA ELÁSTICA, FORNECIDO E INSTALADO EM RAMAL DE DESCARGA OU RAMAL DE ESGOTO SANITÁRIO. AF_12/2014</t>
  </si>
  <si>
    <t>JOELHO 90 GRAUS, CPVC, SOLDÁVEL, DN 35MM, INSTALADO EM PRUMADA DE ÁGUA  FORNECIMENTO E INSTALAÇÃO. AF_12/2014</t>
  </si>
  <si>
    <t>LUVA SIMPLES, PVC, SERIE NORMAL, ESGOTO PREDIAL, DN 100 MM, JUNTA ELÁSTICA, FORNECIDO E INSTALADO EM RAMAL DE DESCARGA OU RAMAL DE ESGOTO SANITÁRIO. AF_12/2014</t>
  </si>
  <si>
    <t>LUVA DE CORRER, PVC, SERIE NORMAL, ESGOTO PREDIAL, DN 100 MM, JUNTA ELÁSTICA, FORNECIDO E INSTALADO EM RAMAL DE DESCARGA OU RAMAL DE ESGOTO SANITÁRIO. AF_12/2014</t>
  </si>
  <si>
    <t>JOELHO 90 GRAUS, CPVC, SOLDÁVEL, DN 42MM, INSTALADO EM PRUMADA DE ÁGUA  FORNECIMENTO E INSTALAÇÃO. AF_12/2014</t>
  </si>
  <si>
    <t>TE, PVC, SERIE NORMAL, ESGOTO PREDIAL, DN 40 X 40 MM, JUNTA SOLDÁVEL, FORNECIDO E INSTALADO EM RAMAL DE DESCARGA OU RAMAL DE ESGOTO SANITÁRIO. AF_12/2014</t>
  </si>
  <si>
    <t>JUNÇÃO SIMPLES, PVC, SERIE NORMAL, ESGOTO PREDIAL, DN 40 MM, JUNTA SOLDÁVEL, FORNECIDO E INSTALADO EM RAMAL DE DESCARGA OU RAMAL DE ESGOTO SANITÁRIO. AF_12/2014</t>
  </si>
  <si>
    <t>TE, PVC, SERIE NORMAL, ESGOTO PREDIAL, DN 50 X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</si>
  <si>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</si>
  <si>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TE, PVC, SERIE NORMAL, ESGOTO PREDIAL, DN 75 X 75 MM, JUNTA ELÁSTICA, FORNECIDO E INSTALADO EM RAMAL DE DESCARGA OU RAMAL DE ESGOTO SANITÁRIO. AF_12/2014</t>
  </si>
  <si>
    <t>JOELHO 45 GRAUS, CPVC, SOLDÁVEL, DN 42MM, INSTALADO EM PRUMADA DE ÁGUA  FORNECIMENTO E INSTALAÇÃO. AF_12/2014</t>
  </si>
  <si>
    <t>JOELHO 90 GRAUS, CPVC, SOLDÁVEL, DN 54MM, INSTALADO EM PRUMADA DE ÁGUA  FORNECIMENTO E INSTALAÇÃO. AF_12/2014</t>
  </si>
  <si>
    <t>JOELHO 45 GRAUS, CPVC, SOLDÁVEL, DN 54MM, INSTALADO EM PRUMADA DE ÁGUA  FORNECIMENTO E INSTALAÇÃO. AF_12/2014</t>
  </si>
  <si>
    <t>JOELHO 90 GRAUS, CPVC, SOLDÁVEL, DN 73MM, INSTALADO EM PRUMADA DE ÁGUA  FORNECIMENTO E INSTALAÇÃO. AF_12/2014</t>
  </si>
  <si>
    <t>JOELHO 45 GRAUS, CPVC, SOLDÁVEL, DN 73MM, INSTALADO EM PRUMADA DE ÁGUA  FORNECIMENTO E INSTALAÇÃO. AF_12/2014</t>
  </si>
  <si>
    <t>JOELHO 90 GRAUS, CPVC, SOLDÁVEL, DN 89MM, INSTALADO EM PRUMADA DE ÁGUA  FORNECIMENTO E INSTALAÇÃO. AF_12/2014</t>
  </si>
  <si>
    <t>JOELHO 45 GRAUS, CPVC, SOLDÁVEL, DN 89MM, INSTALADO EM PRUMADA DE ÁGUA  FORNECIMENTO E INSTALAÇÃO. AF_12/2014</t>
  </si>
  <si>
    <t>LUVA, CPVC, SOLDÁVEL, DN 35MM, INSTALADO EM PRUMADA DE ÁGUA  FORNECIMENTO E INSTALAÇÃO. AF_12/2014</t>
  </si>
  <si>
    <t>JUNÇÃO SIMPLES, PVC, SERIE NORMAL, ESGOTO PREDIAL, DN 75 X 75 MM, JUNTA ELÁSTICA, FORNECIDO E INSTALADO EM RAMAL DE DESCARGA OU RAMAL DE ESGOTO SANITÁRIO. AF_12/2014</t>
  </si>
  <si>
    <t>TE, PVC, SERIE NORMAL, ESGOTO PREDIAL, DN 100 X 100 MM, JUNTA ELÁSTICA, FORNECIDO E INSTALADO EM RAMAL DE DESCARGA OU RAMAL DE ESGOTO SANITÁRIO. AF_12/2014</t>
  </si>
  <si>
    <t>JUNÇÃO SIMPLES, PVC, SERIE NORMAL, ESGOTO PREDIAL, DN 100 X 100 MM, JUNTA ELÁSTICA, FORNECIDO E INSTALADO EM RAMAL DE DESCARGA OU RAMAL DE ESGOTO SANITÁRIO. AF_12/2014</t>
  </si>
  <si>
    <t>TUBO PVC, SERIE NORMAL, ESGOTO PREDIAL, DN 50 MM, FORNECIDO E INSTALADO EM PRUMADA DE ESGOTO SANITÁRIO OU VENTILAÇÃO. AF_12/2014</t>
  </si>
  <si>
    <t>TUBO PVC, SERIE NORMAL, ESGOTO PREDIAL, DN 75 MM, FORNECIDO E INSTALADO EM PRUMADA DE ESGOTO SANITÁRIO OU VENTILAÇÃO. AF_12/2014</t>
  </si>
  <si>
    <t>TUBO PVC, SERIE NORMAL, ESGOTO PREDIAL, DN 100 MM, FORNECIDO E INSTALADO EM PRUMADA DE ESGOTO SANITÁRIO OU VENTILAÇÃO.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</si>
  <si>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</si>
  <si>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</si>
  <si>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CURVA CURTA 90 GRAUS, PVC, SERIE NORMAL, ESGOTO PREDIAL, DN 50 MM, JUNTA ELÁSTICA, FORNECIDO E INSTALADO EM PRUMADA DE ESGOTO SANITÁRIO OU VENTILAÇÃO. AF_12/2014</t>
  </si>
  <si>
    <t>CURVA LONGA 90 GRAUS, PVC, SERIE NORMAL, ESGOTO PREDIAL, DN 50 MM, JUNTA ELÁSTICA, FORNECIDO E INSTALADO EM PRUMADA DE ESGOTO SANITÁRIO OU VENTILAÇÃO. AF_12/2014</t>
  </si>
  <si>
    <t>JOELHO 90 GRAUS, PVC, SERIE NORMAL, ESGOTO PREDIAL, DN 75 MM, JUNTA ELÁSTICA, FORNECIDO E INSTALADO EM PRUMADA DE ESGOTO SANITÁRIO OU VENTILAÇÃO. AF_12/2014</t>
  </si>
  <si>
    <t>JOELHO 45 GRAUS, PVC, SERIE NORMAL, ESGOTO PREDIAL, DN 75 MM, JUNTA ELÁSTICA, FORNECIDO E INSTALADO EM PRUMADA DE ESGOTO SANITÁRIO OU VENTILAÇÃO. AF_12/2014</t>
  </si>
  <si>
    <t>CURVA CURTA 90 GRAUS, PVC, SERIE NORMAL, ESGOTO PREDIAL, DN 75 MM, JUNTA ELÁSTICA, FORNECIDO E INSTALADO EM PRUMADA DE ESGOTO SANITÁRIO OU VENTILAÇÃO. AF_12/2014</t>
  </si>
  <si>
    <t>CURVA LONGA 90 GRAUS, PVC, SERIE NORMAL, ESGOTO PREDIAL, DN 75 MM, JUNTA ELÁSTICA, FORNECIDO E INSTALADO EM PRUMADA DE ESGOTO SANITÁRIO OU VENTILAÇÃO. AF_12/2014</t>
  </si>
  <si>
    <t>JOELHO 90 GRAUS, PVC, SERIE NORMAL, ESGOTO PREDIAL, DN 100 MM, JUNTA ELÁSTICA, FORNECIDO E INSTALADO EM PRUMADA DE ESGOTO SANITÁRIO OU VENTILAÇÃO. AF_12/2014</t>
  </si>
  <si>
    <t>JOELHO 45 GRAUS, PVC, SERIE NORMAL, ESGOTO PREDIAL, DN 100 MM, JUNTA ELÁSTICA, FORNECIDO E INSTALADO EM PRUMADA DE ESGOTO SANITÁRIO OU VENTILAÇÃO. AF_12/2014</t>
  </si>
  <si>
    <t>CURVA CURTA 90 GRAUS, PVC, SERIE NORMAL, ESGOTO PREDIAL, DN 100 MM, JUNTA ELÁSTICA, FORNECIDO E INSTALADO EM PRUMADA DE ESGOTO SANITÁRIO OU VENTILAÇÃO. AF_12/2014</t>
  </si>
  <si>
    <t>CURVA LONGA 90 GRAUS, PVC, SERIE NORMAL, ESGOTO PREDIAL, DN 100 MM, JUNTA ELÁSTICA, FORNECIDO E INSTALADO EM PRUMADA DE ESGOTO SANITÁRIO OU VENTILAÇÃO. AF_12/2014</t>
  </si>
  <si>
    <t>LUVA SIMPLES, PVC, SERIE NORMAL, ESGOTO PREDIAL, DN 50 MM, JUNTA ELÁSTICA, FORNECIDO E INSTALADO EM PRUMADA DE ESGOTO SANITÁRIO OU VENTILAÇÃO. AF_12/2014</t>
  </si>
  <si>
    <t>LUVA DE CORRER, PVC, SERIE NORMAL, ESGOTO PREDIAL, DN 50 MM, JUNTA ELÁSTICA, FORNECIDO E INSTALADO EM PRUMADA DE ESGOTO SANITÁRIO OU VENTILAÇÃO. AF_12/2014</t>
  </si>
  <si>
    <t>LUVA DE CORRER, CPVC, SOLDÁVEL, DN 35MM, INSTALADO EM PRUMADA DE ÁGUA  FORNECIMENTO E INSTALAÇÃO. AF_12/2014</t>
  </si>
  <si>
    <t>UNIÃO, CPVC, SOLDÁVEL, DN35MM, INSTALADO EM PRUMADA DE ÁGUA  FORNECIMENTO E INSTALAÇÃO. AF_12/2014</t>
  </si>
  <si>
    <t>LUVA SIMPLES, PVC, SERIE NORMAL, ESGOTO PREDIAL, DN 75 MM, JUNTA ELÁSTICA, FORNECIDO E INSTALADO EM PRUMADA DE ESGOTO SANITÁRIO OU VENTILAÇÃO. AF_12/2014</t>
  </si>
  <si>
    <t>CONECTOR, CPVC, SOLDÁVEL, DN 35MM X 1 1/4, INSTALADO EM PRUMADA DE ÁGUA  FORNECIMENTO E INSTALAÇÃO. AF_12/2014</t>
  </si>
  <si>
    <t>LUVA DE CORRER, PVC, SERIE NORMAL, ESGOTO PREDIAL, DN 75 MM, JUNTA ELÁSTICA, FORNECIDO E INSTALADO EM PRUMADA DE ESGOTO SANITÁRIO OU VENTILAÇÃO. AF_12/2014</t>
  </si>
  <si>
    <t>BUCHA DE REDUÇÃO, CPVC, SOLDÁVEL, DN35MM X 28MM, INSTALADO EM PRUMADA DE ÁGUA  FORNECIMENTO E INSTALAÇÃO. AF_12/2014</t>
  </si>
  <si>
    <t>LUVA SIMPLES, PVC, SERIE NORMAL, ESGOTO PREDIAL, DN 100 MM, JUNTA ELÁSTICA, FORNECIDO E INSTALADO EM PRUMADA DE ESGOTO SANITÁRIO OU VENTILAÇÃO. AF_12/2014</t>
  </si>
  <si>
    <t>LUVA, CPVC, SOLDÁVEL, DN 42MM, INSTALADO EM PRUMADA DE ÁGUA  FORNECIMENTO E INSTALAÇÃO. AF_12/2014</t>
  </si>
  <si>
    <t>LUVA DE CORRER, PVC, SERIE NORMAL, ESGOTO PREDIAL, DN 100 MM, JUNTA ELÁSTICA, FORNECIDO E INSTALADO EM PRUMADA DE ESGOTO SANITÁRIO OU VENTILAÇÃO. AF_12/2014</t>
  </si>
  <si>
    <t>LUVA DE CORRER, CPVC, SOLDÁVEL, DN 42MM, INSTALADO EM PRUMADA DE ÁGUA  FORNECIMENTO E INSTALAÇÃO. AF_12/2014</t>
  </si>
  <si>
    <t>TE, PVC, SERIE NORMAL, ESGOTO PREDIAL, DN 50 X 50 MM, JUNTA ELÁSTICA, FORNECIDO E INSTALADO EM PRUMADA DE ESGOTO SANITÁRIO OU VENTILAÇÃO. AF_12/2014</t>
  </si>
  <si>
    <t>LUVA DE TRANSIÇÃO, CPVC, SOLDÁVEL, DN42MM X 1.1/2, INSTALADO EM PRUMADA DE ÁGUA  FORNECIMENTO E INSTALAÇÃO. AF_12/2014</t>
  </si>
  <si>
    <t>JUNÇÃO SIMPLES, PVC, SERIE NORMAL, ESGOTO PREDIAL, DN 50 X 50 MM, JUNTA ELÁSTICA, FORNECIDO E INSTALADO EM PRUMADA DE ESGOTO SANITÁRIO OU VENTILAÇÃO. AF_12/2014</t>
  </si>
  <si>
    <t>UNIÃO, CPVC, SOLDÁVEL, DN42MM, INSTALADO EM PRUMADA DE ÁGUA  FORNECIMENTO E INSTALAÇÃO. AF_12/2014</t>
  </si>
  <si>
    <t>TE, PVC, SERIE NORMAL, ESGOTO PREDIAL, DN 75 X 75 MM, JUNTA ELÁSTICA, FORNECIDO E INSTALADO EM PRUMADA DE ESGOTO SANITÁRIO OU VENTILAÇÃO. AF_12/2014</t>
  </si>
  <si>
    <t>JUNÇÃO SIMPLES, PVC, SERIE NORMAL, ESGOTO PREDIAL, DN 75 X 75 MM, JUNTA ELÁSTICA, FORNECIDO E INSTALADO EM PRUMADA DE ESGOTO SANITÁRIO OU VENTILAÇÃO. AF_12/2014</t>
  </si>
  <si>
    <t>CONECTOR, CPVC, SOLDÁVEL, DN 42MM X 1.1/2, INSTALADO EM PRUMADA DE ÁGUA  FORNECIMENTO E INSTALAÇÃO. AF_12/2014</t>
  </si>
  <si>
    <t>BUCHA DE REDUÇÃO, CPVC, SOLDÁVEL, DN 42MM X 22MM, INSTALADO EM RAMAL DE DISTRIBUIÇÃO DE ÁGUA - FORNECIMENTO E INSTALAÇÃO. AF_12/2014</t>
  </si>
  <si>
    <t>TE, PVC, SERIE NORMAL, ESGOTO PREDIAL, DN 100 X 100 MM, JUNTA ELÁSTICA, FORNECIDO E INSTALADO EM PRUMADA DE ESGOTO SANITÁRIO OU VENTILAÇÃO. AF_12/2014</t>
  </si>
  <si>
    <t>JUNÇÃO SIMPLES, PVC, SERIE NORMAL, ESGOTO PREDIAL, DN 100 X 100 MM, JUNTA ELÁSTICA, FORNECIDO E INSTALADO EM PRUMADA DE ESGOTO SANITÁRIO OU VENTILAÇÃO. AF_12/2014</t>
  </si>
  <si>
    <t>LUVA, CPVC, SOLDÁVEL, DN 54MM, INSTALADO EM PRUMADA DE ÁGUA  FORNECIMENTO E INSTALAÇÃO. AF_12/2014</t>
  </si>
  <si>
    <t>LUVA DE TRANSIÇÃO, CPVC, SOLDÁVEL, DN 54MM X 2, INSTALADO EM PRUMADA DE ÁGUA  FORNECIMENTO E INSTALAÇÃO. AF_12/2014</t>
  </si>
  <si>
    <t>UNIÃO, CPVC, SOLDÁVEL, DN 54MM, INSTALADO EM PRUMADA DE ÁGUA  FORNECIMENTO E INSTALAÇÃO. AF_12/2014</t>
  </si>
  <si>
    <t>LUVA, CPVC, SOLDÁVEL, DN 73MM, INSTALADO EM PRUMADA DE ÁGUA  FORNECIMENTO E INSTALAÇÃO. AF_12/2014</t>
  </si>
  <si>
    <t>UNIÃO, CPVC, SOLDÁVEL, DN 73MM, INSTALADO EM PRUMADA DE ÁGUA  FORNECIMENTO E INSTALAÇÃO. AF_12/2014</t>
  </si>
  <si>
    <t>LUVA, CPVC, SOLDÁVEL, DN 89MM, INSTALADO EM PRUMADA DE ÁGUA  FORNECIMENTO E INSTALAÇÃO. AF_12/2014</t>
  </si>
  <si>
    <t>UNIÃO, CPVC, SOLDÁVEL, DN 89MM, INSTALADO EM PRUMADA DE ÁGUA  FORNECIMENTO E INSTALAÇÃO. AF_12/2014</t>
  </si>
  <si>
    <t>TÊ, CPVC, SOLDÁVEL, DN 35MM, INSTALADO EM PRUMADA DE ÁGUA  FORNECIMENTO E INSTALAÇÃO. AF_12/2014</t>
  </si>
  <si>
    <t>TE, CPVC, SOLDÁVEL, DN  42MM, INSTALADO EM PRUMADA DE ÁGUA  FORNECIMENTO E INSTALAÇÃO. AF_12/2014</t>
  </si>
  <si>
    <t>TÊ, CPVC, SOLDÁVEL, DN 54 MM, INSTALADO EM PRUMADA DE ÁGUA  FORNECIMENTO E INSTALAÇÃO. AF_12/2014</t>
  </si>
  <si>
    <t>TÊ, CPVC, SOLDÁVEL, DN 73MM, INSTALADO EM PRUMADA DE ÁGUA  FORNECIMENTO E INSTALAÇÃO. AF_12/2014</t>
  </si>
  <si>
    <t>TÊ, CPVC, SOLDÁVEL, DN 89MM, INSTALADO EM PRUMADA DE ÁGUA  FORNECIMENTO E INSTALAÇÃO. AF_12/2014</t>
  </si>
  <si>
    <t>TUBO PVC, SERIE NORMAL, ESGOTO PREDIAL, DN 100 MM, FORNECIDO E INSTALADO EM SUBCOLETOR AÉREO DE ESGOTO SANITÁRIO. AF_12/2014</t>
  </si>
  <si>
    <t>TUBO PVC, SERIE NORMAL, ESGOTO PREDIAL, DN 150 MM, FORNECIDO E INSTALADO EM SUBCOLETOR AÉREO DE ESGOTO SANITÁRIO. AF_12/2014</t>
  </si>
  <si>
    <t>JOELHO 90 GRAUS, PVC, SERIE NORMAL, ESGOTO PREDIAL, DN 100 MM, JUNTA ELÁSTICA, FORNECIDO E INSTALADO EM SUBCOLETOR AÉREO DE ESGOTO SANITÁRIO. AF_12/2014</t>
  </si>
  <si>
    <t>JOELHO 45 GRAUS, PVC, SERIE NORMAL, ESGOTO PREDIAL, DN 100 MM, JUNTA ELÁSTICA, FORNECIDO E INSTALADO EM SUBCOLETOR AÉREO DE ESGOTO SANITÁRIO. AF_12/2014</t>
  </si>
  <si>
    <t>CURVA CURTA 90 GRAUS, PVC, SERIE NORMAL, ESGOTO PREDIAL, DN 100 MM, JUNTA ELÁSTICA, FORNECIDO E INSTALADO EM SUBCOLETOR AÉREO DE ESGOTO SANITÁRIO. AF_12/2014</t>
  </si>
  <si>
    <t>CURVA LONGA 90 GRAUS, PVC, SERIE NORMAL, ESGOTO PREDIAL, DN 100 MM, JUNTA ELÁSTICA, FORNECIDO E INSTALADO EM SUBCOLETOR AÉREO DE ESGOTO SANITÁRIO. AF_12/2014</t>
  </si>
  <si>
    <t>JOELHO 90 GRAUS, PVC, SERIE NORMAL, ESGOTO PREDIAL, DN 150 MM, JUNTA ELÁSTICA, FORNECIDO E INSTALADO EM SUBCOLETOR AÉREO DE ESGOTO SANITÁRIO. AF_12/2014</t>
  </si>
  <si>
    <t>JOELHO 45 GRAUS, PVC, SERIE NORMAL, ESGOTO PREDIAL, DN 150 MM, JUNTA ELÁSTICA, FORNECIDO E INSTALADO EM SUBCOLETOR AÉREO DE ESGOTO SANITÁRIO. AF_12/2014</t>
  </si>
  <si>
    <t>LUVA SIMPLES, PVC, SERIE NORMAL, ESGOTO PREDIAL, DN 100 MM, JUNTA ELÁSTICA, FORNECIDO E INSTALADO EM SUBCOLETOR AÉREO DE ESGOTO SANITÁRIO. AF_12/2014</t>
  </si>
  <si>
    <t>LUVA DE CORRER, PVC, SERIE NORMAL, ESGOTO PREDIAL, DN 100 MM, JUNTA ELÁSTICA, FORNECIDO E INSTALADO EM SUBCOLETOR AÉREO DE ESGOTO SANITÁRIO. AF_12/2014</t>
  </si>
  <si>
    <t>LUVA DE CORRER, PVC, SERIE NORMAL, ESGOTO PREDIAL, DN 150 MM, JUNTA ELÁSTICA, FORNECIDO E INSTALADO EM SUBCOLETOR AÉREO DE ESGOTO SANITÁRIO. AF_12/2014</t>
  </si>
  <si>
    <t>TE, PVC, SERIE NORMAL, ESGOTO PREDIAL, DN 100 X 100 MM, JUNTA ELÁSTICA, FORNECIDO E INSTALADO EM SUBCOLETOR AÉREO DE ESGOTO SANITÁRIO. AF_12/2014</t>
  </si>
  <si>
    <t>JUNÇÃO SIMPLES, PVC, SERIE NORMAL, ESGOTO PREDIAL, DN 100 X 100 MM, JUNTA ELÁSTICA, FORNECIDO E INSTALADO EM SUBCOLETOR AÉREO DE ESGOTO SANITÁRIO. AF_12/2014</t>
  </si>
  <si>
    <t>TE, PVC, SERIE NORMAL, ESGOTO PREDIAL, DN 150 X 150 MM, JUNTA ELÁSTICA, FORNECIDO E INSTALADO EM SUBCOLETOR AÉREO DE ESGOTO SANITÁRIO. AF_12/2014</t>
  </si>
  <si>
    <t>JUNÇÃO SIMPLES, PVC, SERIE NORMAL, ESGOTO PREDIAL, DN 150 X 150 MM, JUNTA ELÁSTICA, FORNECIDO E INSTALADO EM SUBCOLETOR AÉREO DE ESGOTO SANITÁRIO. AF_12/2014</t>
  </si>
  <si>
    <t>JOELHO 90 GRAUS, PVC, SOLDÁVEL, DN 25MM, INSTALADO EM DRENO DE AR-CONDICIONADO - FORNECIMENTO E INSTALAÇÃO. AF_12/2014</t>
  </si>
  <si>
    <t>JOELHO 45 GRAUS, PVC, SOLDÁVEL, DN 25MM, INSTALADO EM DRENO DE AR-CONDICIONADO - FORNECIMENTO E INSTALAÇÃO. AF_12/2014</t>
  </si>
  <si>
    <t>TE, PVC, SOLDÁVEL, DN 25MM, INSTALADO EM DRENO DE AR-CONDICIONADO - FORNECIMENTO E INSTALAÇÃO. AF_12/2014</t>
  </si>
  <si>
    <t>ESCAVAÇÃO VERTICAL A CÉU ABERTO, INCLUINDO CARGA, DESCARGA E TRANSPORTE, EM SOLO DE 1ª CATEGORIA COM ESCAVADEIRA HIDRÁULICA (CAÇAMBA: 0,8 M³ / 111 HP), FROTA DE 3 CAMINHÕES BASCULANTES DE 14 M³, DMT DE 0,2 KM E VELOCIDADE MÉDIA 4 KM/H. AF_12/2013</t>
  </si>
  <si>
    <t>ESCAVAÇÃO VERTICAL A CÉU ABERTO, INCLUINDO CARGA, DESCARGA E TRANSPORTE, EM SOLO DE 1ª CATEGORIA COM ESCAVADEIRA HIDRÁULICA (CAÇAMBA: 0,8 M³ / 111 HP), FROTA DE 3 CAMINHÕES BASCULANTES DE 14 M³, DMT DE 0,3 KM E VELOCIDADE MÉDIA 5,9 KM/H. AF_12/2013</t>
  </si>
  <si>
    <t>ESCAVAÇÃO VERTICAL A CÉU ABERTO, INCLUINDO CARGA, DESCARGA E TRANSPORTE, EM SOLO DE 1ª CATEGORIA COM ESCAVADEIRA HIDRÁULICA (CAÇAMBA: 0,8 M³ / 111 HP), FROTA DE 3 CAMINHÕES BASCULANTES DE 14 M³, DMT DE 0,6 KM E VELOCIDADE MÉDIA 10 KM/H. AF_12/2013</t>
  </si>
  <si>
    <t>ESCAVAÇÃO VERTICAL A CÉU ABERTO, INCLUINDO CARGA, DESCARGA E TRANSPORTE, EM SOLO DE 1ª CATEGORIA COM ESCAVADEIRA HIDRÁULICA (CAÇAMBA: 0,8 M³ / 111 HP), FROTA DE 3 CAMINHÕES BASCULANTES DE 14 M³, DMT DE 0,8 KM E VELOCIDADE MÉDIA 14 KM/H. AF_12/2013</t>
  </si>
  <si>
    <t>ESCAVAÇÃO VERTICAL A CÉU ABERTO, INCLUINDO CARGA, DESCARGA E TRANSPORTE, EM SOLO DE 1ª CATEGORIA COM ESCAVADEIRA HIDRÁULICA (CAÇAMBA: 0,8 M³ / 111 HP), FROTA DE 3 CAMINHÕES BASCULANTES DE 14 M³, DMT DE 1 KM E VELOCIDADE MÉDIA 15 KM/H. AF_12/2013</t>
  </si>
  <si>
    <t>ESCAVAÇÃO VERTICAL A CÉU ABERTO, INCLUINDO CARGA, DESCARGA E TRANSPORTE, EM SOLO DE 1ª CATEGORIA COM ESCAVADEIRA HIDRÁULICA (CAÇAMBA: 0,8 M³ / 111 HP), FROTA DE 4 CAMINHÕES BASCULANTES DE 14 M³, DMT DE 1,5 KM E VELOCIDADE MÉDIA 18 KM/H. AF_12/2013</t>
  </si>
  <si>
    <t>ESCAVAÇÃO VERTICAL A CÉU ABERTO, INCLUINDO CARGA, DESCARGA E TRANSPORTE, EM SOLO DE 1ª CATEGORIA COM ESCAVADEIRA HIDRÁULICA (CAÇAMBA: 0,8 M³ / 111 HP), FROTA DE 5 CAMINHÕES BASCULANTES DE 14 M³, DMT DE 3 KM E VELOCIDADE MÉDIA 20 KM/H. AF_12/2013</t>
  </si>
  <si>
    <t>ESCAVAÇÃO VERTICAL A CÉU ABERTO, INCLUINDO CARGA, DESCARGA E TRANSPORTE, EM SOLO DE 1ª CATEGORIA COM ESCAVADEIRA HIDRÁULICA (CAÇAMBA: 0,8 M³ / 111 HP), FROTA DE 6 CAMINHÕES BASCULANTES DE 14 M³, DMT DE 4 KM E VELOCIDADE MÉDIA 22 KM/H. AF_12/2013</t>
  </si>
  <si>
    <t>ESCAVAÇÃO VERTICAL A CÉU ABERTO, INCLUINDO CARGA, DESCARGA E TRANSPORTE, EM SOLO DE 1ª CATEGORIA COM ESCAVADEIRA HIDRÁULICA (CAÇAMBA: 0,8 M³ / 111 HP), FROTA DE 7 CAMINHÕES BASCULANTES DE 14 M³, DMT DE 6 KM E VELOCIDADE MÉDIA 22 KM/H. AF_12/2013</t>
  </si>
  <si>
    <t>ESCAVAÇÃO VERTICAL A CÉU ABERTO, INCLUINDO CARGA, DESCARGA E TRANSPORTE, EM SOLO DE 1ª CATEGORIA COM ESCAVADEIRA HIDRÁULICA (CAÇAMBA: 0,8 M³ / 111 HP), FROTA DE 2 CAMINHÕES BASCULANTES DE 18 M³, DMT DE 0,2 KM E VELOCIDADE MÉDIA 4 KM/H. AF_12/2013</t>
  </si>
  <si>
    <t>ESCAVAÇÃO VERTICAL A CÉU ABERTO, INCLUINDO CARGA, DESCARGA E TRANSPORTE, EM SOLO DE 1ª CATEGORIA COM ESCAVADEIRA HIDRÁULICA (CAÇAMBA: 0,8 M³ / 111 HP), FROTA DE 2 CAMINHÕES BASCULANTES DE 18 M³, DMT DE 0,3 KM E VELOCIDADE MÉDIA 5,9KM/H. AF_12/2013</t>
  </si>
  <si>
    <t>ESCAVAÇÃO VERTICAL A CÉU ABERTO, INCLUINDO CARGA, DESCARGA E TRANSPORTE, EM SOLO DE 1ª CATEGORIA COM ESCAVADEIRA HIDRÁULICA (CAÇAMBA: 0,8 M³ / 111 HP), FROTA DE 2 CAMINHÕES BASCULANTES DE 18 M³, DMT DE 0,6 KM E VELOCIDADE MÉDIA 10 KM/H. AF_12/2013</t>
  </si>
  <si>
    <t>ESCAVAÇÃO VERTICAL A CÉU ABERTO, INCLUINDO CARGA, DESCARGA E TRANSPORTE, EM SOLO DE 1ª CATEGORIA COM ESCAVADEIRA HIDRÁULICA (CAÇAMBA: 0,8 M³ / 111 HP), FROTA DE 2 CAMINHÕES BASCULANTES DE 18 M³, DMT DE 0,8 KM E VELOCIDADE MÉDIA 14 KM/H. AF_12/2013</t>
  </si>
  <si>
    <t>ESCAVAÇÃO VERTICAL A CÉU ABERTO, INCLUINDO CARGA, DESCARGA E TRANSPORTE, EM SOLO DE 1ª CATEGORIA COM ESCAVADEIRA HIDRÁULICA (CAÇAMBA: 0,8 M³ / 111 HP), FROTA DE 3 CAMINHÕES BASCULANTES DE 18 M³, DMT DE 1 KM E VELOCIDADE MÉDIA 15 KM/H. AF_12/2013</t>
  </si>
  <si>
    <t>ESCAVAÇÃO VERTICAL A CÉU ABERTO, INCLUINDO CARGA, DESCARGA E TRANSPORTE, EM SOLO DE 1ª CATEGORIA COM ESCAVADEIRA HIDRÁULICA (CAÇAMBA: 0,8 M³ / 111 HP), FROTA DE 4 CAMINHÕES BASCULANTES DE 18 M³, DMT DE 1,5 KM E VELOCIDADE MÉDIA 18 KM/H. AF_12/2013</t>
  </si>
  <si>
    <t>ESCAVAÇÃO VERTICAL A CÉU ABERTO, INCLUINDO CARGA, DESCARGA E TRANSPORTE, EM SOLO DE 1ª CATEGORIA COM ESCAVADEIRA HIDRÁULICA (CAÇAMBA: 0,8 M³ / 111 HP), FROTA DE 5 CAMINHÕES BASCULANTES DE 18 M³, DMT DE 3 KM E VELOCIDADE MÉDIA 20 KM/H. AF_12/2013</t>
  </si>
  <si>
    <t>ESCAVAÇÃO VERTICAL A CÉU ABERTO, INCLUINDO CARGA, DESCARGA E TRANSPORTE, EM SOLO DE 1ª CATEGORIA COM ESCAVADEIRA HIDRÁULICA (CAÇAMBA: 0,8 M³ / 111 HP), FROTA DE 5 CAMINHÕES BASCULANTES DE 18 M³, DMT DE 4 KM E VELOCIDADE MÉDIA 22 KM/H. AF_12/2013</t>
  </si>
  <si>
    <t>ESCAVAÇÃO VERTICAL A CÉU ABERTO, INCLUINDO CARGA, DESCARGA E TRANSPORTE, EM SOLO DE 1ª CATEGORIA COM ESCAVADEIRA HIDRÁULICA (CAÇAMBA: 0,8 M³ / 111 HP), FROTA DE 6 CAMINHÕES BASCULANTES DE 18 M³, DMT DE 6 KM E VELOCIDADE MÉDIA 22 KM/H. AF_12/2013</t>
  </si>
  <si>
    <t>ESCAVAÇÃO VERTICAL A CÉU ABERTO, INCLUINDO CARGA, DESCARGA E TRANSPORTE, EM SOLO DE 1ª CATEGORIA COM ESCAVADEIRA HIDRÁULICA (CAÇAMBA: 1,2 M³ / 155 HP), FROTA DE 3 CAMINHÕES BASCULANTES DE 14 M³, DMT DE 0,2 KM E VELOCIDADE MÉDIA 4 KM/H. AF_12/2013</t>
  </si>
  <si>
    <t>ESCAVAÇÃO VERTICAL A CÉU ABERTO, INCLUINDO CARGA, DESCARGA E TRANSPORTE, EM SOLO DE 1ª CATEGORIA COM ESCAVADEIRA HIDRÁULICA (CAÇAMBA: 1,2 M³ / 155 HP), FROTA DE 3 CAMINHÕES BASCULANTES DE 14 M³, DMT DE 0,3 KM E VELOCIDADE MÉDIA 5,9 KM/H. AF_12/2013</t>
  </si>
  <si>
    <t>ESCAVAÇÃO VERTICAL A CÉU ABERTO, INCLUINDO CARGA, DESCARGA E TRANSPORTE, EM SOLO DE 1ª CATEGORIA COM ESCAVADEIRA HIDRÁULICA (CAÇAMBA: 1,2 M³ / 155 HP), FROTA DE 3 CAMINHÕES BASCULANTES DE 14 M³, DMT DE 0,6 KM E VELOCIDADE MÉDIA 10 KM/H. AF_12/2013</t>
  </si>
  <si>
    <t>ESCAVAÇÃO VERTICAL A CÉU ABERTO, INCLUINDO CARGA, DESCARGA E TRANSPORTE, EM SOLO DE 1ª CATEGORIA COM ESCAVADEIRA HIDRÁULICA (CAÇAMBA: 1,2 M³ / 155 HP), FROTA DE 3 CAMINHÕES BASCULANTES DE 14 M³, DMT DE 0,8 KM E VELOCIDADE MÉDIA 14 KM/H. AF_12/2013</t>
  </si>
  <si>
    <t>ESCAVAÇÃO VERTICAL A CÉU ABERTO, INCLUINDO CARGA, DESCARGA E TRANSPORTE, EM SOLO DE 1ª CATEGORIA COM ESCAVADEIRA HIDRÁULICA (CAÇAMBA: 1,2 M³ / 155 HP), FROTA DE 3 CAMINHÕES BASCULANTES DE 14 M³, DMT DE 1 KM E VELOCIDADE MÉDIA 15 KM/H. AF_12/2013</t>
  </si>
  <si>
    <t>ESCAVAÇÃO VERTICAL A CÉU ABERTO, INCLUINDO CARGA, DESCARGA E TRANSPORTE, EM SOLO DE 1ª CATEGORIA COM ESCAVADEIRA HIDRÁULICA (CAÇAMBA: 1,2 M³ / 155 HP), FROTA DE 5 CAMINHÕES BASCULANTES DE 14 M³, DMT DE 1,5 KM E VELOCIDADE MÉDIA 18 KM/H. AF_12/2013</t>
  </si>
  <si>
    <t>ESCAVAÇÃO VERTICAL A CÉU ABERTO, INCLUINDO CARGA, DESCARGA E TRANSPORTE, EM SOLO DE 1ª CATEGORIA COM ESCAVADEIRA HIDRÁULICA (CAÇAMBA: 1,2 M³ / 155 HP), FROTA DE 7 CAMINHÕES BASCULANTES DE 14 M³, DMT DE 3 KM E VELOCIDADE MÉDIA 20 KM/H. AF_12/2013</t>
  </si>
  <si>
    <t>ESCAVAÇÃO VERTICAL A CÉU ABERTO, INCLUINDO CARGA, DESCARGA E TRANSPORTE, EM SOLO DE 1ª CATEGORIA COM ESCAVADEIRA HIDRÁULICA (CAÇAMBA: 1,2 M³ / 155 HP), FROTA DE 7 CAMINHÕES BASCULANTES DE 14 M³, DMT DE 4 KM E VELOCIDADE MÉDIA 22 KM/H. AF_12/2013</t>
  </si>
  <si>
    <t>ESCAVAÇÃO VERTICAL A CÉU ABERTO, INCLUINDO CARGA, DESCARGA E TRANSPORTE, EM SOLO DE 1ª CATEGORIA COM ESCAVADEIRA HIDRÁULICA (CAÇAMBA: 1,2 M³ / 155 HP), FROTA DE 9 CAMINHÕES BASCULANTES DE 14 M³, DMT DE 6 KM E VELOCIDADE MÉDIA 22 KM/H. AF_12/2013</t>
  </si>
  <si>
    <t>ESCAVAÇÃO VERTICAL A CÉU ABERTO, INCLUINDO CARGA, DESCARGA E TRANSPORTE, EM SOLO DE 1ª CATEGORIA COM ESCAVADEIRA HIDRÁULICA (CAÇAMBA: 1,2 M³ / 155 HP), FROTA DE 3 CAMINHÕES BASCULANTES DE 18 M³, DMT DE 0,2 KM E VELOCIDADE MÉDIA 4 KM/H. AF_12/2013</t>
  </si>
  <si>
    <t>ESCAVAÇÃO VERTICAL A CÉU ABERTO, INCLUINDO CARGA, DESCARGA E TRANSPORTE, EM SOLO DE 1ª CATEGORIA COM ESCAVADEIRA HIDRÁULICA (CAÇAMBA: 1,2 M³ / 155 HP), FROTA DE 3 CAMINHÕES BASCULANTES DE 18 M³, DMT DE 0,3 KM E VELOCIDADE MÉDIA 5,9 KM/H. AF_12/2013</t>
  </si>
  <si>
    <t>ESCAVAÇÃO VERTICAL A CÉU ABERTO, INCLUINDO CARGA, DESCARGA E TRANSPORTE, EM SOLO DE 1ª CATEGORIA COM ESCAVADEIRA HIDRÁULICA (CAÇAMBA: 1,2 M³ / 155 HP), FROTA DE 3 CAMINHÕES BASCULANTES DE 18 M³, DMT DE 0,6 KM E VELOCIDADE MÉDIA 10 KM/H. AF_12/2013</t>
  </si>
  <si>
    <t>ESCAVAÇÃO VERTICAL A CÉU ABERTO, INCLUINDO CARGA, DESCARGA E TRANSPORTE, EM SOLO DE 1ª CATEGORIA COM ESCAVADEIRA HIDRÁULICA (CAÇAMBA: 1,2 M³ / 155 HP), FROTA DE 3 CAMINHÕES BASCULANTES DE 18 M³, DMT DE 0,8 KM E VELOCIDADE MÉDIA 14 KM/H. AF_12/2013</t>
  </si>
  <si>
    <t>ESCAVAÇÃO VERTICAL A CÉU ABERTO, INCLUINDO CARGA, DESCARGA E TRANSPORTE, EM SOLO DE 1ª CATEGORIA COM ESCAVADEIRA HIDRÁULICA (CAÇAMBA: 1,2 M³ / 155 HP), FROTA DE 3 CAMINHÕES BASCULANTES DE 18 M³, DMT DE 1 KM E VELOCIDADE MÉDIA 15 KM/H. AF_12/2013</t>
  </si>
  <si>
    <t>ESCAVAÇÃO VERTICAL A CÉU ABERTO, INCLUINDO CARGA, DESCARGA E TRANSPORTE, EM SOLO DE 1ª CATEGORIA COM ESCAVADEIRA HIDRÁULICA (CAÇAMBA: 1,2 M³ / 155 HP), FROTA DE 5 CAMINHÕES BASCULANTES DE 18 M³, DMT DE 1,5 KM E VELOCIDADE MÉDIA 18 KM/H. AF_12/2013</t>
  </si>
  <si>
    <t>ESCAVAÇÃO VERTICAL A CÉU ABERTO, INCLUINDO CARGA, DESCARGA E TRANSPORTE, EM SOLO DE 1ª CATEGORIA COM ESCAVADEIRA HIDRÁULICA (CAÇAMBA: 1,2 M³ / 155 HP), FROTA DE 6 CAMINHÕES BASCULANTES DE 18 M³, DMT DE 3 KM E VELOCIDADE MÉDIA 20 KM/H. AF_12/2013</t>
  </si>
  <si>
    <t>ESCAVAÇÃO VERTICAL A CÉU ABERTO, INCLUINDO CARGA, DESCARGA E TRANSPORTE, EM SOLO DE 1ª CATEGORIA COM ESCAVADEIRA HIDRÁULICA (CAÇAMBA: 1,2 M³ / 155 HP), FROTA DE 7 CAMINHÕES BASCULANTES DE 18 M³, DMT DE 4 KM E VELOCIDADE MÉDIA 22 KM/H. AF_12/2013</t>
  </si>
  <si>
    <t>ESCAVAÇÃO VERTICAL A CÉU ABERTO, INCLUINDO CARGA, DESCARGA E TRANSPORTE, EM SOLO DE 1ª CATEGORIA COM ESCAVADEIRA HIDRÁULICA (CAÇAMBA: 1,2 M³ / 155 HP), FROTA DE 8 CAMINHÕES BASCULANTES DE 18 M³, DMT DE 6 KM E VELOCIDADE MÉDIA 22 KM/H. AF_12/2013</t>
  </si>
  <si>
    <t>PONTO DE CONSUMO TERMINAL DE ÁGUA FRIA (SUBRAMAL) COM TUBULAÇÃO DE PVC, DN 25 MM, INSTALADO EM RAMAL DE ÁGUA, INCLUSOS RASGO E CHUMBAMENTO EM ALVENARIA. AF_12/2014</t>
  </si>
  <si>
    <t>PONTO DE CONSUMO TERMINAL DE ÁGUA QUENTE (SUBRAMAL) COM TUBULAÇÃO DE CPVC, DN 22 MM, INSTALADO EM RAMAL DE ÁGUA, INCLUSOS RASGO E CHUMBAMENTO EM ALVENARIA. AF_12/2014</t>
  </si>
  <si>
    <t>KIT DE REGISTRO DE PRESSÃO BRUTO DE LATÃO ½", INCLUSIVE CONEXÕES,  ROSCÁVEL, INSTALADO EM RAMAL DE ÁGUA FRIA - FORNECIMENTO E INSTALAÇÃO. AF_12/2014</t>
  </si>
  <si>
    <t>KIT DE REGISTRO DE PRESSÃO BRUTO DE LATÃO ¾", INCLUSIVE CONEXÕES, ROSCÁVEL, INSTALADO EM RAMAL DE ÁGUA FRIA - FORNECIMENTO E INSTALAÇÃO. AF_12/2014</t>
  </si>
  <si>
    <t>KIT DE REGISTRO DE GAVETA BRUTO DE LATÃO ½", INCLUSIVE CONEXÕES, ROSCÁVEL, INSTALADO EM RAMAL DE ÁGUA FRIA - FORNECIMENTO E INSTALAÇÃO. AF_12/2014</t>
  </si>
  <si>
    <t>KIT DE REGISTRO DE GAVETA BRUTO DE LATÃO ¾", INCLUSIVE CONEXÕES, ROSCÁVEL, INSTALADO EM RAMAL DE ÁGUA FRIA - FORNECIMENTO E INSTALAÇÃO. AF_12/2014</t>
  </si>
  <si>
    <t>KIT DE MISTURADOR BASE BRUTA DE LATÃO ¾" MONOCOMANDO PARA CHUVEIRO, INCLUSIVE CONEXÕES, INSTALADO EM RAMAL DE ÁGUA - FORNECIMENTO E INSTALAÇÃO. AF_12/2014</t>
  </si>
  <si>
    <t>KIT DE TÊ MISTURADOR EM CPVC ¾" COM DUPLO COMANDO PARA CHUVEIRO, INCLUSIVE CONEXÕES, INSTALADO EM RAMAL DE ÁGUA - FORNECIMENTO E INSTALAÇÃO. AF_12/2014</t>
  </si>
  <si>
    <t>(COMPOSIÇÃO REPRESENTATIVA) DO SERVIÇO DE ALVENARIA DE VEDAÇÃO DE BLOCOS VAZADOS DE CERÂMICA DE 14X9X19CM (ESPESSURA 14CM, BLOCO DEITADO), PARA EDIFICAÇÃO HABITACIONAL UNIFAMILIAR (CASA) E EDIFICAÇÃO PÚBLICA PADRÃO. AF_12/2014</t>
  </si>
  <si>
    <t>(COMPOSIÇÃO REPRESENTATIVA) DO SERVIÇO DE ALVENARIA DE VEDAÇÃO DE BLOCOS VAZADOS DE CONCRETO DE 14X19X39CM (ESPESSURA 14CM), PARA EDIFICAÇÃO HABITACIONAL UNIFAMILIAR (CASA) E EDIFICAÇÃO PÚBLICA PADRÃO. AF_12/2014</t>
  </si>
  <si>
    <t>LUVA COM BUCHA DE LATÃO, PVC, SOLDÁVEL, DN 32MM X 1 , INSTALADO EM RAMAL OU SUB-RAMAL DE ÁGUA   FORNECIMENTO E INSTALAÇÃO. AF_12/2014</t>
  </si>
  <si>
    <t>LUVA COM BUCHA DE LATÃO, PVC, SOLDÁVEL, DN 25MM X 3/4, INSTALADO EM PRUMADA DE ÁGUA - FORNECIMENTO E INSTALAÇÃO. AF_12/2014</t>
  </si>
  <si>
    <t>LUVA SOLDÁVEL E COM BUCHA DE LATÃO, PVC, SOLDÁVEL, DN 32MM X 1 , INSTALADO EM PRUMADA DE ÁGUA   FORNECIMENTO E INSTALAÇÃO. AF_12/2014</t>
  </si>
  <si>
    <t>REGISTRO DE PRESSÃO BRUTO, LATÃO, ROSCÁVEL, 1/2", COM ACABAMENTO E CANOPLA CROMADOS. FORNECIDO E INSTALADO EM RAMAL DE ÁGUA. AF_12/2014</t>
  </si>
  <si>
    <t>REGISTRO DE PRESSÃO BRUTO, LATÃO, ROSCÁVEL, 3/4", COM ACABAMENTO E CANOPLA CROMADOS. FORNECIDO E INSTALADO EM RAMAL DE ÁGUA. AF_12/2014</t>
  </si>
  <si>
    <t>REGISTRO DE GAVETA BRUTO, LATÃO, ROSCÁVEL, 1/2", COM ACABAMENTO E CANOPLA CROMADOS. FORNECIDO E INSTALADO EM RAMAL DE ÁGUA. AF_12/2014</t>
  </si>
  <si>
    <t>REGISTRO DE GAVETA BRUTO, LATÃO, ROSCÁVEL, 3/4", COM ACABAMENTO E CANOPLA CROMADOS. FORNECIDO E INSTALADO EM RAMAL DE ÁGUA. AF_12/2014</t>
  </si>
  <si>
    <t>GRAUTEAMENTO DE CINTA INTERMEDIÁRIA OU DE CONTRAVERGA EM ALVENARIA ESTRUTURAL. AF_01/2015</t>
  </si>
  <si>
    <t>GRAUTEAMENTO DE CINTA SUPERIOR OU DE VERGA EM ALVENARIA ESTRUTURAL. AF_01/2015</t>
  </si>
  <si>
    <t>ARMAÇÃO VERTICAL DE ALVENARIA ESTRUTURAL; DIÂMETRO DE 10,0 MM. AF_01/2015</t>
  </si>
  <si>
    <t>ARMAÇÃO VERTICAL DE ALVENARIA ESTRUTURAL; DIÂMETRO DE 12,5 MM. AF_01/2015</t>
  </si>
  <si>
    <t>ARMAÇÃO DE CINTA DE ALVENARIA ESTRUTURAL; DIÂMETRO DE 10,0 MM. AF_01/2015</t>
  </si>
  <si>
    <t>ARMAÇÃO DE VERGA E CONTRAVERGA DE ALVENARIA ESTRUTURAL; DIÂMETRO DE 8,0 MM. AF_01/2015</t>
  </si>
  <si>
    <t>ARMAÇÃO DE VERGA E CONTRAVERGA DE ALVENARIA ESTRUTURAL; DIÂMETRO DE 10,0 MM. AF_01/2015</t>
  </si>
  <si>
    <t>ESCAVAÇÃO MECANIZADA DE VALA COM PROF. ATÉ 1,5 M (MÉDIA ENTRE MONTANTE E JUSANTE/UMA COMPOSIÇÃO POR TRECHO), COM ESCAVADEIRA HIDRÁULICA (0,8 M3/111 HP), LARG. DE 1,5 M A 2,5 M, EM SOLO DE 1A CATEGORIA, EM LOCAIS COM ALTO NÍVEL DE INTERFERÊNCIA. AF_01/2015</t>
  </si>
  <si>
    <t>ESCAVAÇÃO MECANIZADA DE VALA COM PROF. MAIOR QUE 1,5 M ATÉ 3,0 M (MÉDIA ENTRE MONTANTE E JUSANTE/UMA COMPOSIÇÃO POR TRECHO), COM ESCAVADEIRA HIDRÁULICA (0,8 M3/111 HP), LARGURA ATÉ 1,5 M, EM SOLO DE 1A CATEGORIA, EM LOCAIS COM ALTO NÍVEL DE INTERFERÊNCIA. AF_01/2015</t>
  </si>
  <si>
    <t>ESCAVAÇÃO MECANIZADA DE VALA COM PROF. MAIOR QUE 1,5 M ATÉ 3,0 M (MÉDIA ENTRE MONTANTE E JUSANTE/UMA COMPOSIÇÃO POR TRECHO), COM ESCAVADEIRA HIDRÁULICA (0,8 M3/111 HP), LARG. DE 1,5 M A 2,5 M, EM SOLO DE 1A CATEGORIA, EM LOCAIS COM ALTO NÍVEL DE INTERFERÊNCIA. AF_01/2015</t>
  </si>
  <si>
    <t>ESCAVAÇÃO MECANIZADA DE VALA COM PROF. MAIOR QUE 3,0 M ATÉ 4,5 M(MÉDIA ENTRE MONTANTE E JUSANTE/UMA COMPOSIÇÃO POR TRECHO), COM ESCAVADEIRA HIDRÁULICA (0,8 M3/111 HP), LARG. MENOR QUE 1,5 M, EM SOLO DE 1A CATEGORIA, EM LOCAIS COM ALTO NÍVEL DE INTERFERÊNCIA. AF_01/2015</t>
  </si>
  <si>
    <t>ESCAVAÇÃO MECANIZADA DE VALA COM PROF. DE 3,0 M ATÉ 4,5 M(MÉDIA ENTRE MONTANTE E JUSANTE/UMA COMPOSIÇÃO POR TRECHO), COM ESCAVADEIRA HIDRÁULICA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</si>
  <si>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CATEGORIA, EM LOCAIS COM ALTO NÍVEL DE INTERFERÊNCIA. AF_01/2015</t>
  </si>
  <si>
    <t>ESCAVAÇÃO MECANIZADA DE VALA COM PROF. MAIOR QUE 4,5 M ATÉ 6,0 M(MÉDIA ENTRE MONTANTE E JUSANTE/UMA COMPOSIÇÃO POR TRECHO), COM ESCAVADEIRA HIDRÁULICA (1,2 M3/155 HP), LARG. DE 1,5 M A 2,5 M, EM SOLO DE 1A CATEGORIA, EM LOCAIS COM ALTO NÍVEL DE INTERFERÊNCIA. AF_01/2015</t>
  </si>
  <si>
    <t>ESCAVAÇÃO MECANIZADA DE VALA COM PROF. MAIOR QUE 1,5 M E ATÉ 3,0 M(MÉDIA ENTRE MONTANTE E JUSANTE/UMA COMPOSIÇÃO POR TRECHO), COM ESCAVADEIRA HIDRÁULICA (0,8 M3/111 HP), LARG. MENOR QUE 1,5 M, EM SOLO DE 1A CATEGORIA, LOCAIS COM BAIXO NÍVEL DE INTERFERÊNCIA. AF_01/2015</t>
  </si>
  <si>
    <t>ESCAVAÇÃO MECANIZADA DE VALA COM PROF. MAIOR QUE 1,5 M ATÉ 3,0 M (MÉDIA ENTRE MONTANTE E JUSANTE/UMA COMPOSIÇÃO POR TRECHO), COM ESCAVADEIRA HIDRÁULICA (0,8 M3/111 HP), LARG. DE 1,5 M A 2,5 M, EM SOLO DE 1A CATEGORIA, LOCAIS COM BAIXO NÍVEL DE INTERFERÊNCIA. AF_01/2015</t>
  </si>
  <si>
    <t>ESCAVAÇÃO MECANIZADA DE VALA COM PROF. MAIOR QUE 3,0 M ATÉ 4,5 M (MÉDIA ENTRE MONTANTE E JUSANTE/UMA COMPOSIÇÃO POR TRECHO), COM ESCAVADEIRA HIDRÁULICA (0,8 M3/111 HP), LARG. MENOR QUE 1,5 M, EM SOLO DE 1A CATEGORIA, LOCAIS COM BAIXO NÍVEL DE INTERFERÊNCIA. AF_01/2015</t>
  </si>
  <si>
    <t>ESCAVAÇÃO MECANIZADA DE VALA COM PROF. MAIOR QUE 3,0 M ATÉ 4,5 M (MÉDIA ENTRE MONTANTE E JUSANTE/UMA COMPOSIÇÃO POR TRECHO), COM ESCAVADEIRA HIDRÁULICA (1,2 M3/155 HP), LARG. DE 1,5 M A 2,5 M, EM SOLO DE 1A CATEGORIA, LOCAIS COM BAIXO NÍVEL DE INTERFERÊNCIA. AF_01/2015</t>
  </si>
  <si>
    <t>ESCAVAÇÃO MECANIZADA DE VALA COM PROF. MAIOR QUE 4,5 M ATÉ 6,0 M (MÉDIA ENTRE MONTANTE E JUSANTE/UMA COMPOSIÇÃO POR TRECHO), COM ESCAVADEIRA HIDRÁULICA (1,2 M3/155 HP), LARG. MENOR QUE 1,5 M, EM SOLO DE 1A CATEGORIA, LOCAIS COM BAIXO NÍVEL DE INTERFERÊNCIA. AF_01/2015</t>
  </si>
  <si>
    <t>ESCAVAÇÃO MECANIZADA DE VALA COM PROF. MAIOR QUE 4,5 M ATÉ 6,0 M (MÉDIA ENTRE MONTANTE E JUSANTE/UMA COMPOSIÇÃO POR TRECHO), COM ESCAVADEIRA HIDRÁULICA (1,2 M3/155 HP), LARG. DE 1,5 M A 2,5 M, EM SOLO DE 1A CATEGORIA, LOCAIS COM BAIXO NÍVEL DE INTERFERÊNCIA. AF_01/2015</t>
  </si>
  <si>
    <t>ESCAVAÇÃO MECANIZADA DE VALA COM PROF. ATÉ 1,5 M (MÉDIA ENTRE MONTANTE E JUSANTE/UMA COMPOSIÇÃO POR TRECHO), COM RETROESCAVADEIRA (0,26 M3/88 HP), LARG. MENOR QUE 0,8 M, EM SOLO DE 1A CATEGORIA, EM LOCAIS COM ALTO NÍVEL DE INTERFERÊNCIA. AF_01/2015</t>
  </si>
  <si>
    <t>ESCAVAÇÃO MECANIZADA DE VALA COM PROF. ATÉ 1,5 M (MÉDIA ENTRE MONTANTE E JUSANTE/UMA COMPOSIÇÃO POR TRECHO), COM RETROESCAVADEIRA (0,26 M3/88 HP), LARG. DE 0,8 M A 1,5 M, EM SOLO DE 1A CATEGORIA, EM LOCAIS COM ALTO NÍVEL DE INTERFERÊNCIA. AF_01/2015</t>
  </si>
  <si>
    <t>ESCAVAÇÃO MECANIZADA DE VALA COM PROF. MAIOR QUE 1,5 M ATÉ 3,0 M (MÉDIA ENTRE MONTANTE E JUSANTE/UMA COMPOSIÇÃO POR TRECHO), COM RETROESCAVADEIRA (0,26 M3/88 HP), LARG. MENOR QUE 0,8 M, EM SOLO DE 1A CATEGORIA, EM LOCAIS COM ALTO NÍVEL DE INTERFERÊNCIA.AF_01/2015</t>
  </si>
  <si>
    <t>ESCAVAÇÃO MECANIZADA DE VALA COM PROF. MAIOR QUE 1,5 M ATÉ 3,0 M (MÉDIA ENTRE MONTANTE E JUSANTE/UMA COMPOSIÇÃO POR TRECHO), COM RETROESCAVADEIRA (0,26 M3/ POTÊNCIA:88 HP), LARGURA DE 0,8 M A 1,5 M, EM SOLO DE 1A CATEGORIA, EM LOCAIS COM ALTO NÍVEL DE INTERFERÊNCIA. AF_01/2015</t>
  </si>
  <si>
    <t>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t>
  </si>
  <si>
    <t>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t>
  </si>
  <si>
    <t>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t>
  </si>
  <si>
    <t>ALVENARIA DE VEDAÇÃO DE BLOCOS CERÂMICOS FURADOS NA VERTICAL DE 14X19X39CM (ESPESSURA 14CM) DE PAREDES COM ÁREA LÍQUIDA MENOR QUE 6M2 COM VÃOS E ARGAMASSA DE ASSENTAMENTO COM PREPARO MANUAL. AF_06/2014</t>
  </si>
  <si>
    <t>GRAUTE FGK=15 MPA; TRAÇO 1:0,04:2,0:2,4 (CIMENTO/ CAL/ AREIA GROSSA/ BRITA 0) - PREPARO MECÂNICO COM BETONEIRA 400 L. AF_02/2015</t>
  </si>
  <si>
    <t>GRAUTE FGK=20 MPA; TRAÇO 1:0,04:1,6:1,9 (CIMENTO/ CAL/ AREIA GROSSA/ BRITA 0) - PREPARO MECÂNICO COM BETONEIRA 400 L. AF_02/2015</t>
  </si>
  <si>
    <t>GRAUTE FGK=25 MPA; TRAÇO 1:0,02:1,2:1,5 (CIMENTO/ CAL/ AREIA GROSSA/ BRITA 0) - PREPARO MECÂNICO COM BETONEIRA 400 L. AF_02/2015</t>
  </si>
  <si>
    <t>GRAUTE FGK=30 MPA; TRAÇO 1:0,02:0,8:1,1 (CIMENTO/ CAL/ AREIA GROSSA/ BRITA 0) - PREPARO MECÂNICO COM BETONEIRA 400 L. AF_02/2015</t>
  </si>
  <si>
    <t>GRAUTE FGK=15 MPA; TRAÇO 1:2,0:2,4 (CIMENTO/ AREIA GROSSA/ BRITA 0/ ADITIVO) - PREPARO MECÂNICO COM BETONEIRA 400 L. AF_02/2015</t>
  </si>
  <si>
    <t>GRAUTE FGK=20 MPA; TRAÇO 1:1,6:1,9 (CIMENTO/ AREIA GROSSA/ BRITA 0/ ADITIVO) - PREPARO MECÂNICO COM BETONEIRA 400 L. AF_02/2015</t>
  </si>
  <si>
    <t>GRAUTE FGK=25 MPA; TRAÇO 1:1,2:1,5 (CIMENTO/ AREIA GROSSA/ BRITA 0/ ADITIVO) - PREPARO MECÂNICO COM BETONEIRA 400 L. AF_02/2015</t>
  </si>
  <si>
    <t>GRAUTE FGK=30 MPA; TRAÇO 1:0,8:1,1 (CIMENTO/ AREIA GROSSA/ BRITA 0/ ADITIVO) - PREPARO MECÂNICO COM BETONEIRA 400 L. AF_02/2015</t>
  </si>
  <si>
    <t>REGISTRO DE ESFERA, PVC, ROSCÁVEL, 3/4", FORNECIDO E INSTALADO EM RAMAL DE ÁGUA. AF_03/2015</t>
  </si>
  <si>
    <t>JOELHO 90 GRAUS COM BUCHA DE LATÃO, PVC, SOLDÁVEL, DN 25MM, X 1/2 INSTALADO EM RAMAL OU SUB-RAMAL DE ÁGUA - FORNECIMENTO E INSTALAÇÃO. AF_12/2014</t>
  </si>
  <si>
    <t>TÊ COM BUCHA DE LATÃO NA BOLSA CENTRAL, PVC, SOLDÁVEL, DN 25MM X 3/4, INSTALADO EM RAMAL OU SUB-RAMAL DE ÁGUA - FORNECIMENTO E INSTALAÇÃO. AF_03/2015</t>
  </si>
  <si>
    <t>MASSA ÚNICA, PARA RECEBIMENTO DE PINTURA, EM ARGAMASSA TRAÇO 1:2:8, PREPARO MECÂNICO COM BETONEIRA 400L, APLICADA MANUALMENTE EM TETO, ESPESSURA DE 20MM, COM EXECUÇÃO DE TALISCAS. AF_03/2015</t>
  </si>
  <si>
    <t>MASSA ÚNICA, PARA RECEBIMENTO DE PINTURA, EM ARGAMASSA TRAÇO 1:2:8, PREPARO MANUAL, APLICADA MANUALMENTE EM TETO, ESPESSURA DE 20MM, COM EXECUÇÃO DE TALISCAS. AF_03/2015</t>
  </si>
  <si>
    <t>MASSA ÚNICA, PARA RECEBIMENTO DE PINTURA, EM ARGAMASSA TRAÇO 1:2:8, PREPARO MECÂNICO COM BETONEIRA 400L, APLICADA MANUALMENTE EM TETO, ESPESSURA DE 10MM, COM EXECUÇÃO DE TALISCAS. AF_03/2015</t>
  </si>
  <si>
    <t>MASSA ÚNICA, PARA RECEBIMENTO DE PINTURA, EM ARGAMASSA TRAÇO 1:2:8, PREPARO MANUAL, APLICADA MANUALMENTE EM TETO, ESPESSURA DE 10MM, COM EXECUÇÃO DE TALISCAS. AF_03/2015</t>
  </si>
  <si>
    <t>RASGO EM CONTRAPISO PARA RAMAIS/ DISTRIBUIÇÃO COM DIÂMETROS MAIORES QUE 40 MM E MENORES OU IGUAIS A 75 MM. AF_05/2015</t>
  </si>
  <si>
    <t>RASGO EM CONTRAPISO PARA RAMAIS/ DISTRIBUIÇÃO COM DIÂMETROS MAIORES QUE 75 MM. AF_05/2015</t>
  </si>
  <si>
    <t>PASSANTE TIPO PEÇA EM POLIESTIRENO PARA ABERTURA PARA PASSAGEM DE 1 TUBO, FIXADO EM LAJE. AF_05/2015</t>
  </si>
  <si>
    <t>PASSANTE TIPO TUBO DE DIÂMETRO MAIOR QUE 75 MM, FIXADO EM LAJE. AF_05/2015</t>
  </si>
  <si>
    <t>QUEBRA EM ALVENARIA PARA INSTALAÇÃO DE CAIXA DE TOMADA (4X4 OU 4X2). AF_05/2015</t>
  </si>
  <si>
    <t>QUEBRA EM ALVENARIA PARA INSTALAÇÃO DE QUADRO DISTRIBUIÇÃO PEQUENO (19X25 CM). AF_05/2015</t>
  </si>
  <si>
    <t>QUEBRA EM ALVENARIA PARA INSTALAÇÃO DE QUADRO DISTRIBUIÇÃO GRANDE (76X40 CM). AF_05/2015</t>
  </si>
  <si>
    <t>QUEBRA EM ALVENARIA PARA INSTALAÇÃO DE ABRIGO PARA MANGUEIRAS (90X60 CM). AF_05/2015</t>
  </si>
  <si>
    <t>PERFILADO DE SEÇÃO 38X76 MM PARA SUPORTE DE ATÉ 3 TUBOS HORIZONTAIS. AF_05/2015</t>
  </si>
  <si>
    <t>PERFILADO DE SEÇÃO 38X76 MM PARA SUPORTE DE MAIS DE 3 TUBOS HORIZONTAIS. AF_05/2015</t>
  </si>
  <si>
    <t>PERFILADO DE SEÇÃO 38X38 MM PARA SUPORTE DE ATÉ 3 TUBOS VERTICAIS. AF_05/2015</t>
  </si>
  <si>
    <t>CHUMBAMENTO LINEAR EM CONTRAPISO PARA RAMAIS/DISTRIBUIÇÃO COM DIÂMETROS MENORES OU IGUAIS A 40 MM. AF_05/2015</t>
  </si>
  <si>
    <t>CHUMBAMENTO LINEAR EM CONTRAPISO PARA RAMAIS/DISTRIBUIÇÃO COM DIÂMETROS MAIORES QUE 40 MM E MENORES OU IGUAIS A 75 MM. AF_05/2015</t>
  </si>
  <si>
    <t>CHUMBAMENTO LINEAR EM CONTRAPISO PARA RAMAIS/DISTRIBUIÇÃO COM DIÂMETROS MAIORES QUE 75 MM. AF_05/2015</t>
  </si>
  <si>
    <t>VIBRADOR DE IMERSÃO, DIÂMETRO DE PONTEIRA 45MM, MOTOR ELÉTRICO TRIFÁSICO POTÊNCIA DE 2 CV - DEPRECIAÇÃO. AF_06/2015</t>
  </si>
  <si>
    <t>VIBRADOR DE IMERSÃO, DIÂMETRO DE PONTEIRA 45MM, MOTOR ELÉTRICO TRIFÁSICO POTÊNCIA DE 2 CV - JUROS. AF_06/2015</t>
  </si>
  <si>
    <t>VIBRADOR DE IMERSÃO, DIÂMETRO DE PONTEIRA 45MM, MOTOR ELÉTRICO TRIFÁSICO POTÊNCIA DE 2 CV - MANUTENÇÃO. AF_06/2015</t>
  </si>
  <si>
    <t>VIBRADOR DE IMERSÃO, DIÂMETRO DE PONTEIRA 45MM, MOTOR ELÉTRICO TRIFÁSICO POTÊNCIA DE 2 CV - MATERIAIS NA OPERAÇÃO. AF_06/2015</t>
  </si>
  <si>
    <t>VIBRADOR DE IMERSÃO, DIÂMETRO DE PONTEIRA 45MM, MOTOR ELÉTRICO TRIFÁSICO POTÊNCIA DE 2 CV - CHP DIURNO. AF_06/2015</t>
  </si>
  <si>
    <t>VIBRADOR DE IMERSÃO, DIÂMETRO DE PONTEIRA 45MM, MOTOR ELÉTRICO TRIFÁSICO POTÊNCIA DE 2 CV - CHI DIURNO. AF_06/2015</t>
  </si>
  <si>
    <t>PERFURATRIZ SOBRE ESTEIRA, TORQUE MÁXIMO 600 KGF, PESO MÉDIO 1000 KG, POTÊNCIA 20 HP, DIÂMETRO MÁXIMO 10" - MATERIAIS NA OPERAÇÃO. AF_06/2015</t>
  </si>
  <si>
    <t>BOMBA TRIPLEX, PARA INJEÇÃO DE NATA DE CIMENTO, VAZÃO MÁXIMA DE 100 LITROS/MINUTO, PRESSÃO MÁXIMA DE 70 BAR - DEPRECIAÇÃO. AF_06/2015</t>
  </si>
  <si>
    <t>BOMBA TRIPLEX, PARA INJEÇÃO DE NATA DE CIMENTO, VAZÃO MÁXIMA DE 100 LITROS/MINUTO, PRESSÃO MÁXIMA DE 70 BAR - JUROS. AF_06/2015</t>
  </si>
  <si>
    <t>BOMBA TRIPLEX, PARA INJEÇÃO DE NATA DE CIMENTO, VAZÃO MÁXIMA DE 100 LITROS/MINUTO, PRESSÃO MÁXIMA DE 70 BAR - MANUTENÇÃO. AF_06/2015</t>
  </si>
  <si>
    <t>BOMBA TRIPLEX, PARA INJEÇÃO DE NATA DE CIMENTO, VAZÃO MÁXIMA DE 100 LITROS/MINUTO, PRESSÃO MÁXIMA DE 70 BAR - MATERIAIS NA OPERAÇÃO. AF_06/2015</t>
  </si>
  <si>
    <t>BOMBA TRIPLEX, PARA INJEÇÃO DE NATA DE CIMENTO, VAZÃO MÁXIMA DE 100 LITROS/MINUTO, PRESSÃO MÁXIMA DE 70 BAR - CHP DIURNO. AF_06/2015</t>
  </si>
  <si>
    <t>BOMBA TRIPLEX, PARA INJEÇÃO DE NATA DE CIMENTO, VAZÃO MÁXIMA DE 100 LITROS/MINUTO, PRESSÃO MÁXIMA DE 70 BAR - CHI DIURNO. AF_06/2015</t>
  </si>
  <si>
    <t>BOMBA CENTRÍFUGA MONOESTÁGIO COM MOTOR ELÉTRICO MONOFÁSICO, POTÊNCIA 15 HP, DIÂMETRO DO ROTOR 173 MM, HM/Q = 30 MCA / 90 M3/H A 45 MCA / 55 M3/H - DEPRECIAÇÃO. AF_06/2015</t>
  </si>
  <si>
    <t>BOMBA CENTRÍFUGA MONOESTÁGIO COM MOTOR ELÉTRICO MONOFÁSICO, POTÊNCIA 15 HP, DIÂMETRO DO ROTOR 173 MM, HM/Q = 30 MCA / 90 M3/H A 45 MCA / 55 M3/H - JUROS. AF_06/2015</t>
  </si>
  <si>
    <t>BOMBA CENTRÍFUGA MONOESTÁGIO COM MOTOR ELÉTRICO MONOFÁSICO, POTÊNCIA 15 HP, DIÂMETRO DO ROTOR 173 MM, HM/Q = 30 MCA / 90 M3/H A 45 MCA / 55 M3/H - MANUTENÇÃO. AF_06/2015</t>
  </si>
  <si>
    <t>BOMBA CENTRÍFUGA MONOESTÁGIO COM MOTOR ELÉTRICO MONOFÁSICO, POTÊNCIA 15 HP, DIÂMETRO DO ROTOR 173 MM, HM/Q = 30 MCA / 90 M3/H A 45 MCA / 55 M3/H - MATERIAIS NA OPERAÇÃO. AF_06/2015</t>
  </si>
  <si>
    <t>BOMBA CENTRÍFUGA MONOESTÁGIO COM MOTOR ELÉTRICO MONOFÁSICO, POTÊNCIA 15 HP, DIÂMETRO DO ROTOR 173 MM, HM/Q = 30 MCA / 90 M3/H A 45 MCA / 55 M3/H - CHP DIURNO. AF_06/2015</t>
  </si>
  <si>
    <t>BOMBA CENTRÍFUGA MONOESTÁGIO COM MOTOR ELÉTRICO MONOFÁSICO, POTÊNCIA 15 HP, DIÂMETRO DO ROTOR 173 MM, HM/Q = 30 MCA / 90 M3/H A 45 MCA / 55 M3/H - CHI DIURNO. AF_06/2015</t>
  </si>
  <si>
    <t>BOMBA DE PROJEÇÃO DE CONCRETO SECO, POTÊNCIA 10 CV, VAZÃO 3 M3/H - DEPRECIAÇÃO. AF_06/2015</t>
  </si>
  <si>
    <t>BOMBA DE PROJEÇÃO DE CONCRETO SECO, POTÊNCIA 10 CV, VAZÃO 3 M3/H - JUROS. AF_06/2015</t>
  </si>
  <si>
    <t>BOMBA DE PROJEÇÃO DE CONCRETO SECO, POTÊNCIA 10 CV, VAZÃO 3 M3/H - MANUTENÇÃO. AF_06/2015</t>
  </si>
  <si>
    <t>BOMBA DE PROJEÇÃO DE CONCRETO SECO, POTÊNCIA 10 CV, VAZÃO 3 M3/H - MATERIAIS NA OPERAÇÃO. AF_06/2015</t>
  </si>
  <si>
    <t>BOMBA DE PROJEÇÃO DE CONCRETO SECO, POTÊNCIA 10 CV, VAZÃO 6 M3/H - DEPRECIAÇÃO. AF_06/2015</t>
  </si>
  <si>
    <t>BOMBA DE PROJEÇÃO DE CONCRETO SECO, POTÊNCIA 10 CV, VAZÃO 6 M3/H - JUROS. AF_06/2015</t>
  </si>
  <si>
    <t>BOMBA DE PROJEÇÃO DE CONCRETO SECO, POTÊNCIA 10 CV, VAZÃO 6 M3/H - MANUTENÇÃO. AF_06/2015</t>
  </si>
  <si>
    <t>BOMBA DE PROJEÇÃO DE CONCRETO SECO, POTÊNCIA 10 CV, VAZÃO 6 M3/H - MATERIAIS NA OPERAÇÃO. AF_06/2015</t>
  </si>
  <si>
    <t>PROJETOR PNEUMÁTICO DE ARGAMASSA PARA CHAPISCO E REBOCO COM RECIPIENTE ACOPLADO, TIPO CANEQUINHA, COM COMPRESSOR DE AR REBOCÁVEL VAZÃO 89 PCM E MOTOR DIESEL DE 20 CV - DEPRECIAÇÃO. AF_06/2015</t>
  </si>
  <si>
    <t>PROJETOR PNEUMÁTICO DE ARGAMASSA PARA CHAPISCO E REBOCO COM RECIPIENTE ACOPLADO, TIPO CANEQUINHA, COM COMPRESSOR DE AR REBOCÁVEL VAZÃO 89 PCM E MOTOR DIESEL DE 20 CV - JUROS. AF_06/2015</t>
  </si>
  <si>
    <t>PROJETOR PNEUMÁTICO DE ARGAMASSA PARA CHAPISCO E REBOCO COM RECIPIENTE ACOPLADO, TIPO CANEQUINHA, COM COMPRESSOR DE AR REBOCÁVEL VAZÃO 89 PCM E MOTOR DIESEL DE 20 CV - MANUTENÇÃO. AF_06/2015</t>
  </si>
  <si>
    <t>PROJETOR PNEUMÁTICO DE ARGAMASSA PARA CHAPISCO E REBOCO COM RECIPIENTE ACOPLADO, TIPO CANEQUINHA, COM COMPRESSOR DE AR REBOCÁVEL VAZÃO 89 PCM E MOTOR DIESEL DE 20 CV - MATERIAIS NA OPERAÇÃO. AF_06/2015</t>
  </si>
  <si>
    <t>PROJETOR PNEUMÁTICO DE ARGAMASSA PARA CHAPISCO E REBOCO COM RECIPIENTE ACOPLADO, TIPO CANEQUINHA, COM COMPRESSOR DE AR REBOCÁVEL VAZÃO 89 PCM E MOTOR DIESEL DE 20 CV - CHP DIURNO. AF_06/2015</t>
  </si>
  <si>
    <t>PROJETOR PNEUMÁTICO DE ARGAMASSA PARA CHAPISCO E REBOCO COM RECIPIENTE ACOPLADO, TIPO CANEQUINHA, COM COMPRESSOR DE AR REBOCÁVEL VAZÃO 89 PCM E MOTOR DIESEL DE 20 CV - CHI DIURNO. AF_06/2015</t>
  </si>
  <si>
    <t>PERFURATRIZ COM TORRE METÁLICA PARA EXECUÇÃO DE ESTACA HÉLICE CONTÍNUA, PROFUNDIDADE MÁXIMA DE 30 M, DIÂMETRO MÁXIMO DE 800 MM, POTÊNCIA INSTALADA DE 268 HP, MESA ROTATIVA COM TORQUE MÁXIMO DE 170 KNM - DEPRECIAÇÃO. AF_06/2015</t>
  </si>
  <si>
    <t>PERFURATRIZ COM TORRE METÁLICA PARA EXECUÇÃO DE ESTACA HÉLICE CONTÍNUA, PROFUNDIDADE MÁXIMA DE 30 M, DIÂMETRO MÁXIMO DE 800 MM, POTÊNCIA INSTALADA DE 268 HP, MESA ROTATIVA COM TORQUE MÁXIMO DE 170 KNM - JUROS. AF_06/2015</t>
  </si>
  <si>
    <t>PERFURATRIZ COM TORRE METÁLICA PARA EXECUÇÃO DE ESTACA HÉLICE CONTÍNUA, PROFUNDIDADE MÁXIMA DE 30 M, DIÂMETRO MÁXIMO DE 800 MM, POTÊNCIA INSTALADA DE 268 HP, MESA ROTATIVA COM TORQUE MÁXIMO DE 170 KNM - MANUTENÇÃO. AF_06/2015</t>
  </si>
  <si>
    <t>PERFURATRIZ COM TORRE METÁLICA PARA EXECUÇÃO DE ESTACA HÉLICE CONTÍNUA, PROFUNDIDADE MÁXIMA DE 30 M, DIÂMETRO MÁXIMO DE 800 MM, POTÊNCIA INSTALADA DE 268 HP, MESA ROTATIVA COM TORQUE MÁXIMO DE 170 KNM - MATERIAIS NA OPERAÇÃO. AF_06/2015</t>
  </si>
  <si>
    <t>PERFURATRIZ COM TORRE METÁLICA PARA EXECUÇÃO DE ESTACA HÉLICE CONTÍNUA, PROFUNDIDADE MÁXIMA DE 30 M, DIÂMETRO MÁXIMO DE 800 MM, POTÊNCIA INSTALADA DE 268 HP, MESA ROTATIVA COM TORQUE MÁXIMO DE 170 KNM - CHP DIURNO. AF_06/2015</t>
  </si>
  <si>
    <t>PERFURATRIZ COM TORRE METÁLICA PARA EXECUÇÃO DE ESTACA HÉLICE CONTÍNUA, PROFUNDIDADE MÁXIMA DE 30 M, DIÂMETRO MÁXIMO DE 800 MM, POTÊNCIA INSTALADA DE 268 HP, MESA ROTATIVA COM TORQUE MÁXIMO DE 170 KNM - CHI DIURNO. AF_06/2015</t>
  </si>
  <si>
    <t>PERFURATRIZ HIDRÁULICA SOBRE CAMINHÃO COM TRADO CURTO ACOPLADO, PROFUNDIDADE MÁXIMA DE 20 M, DIÂMETRO MÁXIMO DE 1500 MM, POTÊNCIA INSTALADA DE 137 HP, MESA ROTATIVA COM TORQUE MÁXIMO DE 30 KNM - DEPRECIAÇÃO. AF_06/2015</t>
  </si>
  <si>
    <t>PERFURATRIZ HIDRÁULICA SOBRE CAMINHÃO COM TRADO CURTO ACOPLADO, PROFUNDIDADE MÁXIMA DE 20 M, DIÂMETRO MÁXIMO DE 1500 MM, POTÊNCIA INSTALADA DE 137 HP, MESA ROTATIVA COM TORQUE MÁXIMO DE 30 KNM - JUROS. AF_06/2015</t>
  </si>
  <si>
    <t>PERFURATRIZ HIDRÁULICA SOBRE CAMINHÃO COM TRADO CURTO ACOPLADO, PROFUNDIDADE MÁXIMA DE 20 M, DIÂMETRO MÁXIMO DE 1500 MM, POTÊNCIA INSTALADA DE 137 HP, MESA ROTATIVA COM TORQUE MÁXIMO DE 30 KNM - MANUTENÇÃO. AF_06/2015</t>
  </si>
  <si>
    <t>PERFURATRIZ HIDRÁULICA SOBRE CAMINHÃO COM TRADO CURTO ACOPLADO, PROFUNDIDADE MÁXIMA DE 20 M, DIÂMETRO MÁXIMO DE 1500 MM, POTÊNCIA INSTALADA DE 137 HP, MESA ROTATIVA COM TORQUE MÁXIMO DE 30 KNM - MATERIAIS NA OPERAÇÃO. AF_06/2015</t>
  </si>
  <si>
    <t>PERFURATRIZ HIDRÁULICA SOBRE CAMINHÃO COM TRADO CURTO ACOPLADO, PROFUNDIDADE MÁXIMA DE 20 M, DIÂMETRO MÁXIMO DE 1500 MM, POTÊNCIA INSTALADA DE 137 HP, MESA ROTATIVA COM TORQUE MÁXIMO DE 30 KNM - CHP DIURNO. AF_06/2015</t>
  </si>
  <si>
    <t>PERFURATRIZ HIDRÁULICA SOBRE CAMINHÃO COM TRADO CURTO ACOPLADO, PROFUNDIDADE MÁXIMA DE 20 M, DIÂMETRO MÁXIMO DE 1500 MM, POTÊNCIA INSTALADA DE 137 HP, MESA ROTATIVA COM TORQUE MÁXIMO DE 30 KNM - CHI DIURNO. AF_06/2015</t>
  </si>
  <si>
    <t>MANIPULADOR TELESCÓPICO, POTÊNCIA DE 85 HP, CAPACIDADE DE CARGA DE 3.500 KG, ALTURA MÁXIMA DE ELEVAÇÃO DE 12,3 M - DEPRECIAÇÃO. AF_06/2015</t>
  </si>
  <si>
    <t>MANIPULADOR TELESCÓPICO, POTÊNCIA DE 85 HP, CAPACIDADE DE CARGA DE 3.500 KG, ALTURA MÁXIMA DE ELEVAÇÃO DE 12,3 M - JUROS. AF_06/2015</t>
  </si>
  <si>
    <t>MANIPULADOR TELESCÓPICO, POTÊNCIA DE 85 HP, CAPACIDADE DE CARGA DE 3.500 KG, ALTURA MÁXIMA DE ELEVAÇÃO DE 12,3 M - MANUTENÇÃO. AF_06/2015</t>
  </si>
  <si>
    <t>MANIPULADOR TELESCÓPICO, POTÊNCIA DE 85 HP, CAPACIDADE DE CARGA DE 3.500 KG, ALTURA MÁXIMA DE ELEVAÇÃO DE 12,3 M - MATERIAIS NA OPERAÇÃO. AF_06/2015</t>
  </si>
  <si>
    <t>MANIPULADOR TELESCÓPICO, POTÊNCIA DE 85 HP, CAPACIDADE DE CARGA DE 3.500 KG, ALTURA MÁXIMA DE ELEVAÇÃO DE 12,3 M - CHP DIURNO. AF_06/2015</t>
  </si>
  <si>
    <t>MANIPULADOR TELESCÓPICO, POTÊNCIA DE 85 HP, CAPACIDADE DE CARGA DE 3.500 KG, ALTURA MÁXIMA DE ELEVAÇÃO DE 12,3 M - CHI DIURNO. AF_06/2015</t>
  </si>
  <si>
    <t>MINICARREGADEIRA SOBRE RODAS, POTÊNCIA LÍQUIDA DE 47 HP, CAPACIDADE NOMINAL DE OPERAÇÃO DE 646 KG - DEPRECIAÇÃO. AF_06/2015</t>
  </si>
  <si>
    <t>MINICARREGADEIRA SOBRE RODAS, POTÊNCIA LÍQUIDA DE 47 HP, CAPACIDADE NOMINAL DE OPERAÇÃO DE 646 KG - JUROS. AF_06/2015</t>
  </si>
  <si>
    <t>MINICARREGADEIRA SOBRE RODAS, POTÊNCIA LÍQUIDA DE 47 HP, CAPACIDADE NOMINAL DE OPERAÇÃO DE 646 KG - MANUTENÇÃO. AF_06/2015</t>
  </si>
  <si>
    <t>MINICARREGADEIRA SOBRE RODAS, POTÊNCIA LÍQUIDA DE 47 HP, CAPACIDADE NOMINAL DE OPERAÇÃO DE 646 KG - MATERIAIS NA OPERAÇÃO. AF_06/2015</t>
  </si>
  <si>
    <t>MINICARREGADEIRA SOBRE RODAS, POTÊNCIA LÍQUIDA DE 47 HP, CAPACIDADE NOMINAL DE OPERAÇÃO DE 646 KG - CHP DIURNO. AF_06/2015</t>
  </si>
  <si>
    <t>MINICARREGADEIRA SOBRE RODAS, POTÊNCIA LÍQUIDA DE 47 HP, CAPACIDADE NOMINAL DE OPERAÇÃO DE 646 KG - CHI DIURNO. AF_06/2015</t>
  </si>
  <si>
    <t>TUBO DE PVC CORRUGADO DE DUPLA PAREDE PARA REDE COLETORA DE ESGOTO, DN 150 MM, JUNTA ELÁSTICA, INSTALADO EM LOCAL COM NÍVEL BAIXO DE INTERFERÊNCIAS - FORNECIMENTO E ASSENTAMENTO. AF_06/2015</t>
  </si>
  <si>
    <t>TUBO DE PVC CORRUGADO DE DUPLA PAREDE PARA REDE COLETORA DE ESGOTO, DN 200 MM, JUNTA ELÁSTICA, INSTALADO EM LOCAL COM NÍVEL BAIXO DE INTERFERÊNCIAS - FORNECIMENTO E ASSENTAMENTO. AF_06/2015</t>
  </si>
  <si>
    <t>TUBO DE PVC CORRUGADO DE DUPLA PAREDE PARA REDE COLETORA DE ESGOTO, DN 250 MM, JUNTA ELÁSTICA, INSTALADO EM LOCAL COM NÍVEL BAIXO DE INTERFERÊNCIAS - FORNECIMENTO E ASSENTAMENTO. AF_06/2015</t>
  </si>
  <si>
    <t>TUBO DE PVC CORRUGADO DE DUPLA PAREDE PARA REDE COLETORA DE ESGOTO, DN 300 MM, JUNTA ELÁSTICA, INSTALADO EM LOCAL COM NÍVEL BAIXO DE INTERFERÊNCIAS - FORNECIMENTO E ASSENTAMENTO. AF_06/2015</t>
  </si>
  <si>
    <t>TUBO DE PVC CORRUGADO DE DUPLA PAREDE PARA REDE COLETORA DE ESGOTO, DN 350 MM, JUNTA ELÁSTICA, INSTALADO EM LOCAL COM NÍVEL BAIXO DE INTERFERÊNCIAS - FORNECIMENTO E ASSENTAMENTO. AF_06/2015</t>
  </si>
  <si>
    <t>TUBO DE PVC CORRUGADO DE DUPLA PAREDE PARA REDE COLETORA DE ESGOTO, DN 400 MM, JUNTA ELÁSTICA, INSTALADO EM LOCAL COM NÍVEL BAIXO DE INTERFERÊNCIAS - FORNECIMENTO E ASSENTAMENTO. AF_06/2015</t>
  </si>
  <si>
    <t>TUBO DE PEAD CORRUGADO DE DUPLA PAREDE PARA REDE COLETORA DE ESGOTO, DN 600 MM, JUNTA ELÁSTICA INTEGRADA, INSTALADO EM LOCAL COM NÍVEL BAIXO DE INTERFERÊNCIAS - FORNECIMENTO E ASSENTAMENTO. AF_06/2015</t>
  </si>
  <si>
    <t>TUBO DE PVC CORRUGADO DE DUPLA PAREDE PARA REDE COLETORA DE ESGOTO, DN 150 MM, JUNTA ELÁSTICA, INSTALADO EM LOCAL COM NÍVEL ALTO DE INTERFERÊNCIAS - FORNECIMENTO E ASSENTAMENTO. AF_06/2015</t>
  </si>
  <si>
    <t>TUBO DE PVC CORRUGADO DE DUPLA PAREDE PARA REDE COLETORA DE ESGOTO, DN 200 MM, JUNTA ELÁSTICA, INSTALADO EM LOCAL COM NÍVEL ALTO DE INTERFERÊNCIAS - FORNECIMENTO E ASSENTAMENTO. AF_06/2015</t>
  </si>
  <si>
    <t>TUBO DE PVC CORRUGADO DE DUPLA PAREDE PARA REDE COLETORA DE ESGOTO, DN 250 MM, JUNTA ELÁSTICA, INSTALADO EM LOCAL COM NÍVEL ALTO DE INTERFERÊNCIAS - FORNECIMENTO E ASSENTAMENTO. AF_06/2015</t>
  </si>
  <si>
    <t>TUBO DE PVC CORRUGADO DE DUPLA PAREDE PARA REDE COLETORA DE ESGOTO, DN 300 MM, JUNTA ELÁSTICA, INSTALADO EM LOCAL COM NÍVEL ALTO DE INTERFERÊNCIAS - FORNECIMENTO E ASSENTAMENTO. AF_06/2015</t>
  </si>
  <si>
    <t>TUBO DE PVC CORRUGADO DE DUPLA PAREDE PARA REDE COLETORA DE ESGOTO, DN 350 MM, JUNTA ELÁSTICA, INSTALADO EM LOCAL COM NÍVEL ALTO DE INTERFERÊNCIAS - FORNECIMENTO E ASSENTAMENTO. AF_06/2015</t>
  </si>
  <si>
    <t>TUBO DE PVC CORRUGADO DE DUPLA PAREDE PARA REDE COLETORA DE ESGOTO, DN 400 MM, EM JUNTA ELÁSTICA, INSTALADO EM LOCAL COM NÍVEL ALTO DE INTERFERÊNCIAS - FORNECIMENTO E ASSENTAMENTO. AF_06/2015</t>
  </si>
  <si>
    <t>TUBO DE PEAD CORRUGADO DE DUPLA PAREDE PARA REDE COLETORA DE ESGOTO, DN 600 MM, JUNTA ELÁSTICA INTEGRADA, INSTALADO EM LOCAL COM NÍVEL ALTO DE INTERFERÊNCIAS - FORNECIMENTO E ASSENTAMENTO. AF_06/2015</t>
  </si>
  <si>
    <t>JUNTA ARGAMASSADA ENTRE TUBO DN 100 MM E O POÇO DE VISITA/ CAIXA DE CONCRETO OU ALVENARIA EM REDES DE ESGOTO. AF_06/2015</t>
  </si>
  <si>
    <t>JUNTA ARGAMASSADA ENTRE TUBO DN 150 MM E O POÇO DE VISITA/ CAIXA DE CONCRETO OU ALVENARIA EM REDES DE ESGOTO. AF_06/2015</t>
  </si>
  <si>
    <t>JUNTA ARGAMASSADA ENTRE TUBO DN 250 MM E O POÇO DE VISITA/ CAIXA DE CONCRETO OU ALVENARIA EM REDES DE ESGOTO. AF_06/2015</t>
  </si>
  <si>
    <t>JUNTA ARGAMASSADA ENTRE TUBO DN 300 MM E O POÇO DE VISITA/ CAIXA DE CONCRETO OU ALVENARIA EM REDES DE ESGOTO. AF_06/2015</t>
  </si>
  <si>
    <t>JUNTA ARGAMASSADA ENTRE TUBO DN 350 MM E O POÇO DE VISITA/ CAIXA DE CONCRETO OU ALVENARIA EM REDES DE ESGOTO. AF_06/2015</t>
  </si>
  <si>
    <t>JUNTA ARGAMASSADA ENTRE TUBO DN 400 MM E O POÇO DE VISITA/ CAIXA DE CONCRETO OU ALVENARIA EM REDES DE ESGOTO. AF_06/2015</t>
  </si>
  <si>
    <t>JUNTA ARGAMASSADA ENTRE TUBO DN 450 MM E O POÇO DE VISITA/ CAIXA DE CONCRETO OU ALVENARIA EM REDES DE ESGOTO. AF_06/2015</t>
  </si>
  <si>
    <t>JUNTA ARGAMASSADA ENTRE TUBO DN 600 MM E O POÇO DE VISITA/ CAIXA DE CONCRETO OU ALVENARIA EM REDES DE ESGOTO. AF_06/2015</t>
  </si>
  <si>
    <t>ASSENTAMENTO DE TUBO DE PVC PARA REDE COLETORA DE ESGOTO DE PAREDE MACIÇA, DN 100 MM, JUNTA ELÁSTICA, INSTALADO EM LOCAL COM NÍVEL BAIXO DE INTERFERÊNCIAS (NÃO INCLUI FORNECIMENTO). AF_06/2015</t>
  </si>
  <si>
    <t>ASSENTAMENTO DE TUBO DE PVC PARA REDE COLETORA DE ESGOTO DE PAREDE MACIÇA, DN 150 MM, JUNTA ELÁSTICA, INSTALADO EM LOCAL COM NÍVEL BAIXO DE INTERFERÊNCIAS (NÃO INCLUI FORNECIMENTO). AF_06/2015</t>
  </si>
  <si>
    <t>ASSENTAMENTO DE TUBO DE PVC PARA REDE COLETORA DE ESGOTO DE PAREDE MACIÇA, DN 200 MM, JUNTA ELÁSTICA, INSTALADO EM LOCAL COM NÍVEL BAIXO DE INTERFERÊNCIAS (NÃO INCLUI FORNECIMENTO). AF_06/2015</t>
  </si>
  <si>
    <t>ASSENTAMENTO DE TUBO DE PVC PARA REDE COLETORA DE ESGOTO DE PAREDE MACIÇA, DN 250 MM, JUNTA ELÁSTICA, INSTALADO EM LOCAL COM NÍVEL BAIXO DE INTERFERÊNCIAS (NÃO INCLUI FORNECIMENTO). AF_06/2015</t>
  </si>
  <si>
    <t>ASSENTAMENTO DE TUBO DE PVC PARA REDE COLETORA DE ESGOTO DE PAREDE MACIÇA, DN 300 MM, JUNTA ELÁSTICA, INSTALADO EM LOCAL COM NÍVEL BAIXO DE INTERFERÊNCIAS (NÃO INCLUI FORNECIMENTO). AF_06/2015</t>
  </si>
  <si>
    <t>ASSENTAMENTO DE TUBO DE PVC PARA REDE COLETORA DE ESGOTO DE PAREDE MACIÇA, DN 350 MM, JUNTA ELÁSTICA, INSTALADO EM LOCAL COM NÍVEL BAIXO DE INTERFERÊNCIAS (NÃO INCLUI FORNECIMENTO). AF_06/2015</t>
  </si>
  <si>
    <t>ASSENTAMENTO DE TUBO DE PVC PARA REDE COLETORA DE ESGOTO DE PAREDE MACIÇA, DN 400 MM, JUNTA ELÁSTICA, INSTALADO EM LOCAL COM NÍVEL BAIXO DE INTERFERÊNCIAS (NÃO INCLUI FORNECIMENTO). AF_06/2015</t>
  </si>
  <si>
    <t>ASSENTAMENTO DE TUBO DE PVC CORRUGADO DE DUPLA PAREDE PARA REDE COLETORA DE ESGOTO, DN 150 MM, JUNTA ELÁSTICA, INSTALADO EM LOCAL COM NÍVEL BAIXO DE INTERFERÊNCIAS (NÃO INCLUI FORNECIMENTO). AF_06/2015</t>
  </si>
  <si>
    <t>ASSENTAMENTO DE TUBO DE PVC CORRUGADO DE DUPLA PAREDE PARA REDE COLETORA DE ESGOTO, DN 200 MM, JUNTA ELÁSTICA, INSTALADO EM LOCAL COM NÍVEL BAIXO DE INTERFERÊNCIAS (NÃO INCLUI FORNECIMENTO). AF_06/2015</t>
  </si>
  <si>
    <t>ASSENTAMENTO DE TUBO DE PVC CORRUGADO DE DUPLA PAREDE PARA REDE COLETORA DE ESGOTO, DN 250 MM, JUNTA ELÁSTICA, INSTALADO EM LOCAL COM NÍVEL BAIXO DE INTERFERÊNCIAS (NÃO INCLUI FORNECIMENTO). AF_06/2015</t>
  </si>
  <si>
    <t>ASSENTAMENTO DE TUBO DE PVC CORRUGADO DE DUPLA PAREDE PARA REDE COLETORA DE ESGOTO, DN 300 MM, JUNTA ELÁSTICA, INSTALADO EM LOCAL COM NÍVEL BAIXO DE INTERFERÊNCIAS (NÃO INCLUI FORNECIMENTO). AF_06/2015</t>
  </si>
  <si>
    <t>ASSENTAMENTO DE TUBO DE PVC CORRUGADO DE DUPLA PAREDE PARA REDE COLETORA DE ESGOTO, DN 350 MM, JUNTA ELÁSTICA, INSTALADO EM LOCAL COM NÍVEL BAIXO DE INTERFERÊNCIAS (NÃO INCLUI FORNECIMENTO). AF_06/2015</t>
  </si>
  <si>
    <t>ASSENTAMENTO DE TUBO DE PVC CORRUGADO DE DUPLA PAREDE PARA REDE COLETORA DE ESGOTO, DN 400 MM, JUNTA ELÁSTICA, INSTALADO EM LOCAL COM NÍVEL BAIXO DE INTERFERÊNCIAS (NÃO INCLUI FORNECIMENTO). AF_06/2015</t>
  </si>
  <si>
    <t>ASSENTAMENTO DE TUBO DE PEAD CORRUGADO DE DUPLA PAREDE PARA REDE COLETORA DE ESGOTO, DN 450 MM, JUNTA ELÁSTICA INTEGRADA, INSTALADO EM LOCAL COM NÍVEL BAIXO DE INTERFERÊNCIAS (NÃO INCLUI FORNECIMENTO). AF_06/2015</t>
  </si>
  <si>
    <t>ASSENTAMENTO DE TUBO DE PEAD CORRUGADO DE DUPLA PAREDE PARA REDE COLETORA DE ESGOTO, DN 600 MM, JUNTA ELÁSTICA INTEGRADA, INSTALADO EM LOCAL COM NÍVEL BAIXO DE INTERFERÊNCIAS (NÃO INCLUI FORNECIMENTO). AF_06/2015</t>
  </si>
  <si>
    <t>ASSENTAMENTO DE TUBO DE PVC PARA REDE COLETORA DE ESGOTO DE PAREDE MACIÇA, DN 100 MM, JUNTA ELÁSTICA, INSTALADO EM LOCAL COM NÍVEL ALTO DE INTERFERÊNCIAS (NÃO INCLUI FORNECIMENTO). AF_06/2015</t>
  </si>
  <si>
    <t>ASSENTAMENTO DE TUBO DE PVC PARA REDE COLETORA DE ESGOTO DE PAREDE MACIÇA, DN 150 MM, JUNTA ELÁSTICA, INSTALADO EM LOCAL COM NÍVEL ALTO DE INTERFERÊNCIAS (NÃO INCLUI FORNECIMENTO). AF_06/2015</t>
  </si>
  <si>
    <t>ASSENTAMENTO DE TUBO DE PVC PARA REDE COLETORA DE ESGOTO DE PAREDE MACIÇA, DN 200 MM, JUNTA ELÁSTICA, INSTALADO EM LOCAL COM NÍVEL ALTO DE INTERFERÊNCIAS (NÃO INCLUI FORNECIMENTO). AF_06/2015</t>
  </si>
  <si>
    <t>ASSENTAMENTO DE TUBO DE PVC PARA REDE COLETORA DE ESGOTO DE PAREDE MACIÇA, DN 250 MM, JUNTA ELÁSTICA, INSTALADO EM LOCAL COM NÍVEL ALTO DE INTERFERÊNCIAS (NÃO INCLUI FORNECIMENTO). AF_06/2015</t>
  </si>
  <si>
    <t>ASSENTAMENTO DE TUBO DE PVC PARA REDE COLETORA DE ESGOTO DE PAREDE MACIÇA, DN 300 MM, JUNTA ELÁSTICA, INSTALADO EM LOCAL COM NÍVEL ALTO DE INTERFERÊNCIAS (NÃO INCLUI FORNECIMENTO). AF_06/2015</t>
  </si>
  <si>
    <t>ASSENTAMENTO DE TUBO DE PVC PARA REDE COLETORA DE ESGOTO DE PAREDE MACIÇA, DN 350 MM, JUNTA ELÁSTICA, INSTALADO EM LOCAL COM NÍVEL ALTO DE INTERFERÊNCIAS (NÃO INCLUI FORNECIMENTO). AF_06/2015</t>
  </si>
  <si>
    <t>ASSENTAMENTO DE TUBO DE PVC PARA REDE COLETORA DE ESGOTO DE PAREDE MACIÇA, DN 400 MM, JUNTA ELÁSTICA, INSTALADO EM LOCAL COM NÍVEL ALTO DE INTERFERÊNCIAS (NÃO INCLUI FORNECIMENTO). AF_06/2015</t>
  </si>
  <si>
    <t>ASSENTAMENTO DE TUBO DE PVC CORRUGADO DE DUPLA PAREDE PARA REDE COLETORA DE ESGOTO, DN 150 MM, JUNTA ELÁSTICA, INSTALADO EM LOCAL COM NÍVEL ALTO DE INTERFERÊNCIAS (NÃO INCLUI FORNECIMENTO). AF_06/2015</t>
  </si>
  <si>
    <t>ASSENTAMENTO DE TUBO DE PVC CORRUGADO DE DUPLA PAREDE PARA REDE COLETORA DE ESGOTO, DN 200 MM, JUNTA ELÁSTICA, INSTALADO EM LOCAL COM NÍVEL ALTO DE INTERFERÊNCIAS (NÃO INCLUI FORNECIMENTO). AF_06/2015</t>
  </si>
  <si>
    <t>ASSENTAMENTO DE TUBO DE PVC CORRUGADO DE DUPLA PAREDE PARA REDE COLETORA DE ESGOTO, DN 250 MM, JUNTA ELÁSTICA, INSTALADO EM LOCAL COM NÍVEL ALTO DE INTERFERÊNCIAS (NÃO INCLUI FORNECIMENTO). AF_06/2015</t>
  </si>
  <si>
    <t>ASSENTAMENTO DE TUBO DE PVC CORRUGADO DE DUPLA PAREDE PARA REDE COLETORA DE ESGOTO, DN 300 MM, JUNTA ELÁSTICA, INSTALADO EM LOCAL COM NÍVEL ALTO DE INTERFERÊNCIAS (NÃO INCLUI FORNECIMENTO). AF_06/2015</t>
  </si>
  <si>
    <t>ASSENTAMENTO DE TUBO DE PVC CORRUGADO DE DUPLA PAREDE PARA REDE COLETORA DE ESGOTO, DN 350 MM, JUNTA ELÁSTICA, INSTALADO EM LOCAL COM NÍVEL ALTO DE INTERFERÊNCIAS (NÃO INCLUI FORNECIMENTO). AF_06/2015</t>
  </si>
  <si>
    <t>ASSENTAMENTO DE TUBO DE PVC CORRUGADO DE DUPLA PAREDE PARA REDE COLETORA DE ESGOTO, DN 400 MM, EM JUNTA ELÁSTICA, INSTALADO EM LOCAL COM NÍVEL ALTO DE INTERFERÊNCIAS (NÃO INCLUI FORNECIMENTO). AF_06/2015</t>
  </si>
  <si>
    <t>ASSENTAMENTO DE TUBO DE PEAD CORRUGADO DE DUPLA PAREDE PARA REDE COLETORA DE ESGOTO, DN 450 MM, JUNTA ELÁSTICA INTEGRADA, INSTALADO EM LOCAL COM NÍVEL ALTO DE INTERFERÊNCIAS (NÃO INCLUI FORNECIMENTO). AF_06/2015</t>
  </si>
  <si>
    <t>ASSENTAMENTO DE TUBO DE PEAD CORRUGADO DE DUPLA PAREDE PARA REDE COLETORA DE ESGOTO, DN 600 MM, JUNTA ELÁSTICA INTEGRADA, INSTALADO EM LOCAL COM NÍVEL ALTO DE INTERFERÊNCIAS (NÃO INCLUI FORNECIMENTO). AF_06/2015</t>
  </si>
  <si>
    <t>ADUELA / MARCO / BATENTE PARA PORTA DE 60X210CM, PADRÃO MÉDIO - FORNECIMENTO E MONTAGEM. AF_08/2015</t>
  </si>
  <si>
    <t>ADUELA / MARCO / BATENTE PARA PORTA DE 70X210CM, PADRÃO MÉDIO - FORNECIMENTO E MONTAGEM. AF_08/2015</t>
  </si>
  <si>
    <t>ADUELA / MARCO / BATENTE PARA PORTA DE 80X210CM, PADRÃO MÉDIO - FORNECIMENTO E MONTAGEM. AF_08/2015</t>
  </si>
  <si>
    <t>ADUELA / MARCO / BATENTE PARA PORTA DE 90X210CM, PADRÃO MÉDIO - FORNECIMENTO E MONTAGEM. AF_08/2015</t>
  </si>
  <si>
    <t>ADUELA / MARCO / BATENTE PARA PORTA DE 60X210CM, FIXAÇÃO COM ARGAMASSA, PADRÃO MÉDIO - FORNECIMENTO E INSTALAÇÃO. AF_08/2015_P</t>
  </si>
  <si>
    <t>ADUELA / MARCO / BATENTE PARA PORTA DE 70X210CM, FIXAÇÃO COM ARGAMASSA, PADRÃO MÉDIO - FORNECIMENTO E INSTALAÇÃO. AF_08/2015_P</t>
  </si>
  <si>
    <t>ESTACA HÉLICE CONTÍNUA, DIÂMETRO DE 30 CM, COMPRIMENTO TOTAL ATÉ 15 M, PERFURATRIZ COM TORQUE DE 170 KN.M (EXCLUSIVE MOBILIZAÇÃO E DESMOBILIZAÇÃO). AF_02/2015</t>
  </si>
  <si>
    <t>ESTACA HÉLICE CONTÍNUA, DIÂMETRO DE 30 CM, COMPRIMENTO TOTAL ACIMA DE 15 M ATÉ 20 M, PERFURATRIZ COM TORQUE DE 170 KN.M (EXCLUSIVE MOBILIZAÇÃO E DESMOBILIZAÇÃO). AF_02/2015</t>
  </si>
  <si>
    <t>ESTACA HÉLICE CONTÍNUA, DIÂMETRO DE 50 CM, COMPRIMENTO TOTAL ATÉ 15 M, PERFURATRIZ COM TORQUE DE 170 KN.M (EXCLUSIVE MOBILIZAÇÃO E DESMOBILIZAÇÃO). AF_02/2015</t>
  </si>
  <si>
    <t>ESTACA HÉLICE CONTÍNUA, DIÂMETRO DE 50 CM, COMPRIMENTO TOTAL ACIMA DE 15 M ATÉ 30 M, PERFURATRIZ COM TORQUE DE 170 KN.M (EXCLUSIVE MOBILIZAÇÃO E DESMOBILIZAÇÃO). AF_02/2015</t>
  </si>
  <si>
    <t>ESTACA HÉLICE CONTÍNUA, DIÂMETRO DE 70 CM, COMPRIMENTO TOTAL ATÉ 15 M, PERFURATRIZ COM TORQUE DE 170 KN.M (EXCLUSIVE MOBILIZAÇÃO E DESMOBILIZAÇÃO). AF_02/2015</t>
  </si>
  <si>
    <t>ESTACA HÉLICE CONTÍNUA, DIÂMETRO DE 70 CM, COMPRIMENTO TOTAL ACIMA DE 15 M ATÉ 30 M, PERFURATRIZ COM TORQUE DE 170 KN.M (EXCLUSIVE MOBILIZAÇÃO E DESMOBILIZAÇÃO). AF_02/2015</t>
  </si>
  <si>
    <t>ESTACA HÉLICE CONTÍNUA, DIÂMETRO DE 80 CM, COMPRIMENTO TOTAL ATÉ 30 M, PERFURATRIZ COM TORQUE DE 170 KN.M (EXCLUSIVE MOBILIZAÇÃO E DESMOBILIZAÇÃO). AF_02/2015</t>
  </si>
  <si>
    <t>ESTACA HÉLICE CONTÍNUA, DIÂMETRO DE 90 CM, COMPRIMENTO TOTAL ATÉ 30 M, PERFURATRIZ COM TORQUE DE 263 KN.M (EXCLUSIVE MOBILIZAÇÃO E DESMOBILIZAÇÃO). AF_02/2015</t>
  </si>
  <si>
    <t>ADUELA / MARCO / BATENTE PARA PORTA DE 80X210CM, FIXAÇÃO COM ARGAMASSA, PADRÃO MÉDIO - FORNECIMENTO E INSTALAÇÃO. AF_08/2015_P</t>
  </si>
  <si>
    <t>ADUELA / MARCO / BATENTE PARA PORTA DE 90X210CM, FIXAÇÃO COM ARGAMASSA, PADRÃO MÉDIO - FORNECIMENTO E INSTALAÇÃO. AF_08/2015_P</t>
  </si>
  <si>
    <t>PORTA DE MADEIRA PARA PINTURA, SEMI-OCA (LEVE OU MÉDIA), 60X210CM, ESPESSURA DE 3,5CM, INCLUSO DOBRADIÇAS - FORNECIMENTO E INSTALAÇÃO. AF_08/2015</t>
  </si>
  <si>
    <t>PORTA DE MADEIRA PARA PINTURA, SEMI-OCA (LEVE OU MÉDIA), 70X210CM, ESPESSURA DE 3,5CM, INCLUSO DOBRADIÇAS - FORNECIMENTO E INSTALAÇÃO. AF_08/2015</t>
  </si>
  <si>
    <t>PORTA DE MADEIRA PARA PINTURA, SEMI-OCA (LEVE OU MÉDIA), 80X210CM, ESPESSURA DE 3,5CM, INCLUSO DOBRADIÇAS - FORNECIMENTO E INSTALAÇÃO. AF_08/2015</t>
  </si>
  <si>
    <t>PORTA DE MADEIRA PARA PINTURA, SEMI-OCA (LEVE OU MÉDIA), 90X210CM, ESPESSURA DE 3,5CM, INCLUSO DOBRADIÇAS - FORNECIMENTO E INSTALAÇÃO. AF_08/2015</t>
  </si>
  <si>
    <t>ALIZAR / GUARNIÇÃO DE 5X1,5CM PARA PORTA DE 60X210CM FIXADO COM PREGOS, PADRÃO MÉDIO - FORNECIMENTO E INSTALAÇÃO. AF_08/2015</t>
  </si>
  <si>
    <t>ALIZAR / GUARNIÇÃO DE 5X1,5CM PARA PORTA DE 70X210CM FIXADO COM PREGOS, PADRÃO MÉDIO - FORNECIMENTO E INSTALAÇÃO. AF_08/2015</t>
  </si>
  <si>
    <t>ALIZAR / GUARNIÇÃO DE 5X1,5CM PARA PORTA DE 80X210CM FIXADO COM PREGOS, PADRÃO MÉDIO - FORNECIMENTO E INSTALAÇÃO. AF_08/2015</t>
  </si>
  <si>
    <t>ALIZAR / GUARNIÇÃO DE 5X1,5CM PARA PORTA DE 90X210CM FIXADO COM PREGOS, PADRÃO MÉDIO - FORNECIMENTO E INSTALAÇÃO. AF_08/2015</t>
  </si>
  <si>
    <t>FECHADURA DE EMBUTIR COM CILINDRO, EXTERNA, COMPLETA, ACABAMENTO PADRÃO MÉDIO, INCLUSO EXECUÇÃO DE FURO - FORNECIMENTO E INSTALAÇÃO. AF_08/2015</t>
  </si>
  <si>
    <t>FECHADURA DE EMBUTIR PARA PORTA DE BANHEIRO, COMPLETA, ACABAMENTO PADRÃO MÉDIO, INCLUSO EXECUÇÃO DE FURO - FORNECIMENTO E INSTALAÇÃO. AF_08/2015</t>
  </si>
  <si>
    <t>KIT DE PORTA DE MADEIRA PARA PINTURA, SEMI-OCA (LEVE OU MÉDIA), PADRÃO MÉDIO, 60X210CM, ESPESSURA DE 3,5CM, ITENS INCLUSOS: DOBRADIÇAS, MONTAGEM E INSTALAÇÃO DO BATENTE, FECHADURA COM EXECUÇÃO DO FURO - FORNECIMENTO E INSTALAÇÃO. AF_08/2015</t>
  </si>
  <si>
    <t>KIT DE PORTA DE MADEIRA PARA PINTURA, SEMI-OCA (LEVE OU MÉDIA), PADRÃO MÉDIO, 70X210CM, ESPESSURA DE 3,5CM, ITENS INCLUSOS: DOBRADIÇAS, MONTAGEM E INSTALAÇÃO DO BATENTE, FECHADURA COM EXECUÇÃO DO FURO - FORNECIMENTO E INSTALAÇÃO. AF_08/2015</t>
  </si>
  <si>
    <t>KIT DE PORTA DE MADEIRA PARA PINTURA, SEMI-OCA (LEVE OU MÉDIA), PADRÃO MÉDIO, 80X210CM, ESPESSURA DE 3,5CM, ITENS INCLUSOS: DOBRADIÇAS, MONTAGEM E INSTALAÇÃO DO BATENTE, FECHADURA COM EXECUÇÃO DO FURO - FORNECIMENTO E INSTALAÇÃO. AF_08/2015</t>
  </si>
  <si>
    <t>KIT DE PORTA DE MADEIRA PARA PINTURA, SEMI-OCA (LEVE OU MÉDIA), PADRÃO MÉDIO, 90X210CM, ESPESSURA DE 3,5CM, ITENS INCLUSOS: DOBRADIÇAS, MONTAGEM E INSTALAÇÃO DO BATENTE, FECHADURA COM EXECUÇÃO DO FURO - FORNECIMENTO E INSTALAÇÃO. AF_08/2015</t>
  </si>
  <si>
    <t>KIT DE PORTA DE MADEIRA PARA PINTURA, SEMI-OCA (LEVE OU MÉDIA), PADRÃO MÉDIO, 60X210CM, ESPESSURA DE 3,5CM, ITENS INCLUSOS: DOBRADIÇAS, MONTAGEM E INSTALAÇÃO DO BATENTE, SEM FECHADURA - FORNECIMENTO E INSTALAÇÃO. AF_08/2015</t>
  </si>
  <si>
    <t>KIT DE PORTA DE MADEIRA PARA PINTURA, SEMI-OCA (LEVE OU MÉDIA), PADRÃO MÉDIO, 70X210CM, ESPESSURA DE 3,5CM, ITENS INCLUSOS: DOBRADIÇAS, MONTAGEM E INSTALAÇÃO DO BATENTE, SEM FECHADURA - FORNECIMENTO E INSTALAÇÃO. AF_08/2015</t>
  </si>
  <si>
    <t>KIT DE PORTA DE MADEIRA PARA PINTURA, SEMI-OCA (LEVE OU MÉDIA), PADRÃO MÉDIO, 80X210CM, ESPESSURA DE 3,5CM, ITENS INCLUSOS: DOBRADIÇAS, MONTAGEM E INSTALAÇÃO DO BATENTE, SEM FECHADURA - FORNECIMENTO E INSTALAÇÃO. AF_08/2015</t>
  </si>
  <si>
    <t>KIT DE PORTA DE MADEIRA PARA PINTURA, SEMI-OCA (LEVE OU MÉDIA), PADRÃO MÉDIO, 90X210CM, ESPESSURA DE 3,5CM, ITENS INCLUSOS: DOBRADIÇAS, MONTAGEM E INSTALAÇÃO DO BATENTE, SEM FECHADURA - FORNECIMENTO E INSTALAÇÃO. AF_08/2015</t>
  </si>
  <si>
    <t>CONCRETAGEM DE LAJES EM EDIFICAÇÕES UNIFAMILIARES FEITAS COM SISTEMA DE FÔRMAS MANUSEÁVEIS COM CONCRETO USINADO BOMBEÁVEL, FCK 20 MPA, LANÇADO COM BOMBA LANÇA - LANÇAMENTO, ADENSAMENTO E ACABAMENTO. AF_06/2015</t>
  </si>
  <si>
    <t>CONCRETAGEM DE PAREDES EM EDIFICAÇÕES UNIFAMILIARES FEITAS COM SISTEMA DE FÔRMAS MANUSEÁVEIS COM CONCRETO USINADO BOMBEÁVEL, FCK 20 MPA, LANÇADO COM BOMBA LANÇA - LANÇAMENTO, ADENSAMENTO E ACABAMENTO. AF_06/2015</t>
  </si>
  <si>
    <t>CONCRETAGEM DE PLATIBANDA EM EDIFICAÇÕES UNIFAMILIARES FEITAS COM SISTEMA DE FÔRMAS MANUSEÁVEIS COM CONCRETO USINADO BOMBEÁVEL, FCK 20 MPA, LANÇADO COM BOMBA LANÇA - LANÇAMENTO, ADENSAMENTO E ACABAMENTO. AF_06/2015</t>
  </si>
  <si>
    <t>CONCRETAGEM DE LAJES EM EDIFICAÇÕES MULTIFAMILIARES FEITAS COM SISTEMA DE FÔRMAS MANUSEÁVEIS COM CONCRETO USINADO BOMBEÁVEL, FCK 20 MPA, LANÇADO COM BOMBA LANÇA - LANÇAMENTO, ADENSAMENTO E ACABAMENTO. AF_06/2015</t>
  </si>
  <si>
    <t>CONCRETAGEM DE PAREDES EM EDIFICAÇÕES MULTIFAMILIARES FEITAS COM SISTEMA DE FÔRMAS MANUSEÁVEIS COM CONCRETO USINADO BOMBEÁVEL, FCK 20 MPA, LANÇADO COM BOMBA LANÇA - LANÇAMENTO, ADENSAMENTO E ACABAMENTO. AF_06/2015</t>
  </si>
  <si>
    <t>CONCRETAGEM DE PLATIBANDA EM EDIFICAÇÕES MULTIFAMILIARES FEITAS COM SISTEMA DE FÔRMAS MANUSEÁVEIS COM CONCRETO USINADO BOMBEÁVEL, FCK 20 MPA, LANÇADO COM BOMBA LANÇA - LANÇAMENTO, ADENSAMENTO E ACABAMENTO. AF_06/2015</t>
  </si>
  <si>
    <t>CONCRETAGEM DE PLATIBANDA EM EDIFICAÇÕES UNIFAMILIARES FEITAS COM SISTEMA DE FÔRMAS MANUSEÁVEIS COM CONCRETO USINADO AUTOADENSÁVEL, FCK 20 MPA, LANÇADO COM BOMBA LANÇA - LANÇAMENTO E ACABAMENTO. AF_06/2015</t>
  </si>
  <si>
    <t>CONCRETAGEM DE PLATIBANDA EM EDIFICAÇÕES MULTIFAMILIARES FEITAS COM SISTEMA DE FÔRMAS MANUSEÁVEIS COM CONCRETO USINADO AUTOADENSÁVEL, FCK 20 MPA, LANÇADO COM BOMBA LANÇA - LANÇAMENTO E ACABAMENTO. AF_06/2015</t>
  </si>
  <si>
    <t>CONCRETAGEM DE EDIFICAÇÕES (PAREDES E LAJES) FEITAS COM SISTEMA DE FÔRMAS MANUSEÁVEIS COM CONCRETO USINADO BOMBEÁVEL, FCK 20 MPA, LANÇADO COM BOMBA LANÇA - LANÇAMENTO, ADENSAMENTO E ACABAMENTO. AF_06/2015</t>
  </si>
  <si>
    <t>CONCRETAGEM DE EDIFICAÇÕES (PAREDES E LAJES) FEITAS COM SISTEMA DE FÔRMAS MANUSEÁVEIS COM CONCRETO USINADO AUTOADENSÁVEL, FCK 20 MPA, LANÇADO COM BOMBA LANÇA - LANÇAMENTO E ACABAMENTO. AF_06/2015</t>
  </si>
  <si>
    <t>ESTACA ESCAVADA MECANICAMENTE, SEM FLUIDO ESTABILIZANTE, COM 25 CM DE DIÂMETRO, ATÉ 9 M DE COMPRIMENTO, CONCRETO LANÇADO POR CAMINHÃO BETONEIRA (EXCLUSIVE MOBILIZAÇÃO E DESMOBILIZAÇÃO). AF_02/2015</t>
  </si>
  <si>
    <t>ESTACA ESCAVADA MECANICAMENTE, SEM FLUIDO ESTABILIZANTE, COM 25 CM DE DIÂMETRO, ACIMA DE 9 M DE COMPRIMENTO, CONCRETO LANÇADO POR CAMINHÃO BETONEIRA (EXCLUSIVE MOBILIZAÇÃO E DESMOBILIZAÇÃO). AF_02/2015</t>
  </si>
  <si>
    <t>ESTACA ESCAVADA MECANICAMENTE, SEM FLUIDO ESTABILIZANTE, COM 25 CM DE DIÂMETRO, ATÉ 9 M DE COMPRIMENTO, CONCRETO LANÇADO MANUALMENTE (EXCLUSIVE MOBILIZAÇÃO E DESMOBILIZAÇÃO). AF_02/2015</t>
  </si>
  <si>
    <t>ESTACA ESCAVADA MECANICAMENTE, SEM FLUIDO ESTABILIZANTE, COM 25 CM DE DIÂMETRO, ACIMA DE 9 M DE COMPRIMENTO, CONCRETO LANÇADO MANUALMENTE (EXCLUSIVE MOBILIZAÇÃO E DESMOBILIZAÇÃO). AF_02/2015</t>
  </si>
  <si>
    <t>ESTACA ESCAVADA MECANICAMENTE, SEM FLUIDO ESTABILIZANTE, COM 40 CM DE DIÂMETRO, ATÉ 9 M DE COMPRIMENTO, CONCRETO LANÇADO POR CAMINHÃO BETONEIRA (EXCLUSIVE MOBILIZAÇÃO E DESMOBILIZAÇÃO). AF_02/2015</t>
  </si>
  <si>
    <t>ESTACA ESCAVADA MECANICAMENTE, SEM FLUIDO ESTABILIZANTE, COM 40 CM DE DIÂMETRO, ACIMA DE 9 M ATÉ 15 M DE COMPRIMENTO, CONCRETO LANÇADO POR CAMINHÃO BETONEIRA (EXCLUSIVE MOBILIZAÇÃO E DESMOBILIZAÇÃO). AF_02/2015</t>
  </si>
  <si>
    <t>ESTACA ESCAVADA MECANICAMENTE, SEM FLUIDO ESTABILIZANTE, COM 60 CM DE DIÂMETRO, ATÉ 9 M DE COMPRIMENTO, CONCRETO LANÇADO POR CAMINHÃO BETONEIRA (EXCLUSIVE MOBILIZAÇÃO E DESMOBILIZAÇÃO). AF_02/2015</t>
  </si>
  <si>
    <t>ESTACA ESCAVADA MECANICAMENTE, SEM FLUIDO ESTABILIZANTE, COM 60 CM DE DIÂMETRO, ACIMA DE 9 M ATÉ 15 M DE COMPRIMENTO, CONCRETO LANÇADO POR CAMINHÃO BETONEIRA (EXCLUSIVE MOBILIZAÇÃO E DESMOBILIZAÇÃO). AF_02/2015</t>
  </si>
  <si>
    <t>ESTACA ESCAVADA MECANICAMENTE, SEM FLUIDO ESTABILIZANTE, COM 60 CM DE DIÂMETRO, ATÉ 9 M DE COMPRIMENTO, CONCRETO LANÇADO POR BOMBA LANÇA (EXCLUSIVE MOBILIZAÇÃO E DESMOBILIZAÇÃO). AF_02/2015</t>
  </si>
  <si>
    <t>ESTACA ESCAVADA MECANICAMENTE, SEM FLUIDO ESTABILIZANTE, COM 60 CM DE DIÂMETRO, ACIMA DE 9 M ATÉ 15 M DE COMPRIMENTO, CONCRETO LANÇADO POR BOMBA LANÇA (EXCLUSIVE MOBILIZAÇÃO E DESMOBILIZAÇÃO). AF_02/2015</t>
  </si>
  <si>
    <t>ESTACA ESCAVADA MECANICAMENTE, SEM FLUIDO ESTABILIZANTE, COM 60 CM DE DIÂMETRO, ACIMA DE 15 M DE COMPRIMENTO, CONCRETO LANÇADO POR BOMBA LANÇA (EXCLUSIVE MOBILIZAÇÃO E DESMOBILIZAÇÃO). AF_02/2015</t>
  </si>
  <si>
    <t>CONTRAPISO ACÚSTICO EM ARGAMASSA TRAÇO 1:4 (CIMENTO E AREIA), PREPARO MANUAL, APLICADO EM ÁREAS SECAS MENORES QUE 15M2, ESPESSURA 5CM. AF_10/2014</t>
  </si>
  <si>
    <t>CONTRAPISO ACÚSTICO EM ARGAMASSA PRONTA, PREPARO MECÂNICO COM MISTURADOR 300 KG, APLICADO EM ÁREAS SECAS MENORES QUE 15M2, ESPESSURA 5CM. AF_10/2014</t>
  </si>
  <si>
    <t>CONTRAPISO ACÚSTICO EM ARGAMASSA PRONTA, PREPARO MANUAL, APLICADO EM ÁREAS SECAS MENORES QUE 15M2, ESPESSURA 5CM. AF_10/2014</t>
  </si>
  <si>
    <t>CONTRAPISO ACÚSTICO EM ARGAMASSA TRAÇO 1:4 (CIMENTO E AREIA), PREPARO MANUAL, APLICADO EM ÁREAS SECAS MENORES QUE 15M2, ESPESSURA 6CM. AF_10/2014</t>
  </si>
  <si>
    <t>CONTRAPISO ACÚSTICO EM ARGAMASSA PRONTA, PREPARO MECÂNICO COM MISTURADOR 300 KG, APLICADO EM ÁREAS SECAS MENORES QUE 15M2, ESPESSURA 6CM. AF_10/2014</t>
  </si>
  <si>
    <t>CONTRAPISO ACÚSTICO EM ARGAMASSA PRONTA, PREPARO MANUAL, APLICADO EM ÁREAS SECAS MENORES QUE 15M2, ESPESSURA 6CM. AF_10/2014</t>
  </si>
  <si>
    <t>CONTRAPISO ACÚSTICO EM ARGAMASSA TRAÇO 1:4 (CIMENTO E AREIA), PREPARO MANUAL, APLICADO EM ÁREAS SECAS MENORES QUE 15M2, ESPESSURA 7CM. AF_10/2014</t>
  </si>
  <si>
    <t>CONTRAPISO ACÚSTICO EM ARGAMASSA PRONTA, PREPARO MECÂNICO COM MISTURADOR 300 KG, APLICADO EM ÁREAS SECAS MENORES QUE 15M2, ESPESSURA 7CM. AF_10/2014</t>
  </si>
  <si>
    <t>CONTRAPISO ACÚSTICO EM ARGAMASSA PRONTA, PREPARO MANUAL, APLICADO EM ÁREAS SECAS MENORES QUE 15M2, ESPESSURA 7CM. AF_10/2014</t>
  </si>
  <si>
    <t>CONTRAPISO ACÚSTICO EM ARGAMASSA TRAÇO 1:4 (CIMENTO E AREIA), PREPARO MANUAL, APLICADO EM ÁREAS SECAS MAIORES QUE 15M2, ESPESSURA 5CM. AF_10/2014</t>
  </si>
  <si>
    <t>CONTRAPISO ACÚSTICO EM ARGAMASSA PRONTA, PREPARO MECÂNICO COM MISTURADOR 300 KG, APLICADO EM ÁREAS SECAS MAIORES QUE 15M2, ESPESSURA 5CM. AF_10/2014</t>
  </si>
  <si>
    <t>CONTRAPISO ACÚSTICO EM ARGAMASSA PRONTA, PREPARO MANUAL, APLICADO EM ÁREAS SECAS MAIORES QUE 15M2, ESPESSURA 5CM. AF_10/2014</t>
  </si>
  <si>
    <t>CONTRAPISO ACÚSTICO EM ARGAMASSA TRAÇO 1:4 (CIMENTO E AREIA), PREPARO MANUAL, APLICADO EM ÁREAS SECAS MAIORES QUE 15M2, ESPESSURA 6CM. AF_10/2014</t>
  </si>
  <si>
    <t>CONTRAPISO ACÚSTICO EM ARGAMASSA PRONTA, PREPARO MECÂNICO COM MISTURADOR 300 KG, APLICADO EM ÁREAS SECAS MAIORES QUE 15M2, ESPESSURA 6CM. AF_10/2014</t>
  </si>
  <si>
    <t>CONTRAPISO ACÚSTICO EM ARGAMASSA PRONTA, PREPARO MANUAL, APLICADO EM ÁREAS SECAS MAIORES QUE 15M2, ESPESSURA 6CM. AF_10/2014</t>
  </si>
  <si>
    <t>CONTRAPISO ACÚSTICO EM ARGAMASSA TRAÇO 1:4 (CIMENTO E AREIA), PREPARO MANUAL, APLICADO EM ÁREAS SECAS MAIORES QUE 15M2, ESPESSURA 7CM. AF_10/2014</t>
  </si>
  <si>
    <t>CONTRAPISO ACÚSTICO EM ARGAMASSA PRONTA, PREPARO MECÂNICO COM MISTURADOR 300 KG, APLICADO EM ÁREAS SECAS MAIORES QUE 15M2, ESPESSURA 7CM. AF_10/2014</t>
  </si>
  <si>
    <t>CONTRAPISO ACÚSTICO EM ARGAMASSA PRONTA, PREPARO MANUAL, APLICADO EM ÁREAS SECAS MAIORES QUE 15M2, ESPESSURA 7CM. AF_10/2014</t>
  </si>
  <si>
    <t>COMPRESSOR DE AR REBOCÁVEL, VAZÃO 89 PCM, PRESSÃO EFETIVA DE TRABALHO 102 PSI, MOTOR DIESEL, POTÊNCIA 20 CV - MATERIAIS NA OPERAÇÃO. AF_06/2015</t>
  </si>
  <si>
    <t>COMPRESSOR DE AR REBOCAVEL, VAZÃO 250 PCM, PRESSAO DE TRABALHO 102 PSI, MOTOR A DIESEL POTÊNCIA 81 CV - DEPRECIAÇÃO. AF_06/2015</t>
  </si>
  <si>
    <t>COMPRESSOR DE AR REBOCAVEL, VAZÃO 250 PCM, PRESSAO DE TRABALHO 102 PSI, MOTOR A DIESEL POTÊNCIA 81 CV - JUROS. AF_06/2015</t>
  </si>
  <si>
    <t>COMPRESSOR DE AR REBOCAVEL, VAZÃO 250 PCM, PRESSAO DE TRABALHO 102 PSI, MOTOR A DIESEL POTÊNCIA 81 CV - MANUTENÇÃO. AF_06/2015</t>
  </si>
  <si>
    <t>COMPRESSOR DE AR REBOCAVEL, VAZÃO 250 PCM, PRESSAO DE TRABALHO 102 PSI, MOTOR A DIESEL POTÊNCIA 81 CV - MATERIAIS NA OPERAÇÃO. AF_06/2015</t>
  </si>
  <si>
    <t>COMPRESSOR DE AR REBOCAVEL, VAZÃO 250 PCM, PRESSAO DE TRABALHO 102 PSI, MOTOR A DIESEL POTÊNCIA 81 CV - CHP DIURNO. AF_06/2015</t>
  </si>
  <si>
    <t>COMPRESSOR DE AR REBOCAVEL, VAZÃO 250 PCM, PRESSAO DE TRABALHO 102 PSI, MOTOR A DIESEL POTÊNCIA 81 CV - CHI DIURNO. AF_06/2015</t>
  </si>
  <si>
    <t>COMPRESSOR DE AR REBOCÁVEL, VAZÃO 748 PCM, PRESSÃO EFETIVA DE TRABALHO 102 PSI, MOTOR DIESEL, POTÊNCIA 210 CV - MATERIAIS NA OPERAÇÃO. AF_06/2015</t>
  </si>
  <si>
    <t>ESCAVADEIRA HIDRÁULICA SOBRE ESTEIRAS, CAÇAMBA 0,80 M3, PESO OPERACIONAL 17,8 T, POTÊNCIA LÍQUIDA 110 HP - CHP DIURNO. AF_10/2014</t>
  </si>
  <si>
    <t>COMPRESSOR DE AR REBOCAVEL, VAZÃO 400 PCM, PRESSAO DE TRABALHO 102 PSI, MOTOR A DIESEL POTÊNCIA 110 CV - DEPRECIAÇÃO. AF_06/2015</t>
  </si>
  <si>
    <t>COMPRESSOR DE AR REBOCAVEL, VAZÃO 400 PCM, PRESSAO DE TRABALHO 102 PSI, MOTOR A DIESEL POTÊNCIA 110 CV - JUROS. AF_06/2015</t>
  </si>
  <si>
    <t>COMPRESSOR DE AR REBOCAVEL, VAZÃO 400 PCM, PRESSAO DE TRABALHO 102 PSI, MOTOR A DIESEL POTÊNCIA 110 CV - MANUTENÇÃO. AF_06/2015</t>
  </si>
  <si>
    <t>COMPRESSOR DE AR REBOCAVEL, VAZÃO 400 PCM, PRESSAO DE TRABALHO 102 PSI, MOTOR A DIESEL POTÊNCIA 110 CV - MATERIAIS NA OPERAÇÃO. AF_06/2015</t>
  </si>
  <si>
    <t>FORMAS MANUSEÁVEIS PARA PAREDES DE CONCRETO MOLDADAS IN LOCO, DE EDIFICAÇÕES DE MULTIPLOS PAVIMENTO, EM PLATIBANDA. AF_06/2015</t>
  </si>
  <si>
    <t>FORMAS MANUSEÁVEIS PARA PAREDES DE CONCRETO MOLDADAS IN LOCO, DE EDIFICAÇÕES DE MULTIPLOS PAVIMENTOS, EM FACES INTERNAS DE PAREDES. AF_06/2015</t>
  </si>
  <si>
    <t>FORMAS MANUSEÁVEIS PARA PAREDES DE CONCRETO MOLDADAS IN LOCO, DE EDIFICAÇÕES DE MULTIPLOS PAVIMENTOS, EM LAJES. AF_06/2015</t>
  </si>
  <si>
    <t>COMPRESSOR DE AR REBOCAVEL, VAZÃO 400 PCM, PRESSAO DE TRABALHO 102 PSI, MOTOR A DIESEL POTÊNCIA 110 CV - CHP DIURNO. AF_06/2015</t>
  </si>
  <si>
    <t>FORMAS MANUSEÁVEIS PARA PAREDES DE CONCRETO MOLDADAS IN LOCO, DE EDIFICAÇÕES DE MULTIPLOS PAVIMENTOS, EM PANOS DE FACHADA COM VÃOS. AF_06/2015</t>
  </si>
  <si>
    <t>COMPRESSOR DE AR REBOCAVEL, VAZÃO 400 PCM, PRESSAO DE TRABALHO 102 PSI, MOTOR A DIESEL POTÊNCIA 110 CV - CHI DIURNO. AF_06/2015</t>
  </si>
  <si>
    <t>FORMAS MANUSEÁVEIS PARA PAREDES DE CONCRETO MOLDADAS IN LOCO, DE EDIFICAÇÕES DE MULTIPLOS PAVIMENTOS, EM PANOS DE FACHADA SEM VÃOS. AF_06/2015</t>
  </si>
  <si>
    <t>FORMAS MANUSEÁVEIS PARA PAREDES DE CONCRETO MOLDADAS IN LOCO, DE EDIFICAÇÕES DE MULTIPLOS PAVIMENTOS, EM PANOS DE FACHADA COM VARANDAS. AF_06/2015</t>
  </si>
  <si>
    <t>FORMAS MANUSEÁVEIS PARA PAREDES DE CONCRETO MOLDADAS IN LOCO, DE EDIFICAÇÕES DE PAVIMENTO ÚNICO, EM FACES INTERNAS DE PAREDES. AF_06/2015</t>
  </si>
  <si>
    <t>FORMAS MANUSEÁVEIS PARA PAREDES DE CONCRETO MOLDADAS IN LOCO, DE EDIFICAÇÕES DE PAVIMENTO ÚNICO, EM LAJES. AF_06/2015</t>
  </si>
  <si>
    <t>FORMAS MANUSEÁVEIS PARA PAREDES DE CONCRETO MOLDADAS IN LOCO, DE EDIFICAÇÕES DE PAVIMENTO ÚNICO, EM PANOS DE FACHADA COM VÃOS. AF_06/2015</t>
  </si>
  <si>
    <t>FORMAS MANUSEÁVEIS PARA PAREDES DE CONCRETO MOLDADAS IN LOCO, DE EDIFICAÇÕES DE PAVIMENTO ÚNICO, EM PANOS DE FACHADA SEM VÃOS. AF_06/2015</t>
  </si>
  <si>
    <t>FORMAS MANUSEÁVEIS PARA PAREDES DE CONCRETO MOLDADAS IN LOCO, DE EDIFICAÇÕES DE PAVIMENTO ÚNICO, EM PANOS DE FACHADA COM VARANDA. AF_06/2015</t>
  </si>
  <si>
    <t>PORTA DE MADEIRA PARA VERNIZ, SEMI-OCA (LEVE OU MÉDIA), 60X210CM, ESPESSURA DE 3,5CM, INCLUSO DOBRADIÇAS - FORNECIMENTO E INSTALAÇÃO. AF_08/2015</t>
  </si>
  <si>
    <t>PORTA DE MADEIRA PARA VERNIZ, SEMI-OCA (LEVE OU MÉDIA), 70X210CM, ESPESSURA DE 3,5CM, INCLUSO DOBRADIÇAS - FORNECIMENTO E INSTALAÇÃO. AF_08/2015</t>
  </si>
  <si>
    <t>PORTA DE MADEIRA PARA VERNIZ, SEMI-OCA (LEVE OU MÉDIA), 80X210CM, ESPESSURA DE 3,5CM, INCLUSO DOBRADIÇAS - FORNECIMENTO E INSTALAÇÃO. AF_08/2015</t>
  </si>
  <si>
    <t>PORTA DE MADEIRA PARA VERNIZ, SEMI-OCA (LEVE OU MÉDIA), 90X210CM, ESPESSURA DE 3,5CM, INCLUSO DOBRADIÇAS - FORNECIMENTO E INSTALAÇÃO. AF_08/2015</t>
  </si>
  <si>
    <t>KIT DE PORTA DE MADEIRA PARA VERNIZ, SEMI-OCA (LEVE OU MÉDIA), PADRÃO MÉDIO, 60X210CM, ESPESSURA DE 3,5CM, ITENS INCLUSOS: DOBRADIÇAS, MONTAGEM E INSTALAÇÃO DO BATENTE, SEM FECHADURA - FORNECIMENTO E INSTALAÇÃO. AF_08/2015</t>
  </si>
  <si>
    <t>KIT DE PORTA DE MADEIRA PARA VERNIZ, SEMI-OCA (LEVE OU MÉDIA), PADRÃO MÉDIO, 70X210CM, ESPESSURA DE 3,5CM, ITENS INCLUSOS: DOBRADIÇAS, MONTAGEM E INSTALAÇÃO DO BATENTE, SEM FECHADURA - FORNECIMENTO E INSTALAÇÃO. AF_08/2015</t>
  </si>
  <si>
    <t>KIT DE PORTA DE MADEIRA PARA VERNIZ, SEMI-OCA (LEVE OU MÉDIA), PADRÃO MÉDIO, 80X210CM, ESPESSURA DE 3,5CM, ITENS INCLUSOS: DOBRADIÇAS, MONTAGEM E INSTALAÇÃO DO BATENTE, SEM FECHADURA - FORNECIMENTO E INSTALAÇÃO. AF_08/2015</t>
  </si>
  <si>
    <t>KIT DE PORTA DE MADEIRA PARA VERNIZ, SEMI-OCA (LEVE OU MÉDIA), PADRÃO MÉDIO, 90X210CM, ESPESSURA DE 3,5CM, ITENS INCLUSOS: DOBRADIÇAS, MONTAGEM E INSTALAÇÃO DO BATENTE, SEM FECHADURA - FORNECIMENTO E INSTALAÇÃO. AF_08/2015</t>
  </si>
  <si>
    <t>PERFURATRIZ HIDRÁULICA SOBRE CAMINHÃO COM TRADO CURTO ACOPLADO, PROFUNDIDADE MÁXIMA DE 20 M, DIÂMETRO MÁXIMO DE 1500 MM, POTÊNCIA INSTALADA DE 137 HP, MESA ROTATIVA COM TORQUE MÁXIMO DE 30 KNM - IMPOSTOS E SEGUROS. AF_06/2015</t>
  </si>
  <si>
    <t>EXECUÇÃO DE REVESTIMENTO DE CONCRETO PROJETADO COM ESPESSURA DE 7 CM, ARMADO COM TELA, INCLINAÇÃO MENOR QUE 90°, APLICAÇÃO CONTÍNUA, UTILIZANDO EQUIPAMENTO DE PROJEÇÃO COM 6 M³/H DE CAPACIDADE. AF_01/2016</t>
  </si>
  <si>
    <t>EXECUÇÃO DE REVESTIMENTO DE CONCRETO PROJETADO COM ESPESSURA DE 10 CM, ARMADO COM TELA, INCLINAÇÃO MENOR QUE 90°, APLICAÇÃO CONTÍNUA, UTILIZANDO EQUIPAMENTO DE PROJEÇÃO COM 6 M³/H DE CAPACIDADE. AF_01/2016</t>
  </si>
  <si>
    <t>EXECUÇÃO DE REVESTIMENTO DE CONCRETO PROJETADO COM ESPESSURA DE 7 CM, ARMADO COM TELA, INCLINAÇÃO DE 90°, APLICAÇÃO CONTÍNUA, UTILIZANDO EQUIPAMENTO DE PROJEÇÃO COM 6 M³/H DE CAPACIDADE. AF_01/2016</t>
  </si>
  <si>
    <t>EXECUÇÃO DE REVESTIMENTO DE CONCRETO PROJETADO COM ESPESSURA DE 10 CM, ARMADO COM TELA, INCLINAÇÃO DE 90°, APLICAÇÃO CONTÍNUA, UTILIZANDO EQUIPAMENTO DE PROJEÇÃO COM 6 M³/H DE CAPACIDADE. AF_01/2016</t>
  </si>
  <si>
    <t>EXECUÇÃO DE REVESTIMENTO DE CONCRETO PROJETADO COM ESPESSURA DE 7 CM, ARMADO COM TELA, INCLINAÇÃO MENOR QUE 90°, APLICAÇÃO CONTÍNUA, UTILIZANDO EQUIPAMENTO DE PROJEÇÃO COM 3 M³/H DE CAPACIDADE. AF_01/2016</t>
  </si>
  <si>
    <t>EXECUÇÃO DE REVESTIMENTO DE CONCRETO PROJETADO COM ESPESSURA DE 10 CM, ARMADO COM TELA, INCLINAÇÃO MENOR QUE 90°, APLICAÇÃO CONTÍNUA, UTILIZANDO EQUIPAMENTO DE PROJEÇÃO COM 3 M³/H DE CAPACIDADE. AF_01/2016</t>
  </si>
  <si>
    <t>EXECUÇÃO DE REVESTIMENTO DE CONCRETO PROJETADO COM ESPESSURA DE 7 CM, ARMADO COM TELA, INCLINAÇÃO DE 90°, APLICAÇÃO CONTÍNUA, UTILIZANDO EQUIPAMENTO DE PROJEÇÃO COM 3 M³/H DE CAPACIDADE. AF_01/2016</t>
  </si>
  <si>
    <t>EXECUÇÃO DE REVESTIMENTO DE CONCRETO PROJETADO COM ESPESSURA DE 10 CM, ARMADO COM TELA, INCLINAÇÃO DE 90°, APLICAÇÃO CONTÍNUA, UTILIZANDO EQUIPAMENTO DE PROJEÇÃO COM 3 M³/H DE CAPACIDADE. AF_01/2016</t>
  </si>
  <si>
    <t>EXECUÇÃO DE REVESTIMENTO DE CONCRETO PROJETADO COM ESPESSURA DE 7 CM, ARMADO COM FIBRAS DE AÇO, INCLINAÇÃO MENOR QUE 90°, APLICAÇÃO CONTÍNUA, UTILIZANDO EQUIPAMENTO DE PROJEÇÃO COM 6 M³/H DE CAPACIDADE. AF_01/2016</t>
  </si>
  <si>
    <t>EXECUÇÃO DE REVESTIMENTO DE CONCRETO PROJETADO COM ESPESSURA DE 10 CM, ARMADO COM FIBRAS DE AÇO, INCLINAÇÃO MENOR QUE 90°, APLICAÇÃO CONTÍNUA, UTILIZANDO EQUIPAMENTO DE PROJEÇÃO COM 6 M³/H DE CAPACIDADE. AF_01/2016</t>
  </si>
  <si>
    <t>EXECUÇÃO DE REVESTIMENTO DE CONCRETO PROJETADO COM ESPESSURA DE 7 CM, ARMADO COM FIBRAS DE AÇO, INCLINAÇÃO DE 90°, APLICAÇÃO CONTÍNUA, UTILIZANDO EQUIPAMENTO DE PROJEÇÃO COM 6 M³/H DE CAPACIDADE. AF_01/2016</t>
  </si>
  <si>
    <t>EXECUÇÃO DE REVESTIMENTO DE CONCRETO PROJETADO COM ESPESSURA DE 10 CM, ARMADO COM FIBRAS DE AÇO, INCLINAÇÃO DE 90°, APLICAÇÃO CONTÍNUA, UTILIZANDO EQUIPAMENTO DE PROJEÇÃO COM 6 M³/H DE CAPACIDADE. AF_01/2016</t>
  </si>
  <si>
    <t>EXECUÇÃO DE REVESTIMENTO DE CONCRETO PROJETADO COM ESPESSURA DE 7 CM, ARMADO COM FIBRAS DE AÇO, INCLINAÇÃO MENOR QUE 90°, APLICAÇÃO CONTÍNUA, UTILIZANDO EQUIPAMENTO DE PROJEÇÃO COM 3 M³/H DE CAPACIDADE. AF_01/2016</t>
  </si>
  <si>
    <t>EXECUÇÃO DE REVESTIMENTO DE CONCRETO PROJETADO COM ESPESSURA DE 10 CM, ARMADO COM FIBRAS DE AÇO, INCLINAÇÃO MENOR QUE 90°, APLICAÇÃO CONTÍNUA, UTILIZANDO EQUIPAMENTO DE PROJEÇÃO COM 3 M³/H DE CAPACIDADE. AF_01/2016</t>
  </si>
  <si>
    <t>EXECUÇÃO DE REVESTIMENTO DE CONCRETO PROJETADO COM ESPESSURA DE 7 CM, ARMADO COM FIBRAS DE AÇO, INCLINAÇÃO DE 90°, APLICAÇÃO CONTÍNUA, UTILIZANDO EQUIPAMENTO DE PROJEÇÃO COM 3 M³/H DE CAPACIDADE. AF_01/2016</t>
  </si>
  <si>
    <t>EXECUÇÃO DE REVESTIMENTO DE CONCRETO PROJETADO COM ESPESSURA DE 10 CM, ARMADO COM FIBRAS DE AÇO, INCLINAÇÃO DE 90°, APLICAÇÃO CONTÍNUA, UTILIZANDO EQUIPAMENTO DE PROJEÇÃO COM 3 M³/H DE CAPACIDADE. AF_01/2016</t>
  </si>
  <si>
    <t>EXECUÇÃO DE REVESTIMENTO DE CONCRETO PROJETADO COM ESPESSURA DE 7 CM, ARMADO COM TELA, INCLINAÇÃO MENOR QUE 90°, APLICAÇÃO DESCONTÍNUA, UTILIZANDO EQUIPAMENTO DE PROJEÇÃO COM 6 M³/H DE CAPACIDADE. AF_01/2016</t>
  </si>
  <si>
    <t>EXECUÇÃO DE REVESTIMENTO DE CONCRETO PROJETADO COM ESPESSURA DE 10 CM, ARMADO COM TELA, INCLINAÇÃO MENOR QUE 90°, APLICAÇÃO DESCONTÍNUA, UTILIZANDO EQUIPAMENTO DE PROJEÇÃO COM 6 M³/H DE CAPACIDADE. AF_01/2016</t>
  </si>
  <si>
    <t>EXECUÇÃO DE REVESTIMENTO DE CONCRETO PROJETADO COM ESPESSURA DE 7 CM, ARMADO COM TELA, INCLINAÇÃO MENOR QUE 90°, APLICAÇÃO DESCONTÍNUA, UTILIZANDO EQUIPAMENTO DE PROJEÇÃO COM 3 M³/H DE CAPACIDADE. AF_01/2016</t>
  </si>
  <si>
    <t>EXECUÇÃO DE REVESTIMENTO DE CONCRETO PROJETADO COM ESPESSURA DE 10 CM, ARMADO COM TELA, INCLINAÇÃO MENOR QUE 90°, APLICAÇÃO DESCONTÍNUA, UTILIZANDO EQUIPAMENTO DE PROJEÇÃO COM 3 M³/H DE CAPACIDADE. AF_01/2016</t>
  </si>
  <si>
    <t>EXECUÇÃO DE REVESTIMENTO DE CONCRETO PROJETADO COM ESPESSURA DE 7 CM, ARMADO COM FIBRAS DE AÇO, INCLINAÇÃO MENOR QUE 90°, APLICAÇÃO DESCONTÍNUA, UTILIZANDO EQUIPAMENTO DE PROJEÇÃO COM 6 M³/H DE CAPACIDADE. AF_01/2016</t>
  </si>
  <si>
    <t>EXECUÇÃO DE REVESTIMENTO DE CONCRETO PROJETADO COM ESPESSURA DE 10 CM, ARMADO COM FIBRAS DE AÇO, INCLINAÇÃO MENOR QUE 90°, APLICAÇÃO DESCONTÍNUA, UTILIZANDO EQUIPAMENTO DE PROJEÇÃO COM 6 M³/H DE CAPACIDADE. AF_01/2016</t>
  </si>
  <si>
    <t>EXECUÇÃO DE REVESTIMENTO DE CONCRETO PROJETADO COM ESPESSURA DE 7 CM, ARMADO COM FIBRAS DE AÇO, INCLINAÇÃO DE 90°, APLICAÇÃO DESCONTÍNUA, UTILIZANDO EQUIPAMENTO DE PROJEÇÃO COM 6 M³/H DE CAPACIDADE. AF_01/2016</t>
  </si>
  <si>
    <t>EXECUÇÃO DE REVESTIMENTO DE CONCRETO PROJETADO COM ESPESSURA DE 10 CM, ARMADO COM FIBRAS DE AÇO, INCLINAÇÃO DE 90°, APLICAÇÃO DESCONTÍNUA, UTILIZANDO EQUIPAMENTO DE PROJEÇÃO COM 6 M³/H DE CAPACIDADE. AF_01/2016</t>
  </si>
  <si>
    <t>EXECUÇÃO DE REVESTIMENTO DE CONCRETO PROJETADO COM ESPESSURA DE 7 CM, ARMADO COM FIBRAS DE AÇO, INCLINAÇÃO MENOR QUE 90°, APLICAÇÃO DESCONTÍNUA, UTILIZANDO EQUIPAMENTO DE PROJEÇÃO COM 3 M³/H DE CAPACIDADE. AF_01/2016</t>
  </si>
  <si>
    <t>EXECUÇÃO DE REVESTIMENTO DE CONCRETO PROJETADO COM ESPESSURA DE 10 CM, ARMADO COM FIBRAS DE AÇO, INCLINAÇÃO MENOR QUE 90°, APLICAÇÃO DESCONTÍNUA, UTILIZANDO EQUIPAMENTO DE PROJEÇÃO COM 3 M³/H DE CAPACIDADE. AF_01/2016</t>
  </si>
  <si>
    <t>EXECUÇÃO DE REVESTIMENTO DE CONCRETO PROJETADO COM ESPESSURA DE 7 CM, ARMADO COM FIBRAS DE AÇO, INCLINAÇÃO DE 90°, APLICAÇÃO DESCONTÍNUA, UTILIZANDO EQUIPAMENTO DE PROJEÇÃO COM 3 M³/H DE CAPACIDADE. AF_01/2016</t>
  </si>
  <si>
    <t>EXECUÇÃO DE REVESTIMENTO DE CONCRETO PROJETADO COM ESPESSURA DE 10 CM, ARMADO COM FIBRAS DE AÇO, INCLINAÇÃO DE 90°, APLICAÇÃO DESCONTÍNUA, UTILIZANDO EQUIPAMENTO DE PROJEÇÃO COM 3 M³/H DE CAPACIDADE. AF_01/2016</t>
  </si>
  <si>
    <t>TRANSPORTE HORIZONTAL, TUBOS DE PVC SOLDÁVEL COM DIÂMETRO MENOR OU IGUAL A 60 MM, MANUAL, 30M. AF_06/2015</t>
  </si>
  <si>
    <t>TRANSPORTE HORIZONTAL, TUBOS DE PVC SÉRIE NORMAL - ESGOTO PREDIAL, OU REFORÇADO PARA ESGOTO OU ÁGUAS PLUVIAIS PREDIAL, COM DIÂMETRO MAIOR QUE 75 MM E MENOR OU IGUAL A 100 MM, MANUAL, 30M. AF_06/2015</t>
  </si>
  <si>
    <t>TRANSPORTE HORIZONTAL, TUBOS DE PVC SÉRIE NORMAL - ESGOTO PREDIAL, OU REFORÇADO PARA ESGOTO OU ÁGUAS PLUVIAIS PREDIAL, COM DIÂMETRO MAIOR QUE 100 MM E MENOR OU IGUAL A 150 MM, MANUAL, 30M. AF_06/2015</t>
  </si>
  <si>
    <t>TRANSPORTE HORIZONTAL, TUBOS DE CPVC COM DIÂMETRO MAIOR QUE 54 MM E MENOR OU IGUAL A 73 MM, MANUAL, 30M. AF_06/2015</t>
  </si>
  <si>
    <t>TRANSPORTE HORIZONTAL, TUBOS DE CPVC COM DIÂMETRO MAIOR QUE 73 MM E MENOR OU IGUAL A 89 MM, MANUAL, 30M. AF_06/2015</t>
  </si>
  <si>
    <t>TRANSPORTE HORIZONTAL, TUBOS DE PPR - PN 12 OU PN 25 COM DIÂMETRO MENOR OU IGUAL A 50 MM, MANUAL, 30M. AF_06/2015</t>
  </si>
  <si>
    <t>TRANSPORTE HORIZONTAL, TUBOS DE PPR - PN 12 OU PN 25 COM DIÂMETRO MAIOR QUE 50 MM E MENOR OU IGUAL A 75 MM, MANUAL, 30M. AF_06/2015</t>
  </si>
  <si>
    <t>TRANSPORTE HORIZONTAL, TUBOS DE PPR - PN 12 OU PN 25 COM DIÂMETRO MAIOR QUE 75 MM E MENOR OU IGUAL A 110 MM, MANUAL, 30M. AF_06/2015</t>
  </si>
  <si>
    <t>TRANSPORTE HORIZONTAL, TUBOS DE COBRE - CLASSE E, COM DIÂMETRO MENOR OU IGUAL A 42 MM, MANUAL, 30M. AF_06/2015</t>
  </si>
  <si>
    <t>TRANSPORTE HORIZONTAL, TUBOS DE COBRE - CLASSE E, COM DIÂMETRO MAIOR QUE 42 MM E MENOR OU IGUAL A 66 MM, MANUAL, 30M. AF_06/2015</t>
  </si>
  <si>
    <t>TRANSPORTE HORIZONTAL, TUBOS DE COBRE - CLASSE E, COM DIÂMETRO MAIOR QUE 66 MM E MENOR OU IGUAL A 104 MM, MANUAL, 30M. AF_06/2015</t>
  </si>
  <si>
    <t>TRANSPORTE HORIZONTAL, TUBOS DE AÇO CARBONO LEVE OU MÉDIO, PRETO OU GALVANIZADO, COM DIÂMETRO MENOR OU IGUAL A 25 MM, MANUAL, 30M. AF_06/2015</t>
  </si>
  <si>
    <t>TRANSPORTE HORIZONTAL, TUBOS DE AÇO CARBONO LEVE OU MÉDIO, PRETO OU GALVANIZADO, COM DIÂMETRO MAIOR QUE 25 MM E MENOR OU IGUAL A 40 MM, MANUAL, 30M. AF_06/2015</t>
  </si>
  <si>
    <t>TRANSPORTE HORIZONTAL, TUBOS DE AÇO CARBONO LEVE OU MÉDIO, PRETO OU GALVANIZADO, COM DIÂMETRO MAIOR QUE 40 MM E MENOR OU IGUAL A 65 MM, MANUAL, 30M. AF_06/2015</t>
  </si>
  <si>
    <t>TRANSPORTE HORIZONTAL, TUBOS DE AÇO CARBONO LEVE OU MÉDIO, PRETO OU GALVANIZADO, COM DIÂMETRO MAIOR QUE 65 MM E MENOR OU IGUAL A 90 MM, MANUAL, 30M. AF_06/2015</t>
  </si>
  <si>
    <t>TRANSPORTE HORIZONTAL, TUBOS DE AÇO CARBONO LEVE OU MÉDIO, PRETO OU GALVANIZADO, COM DIÂMETRO MAIOR QUE 90 MM E MENOR OU IGUAL A 125 MM, MANUAL, 30M. AF_06/2015</t>
  </si>
  <si>
    <t>TRANSPORTE HORIZONTAL, TUBOS DE AÇO CARBONO LEVE OU MÉDIO, PRETO OU GALVANIZADO, COM DIÂMETRO MAIOR QUE 125 MM E MENOR OU IGUAL A 150 MM, MANUAL, 30M. AF_06/2015</t>
  </si>
  <si>
    <t>TRANSPORTE HORIZONTAL, LATA DE 18 L, MANIPULADOR TELESCÓPICO, 30M. AF_06/2014</t>
  </si>
  <si>
    <t>TRANSPORTE HORIZONTAL, LATA DE 18 L, MANIPULADOR TELESCÓPICO, 50M. AF_06/2014</t>
  </si>
  <si>
    <t>TRANSPORTE HORIZONTAL, LATA DE 18 L, MANIPULADOR TELESCÓPICO, 75M. AF_06/2014</t>
  </si>
  <si>
    <t>TRANSPORTE HORIZONTAL, LATA DE 18 L, MANIPULADOR TELESCÓPICO, 100M. AF_06/2014</t>
  </si>
  <si>
    <t>TRANSPORTE HORIZONTAL, BLOCOS VAZADOS DE CONCRETO 19X19X39 CM, MANIPULADOR TELESCÓPICO, 30M. AF_06/2014</t>
  </si>
  <si>
    <t>TRANSPORTE HORIZONTAL, BLOCOS CERÂMICOS FURADOS NA VERTICAL 19X19X39 CM, MANIPULADOR TELESCÓPICO, 30M. AF_06/2014</t>
  </si>
  <si>
    <t>TRANSPORTE HORIZONTAL, BLOCOS VAZADOS DE CONCRETO 19X19X39 CM, MANIPULADOR TELESCÓPICO, 50M. AF_06/2014</t>
  </si>
  <si>
    <t>TRANSPORTE HORIZONTAL, BLOCOS CERÂMICOS FURADOS NA VERTICAL 19X19X39 CM, MANIPULADOR TELESCÓPICO, 50M. AF_06/2014</t>
  </si>
  <si>
    <t>TRANSPORTE HORIZONTAL, BLOCOS VAZADOS DE CONCRETO 19X19X39 CM, MANIPULADOR TELESCÓPICO, 75M. AF_06/2014</t>
  </si>
  <si>
    <t>TRANSPORTE HORIZONTAL, BLOCOS CERÂMICOS FURADOS NA VERTICAL 19X19X39 CM, MANIPULADOR TELESCÓPICO, 75M. AF_06/2014</t>
  </si>
  <si>
    <t>TRANSPORTE HORIZONTAL, BLOCOS VAZADOS DE CONCRETO 19X19X39 CM, MANIPULADOR TELESCÓPICO, 100M. AF_06/2014</t>
  </si>
  <si>
    <t>TRANSPORTE HORIZONTAL, BLOCOS CERÂMICOS FURADOS NA VERTICAL 19X19X39 CM, MANIPULADOR TELESCÓPICO, 100M. AF_06/2014</t>
  </si>
  <si>
    <t>FIXAÇÃO DE TUBOS HORIZONTAIS DE PEX DIAMETROS IGUAIS OU INFERIORES A 40 MM COM ABRAÇADEIRA PLÁSTICA 390 MM, FIXADA EM LAJE. AF_05/2015</t>
  </si>
  <si>
    <t>FIXAÇÃO DE TUBOS HORIZONTAIS DE PPR DIÂMETROS MENORES OU IGUAIS A 40 MM COM ABRAÇADEIRA METÁLICA RÍGIDA TIPO D 1/2", FIXADA EM PERFILADO EM LAJE. AF_05/2015</t>
  </si>
  <si>
    <t>FIXAÇÃO DE TUBOS HORIZONTAIS DE PPR DIÂMETROS MAIORES QUE 40 MM E MENORES OU IGUAIS A 75 MM COM ABRAÇADEIRA METÁLICA RÍGIDA TIPO D 1 1/2", FIXADA EM PERFILADO EM LAJE. AF_05/2015</t>
  </si>
  <si>
    <t>FIXAÇÃO DE TUBOS HORIZONTAIS DE PPR DIÂMETROS MAIORES QUE 75 MM COM ABRAÇADEIRA METÁLICA RÍGIDA TIPO D 3", FIXADA EM PERFILADO EM LAJE. AF_05/2015</t>
  </si>
  <si>
    <t>FIXAÇÃO DE TUBOS HORIZONTAIS DE PVC, CPVC OU COBRE DIÂMETROS MENORES OU IGUAIS A 40 MM OU ELETROCALHAS ATÉ 150MM DE LARGURA, COM ABRAÇADEIRA METÁLICA RÍGIDA TIPO D 1/2, FIXADA EM PERFILADO EM LAJE. AF_05/2015</t>
  </si>
  <si>
    <t>FIXAÇÃO DE TUBOS HORIZONTAIS DE PVC, CPVC OU COBRE DIÂMETROS MAIORES QUE 40 MM E MENORES OU IGUAIS A 75 MM COM ABRAÇADEIRA METÁLICA RÍGIDA TIPO D 1 1/2", FIXADA EM PERFILADO EM LAJE. AF_05/2015</t>
  </si>
  <si>
    <t>FIXAÇÃO DE TUBOS HORIZONTAIS DE PVC, CPVC OU COBRE DIÂMETROS MAIORES QUE 75 MM COM ABRAÇADEIRA METÁLICA RÍGIDA TIPO D 3", FIXADA EM PERFILADO EM LAJE. AF_05/2015</t>
  </si>
  <si>
    <t>FIXAÇÃO DE TUBOS VERTICAIS DE PPR DIÂMETROS MENORES OU IGUAIS A 40 MM COM ABRAÇADEIRA METÁLICA RÍGIDA TIPO D 1/2", FIXADA EM PERFILADO EM ALVENARIA. AF_05/2015</t>
  </si>
  <si>
    <t>FIXAÇÃO DE TUBOS VERTICAIS DE PPR DIÂMETROS MAIORES QUE 40 MM E MENORES OU IGUAIS A 75 MM COM ABRAÇADEIRA METÁLICA RÍGIDA TIPO D 1 1/2", FIXADA EM PERFILADO EM ALVENARIA. AF_05/2015</t>
  </si>
  <si>
    <t>FIXAÇÃO DE TUBOS VERTICAIS DE PPR DIÂMETROS MAIORES QUE 75 MM COM ABRAÇADEIRA METÁLICA RÍGIDA TIPO D 3", FIXADA EM PERFILADO EM ALVENARIA. AF_05/2015</t>
  </si>
  <si>
    <t>FIXAÇÃO DE TUBOS HORIZONTAIS DE PPR DIÂMETROS MENORES OU IGUAIS A 40 MM COM ABRAÇADEIRA METÁLICA RÍGIDA TIPO  D  1/2" , FIXADA DIRETAMENTE NA LAJE. AF_05/2015</t>
  </si>
  <si>
    <t>FIXAÇÃO DE TUBOS HORIZONTAIS DE PPR DIÂMETROS MAIORES QUE 40 MM E MENORES OU IGUAIS A 75 MM COM ABRAÇADEIRA METÁLICA RÍGIDA TIPO  D  1 1/2" , FIXADA DIRETAMENTE NA LAJE. AF_05/2015</t>
  </si>
  <si>
    <t>FIXAÇÃO DE TUBOS HORIZONTAIS DE PPR DIÂMETROS MAIORES QUE 75 MM COM ABRAÇADEIRA METÁLICA RÍGIDA TIPO  D  3" , FIXADA DIRETAMENTE NA LAJE. AF_05/2015</t>
  </si>
  <si>
    <t>FIXAÇÃO DE TUBOS HORIZONTAIS DE PVC, CPVC OU COBRE DIÂMETROS MENORES OU IGUAIS A 40 MM COM ABRAÇADEIRA METÁLICA RÍGIDA TIPO  D  1/2" , FIXADA DIRETAMENTE NA LAJE. AF_05/2015</t>
  </si>
  <si>
    <t>FIXAÇÃO DE TUBOS HORIZONTAIS DE PVC, CPVC OU COBRE DIÂMETROS MAIORES QUE 40 MM E MENORES OU IGUAIS A 75 MM COM ABRAÇADEIRA METÁLICA RÍGIDA TIPO D 1 1/2, FIXADA DIRETAMENTE NA LAJE. AF_05/2015</t>
  </si>
  <si>
    <t>FIXAÇÃO DE TUBOS HORIZONTAIS DE PVC, CPVC OU COBRE DIÂMETROS MAIORES QUE 75 MM COM ABRAÇADEIRA METÁLICA RÍGIDA TIPO  D  3" , FIXADA DIRETAMENTE NA LAJE. AF_05/2015</t>
  </si>
  <si>
    <t>FIXAÇÃO DE TUBOS HORIZONTAIS DE PPR DIÂMETROS MENORES OU IGUAIS A 40 MM COM ABRAÇADEIRA METÁLICA FLEXÍVEL 18 MM, FIXADA DIRETAMENTE NA LAJE. AF_05/2015</t>
  </si>
  <si>
    <t>FIXAÇÃO DE TUBOS HORIZONTAIS DE PPR DIÂMETROS MAIORES QUE 40 MM E MENORES OU IGUAIS A 75 MM COM ABRAÇADEIRA METÁLICA FLEXÍVEL 18 MM, FIXADA DIRETAMENTE NA LAJE. AF_05/2015</t>
  </si>
  <si>
    <t>FIXAÇÃO DE TUBOS HORIZONTAIS DE PPR DIÂMETROS MAIORES QUE 75 MM COM ABRAÇADEIRA METÁLICA FLEXÍVEL 18 MM, FIXADA DIRETAMENTE NA LAJE. AF_05/2015</t>
  </si>
  <si>
    <t>FIXAÇÃO DE TUBOS HORIZONTAIS DE PVC, CPVC OU COBRE DIÂMETROS MENORES OU IGUAIS A 40 MM COM ABRAÇADEIRA METÁLICA FLEXÍVEL 18 MM, FIXADA DIRETAMENTE NA LAJE. AF_05/2015</t>
  </si>
  <si>
    <t>FIXAÇÃO DE TUBOS HORIZONTAIS DE PVC, CPVC OU COBRE DIÂMETROS MAIORES QUE 40 MM E MENORES OU IGUAIS A 75 MM COM ABRAÇADEIRA METÁLICA FLEXÍVEL 18 MM, FIXADA DIRETAMENTE NA LAJE. AF_05/2015</t>
  </si>
  <si>
    <t>FIXAÇÃO DE TUBOS HORIZONTAIS DE PVC, CPVC OU COBRE DIÂMETROS MAIORES QUE 75 MM COM ABRAÇADEIRA METÁLICA FLEXÍVEL 18 MM, FIXADA DIRETAMENTE NA LAJE. AF_05/2015</t>
  </si>
  <si>
    <t>CHUMBAMENTO PONTUAL DE ABERTURA EM LAJE COM PASSAGEM DE 1 TUBO DE DIAMETRO EQUIVALENTE IGUAL À  50 MM. AF_05/2015</t>
  </si>
  <si>
    <t>PLACA VIBRATÓRIA REVERSÍVEL COM MOTOR 4 TEMPOS A GASOLINA, FORÇA CENTRÍFUGA DE 25 KN (2500 KGF), POTÊNCIA 5,5 CV - DEPRECIAÇÃO. AF_08/2015</t>
  </si>
  <si>
    <t>PLACA VIBRATÓRIA REVERSÍVEL COM MOTOR 4 TEMPOS A GASOLINA, FORÇA CENTRÍFUGA DE 25 KN (2500 KGF), POTÊNCIA 5,5 CV - JUROS. AF_08/2015</t>
  </si>
  <si>
    <t>PLACA VIBRATÓRIA REVERSÍVEL COM MOTOR 4 TEMPOS A GASOLINA, FORÇA CENTRÍFUGA DE 25 KN (2500 KGF), POTÊNCIA 5,5 CV - MANUTENÇÃO. AF_08/2015</t>
  </si>
  <si>
    <t>PLACA VIBRATÓRIA REVERSÍVEL COM MOTOR 4 TEMPOS A GASOLINA, FORÇA CENTRÍFUGA DE 25 KN (2500 KGF), POTÊNCIA 5,5 CV - MATERIAIS NA OPERAÇÃO. AF_08/2015</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</si>
  <si>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</si>
  <si>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</si>
  <si>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DEPRECIAÇÃO. AF_08/2015</t>
  </si>
  <si>
    <t>CORTADORA DE PISO COM MOTOR 4 TEMPOS A GASOLINA, POTÊNCIA DE 13 HP, COM DISCO DE CORTE DIAMANTADO SEGMENTADO PARA CONCRETO, DIÂMETRO DE 350 MM, FURO DE 1" (14 X 1") - JUROS. AF_08/2015</t>
  </si>
  <si>
    <t>CORTADORA DE PISO COM MOTOR 4 TEMPOS A GASOLINA, POTÊNCIA DE 13 HP, COM DISCO DE CORTE DIAMANTADO SEGMENTADO PARA CONCRETO, DIÂMETRO DE 350 MM, FURO DE 1" (14 X 1") - MANUTENÇÃO. AF_08/2015</t>
  </si>
  <si>
    <t>CORTADORA DE PISO COM MOTOR 4 TEMPOS A GASOLINA, POTÊNCIA DE 13 HP, COM DISCO DE CORTE DIAMANTADO SEGMENTADO PARA CONCRETO, DIÂMETRO DE 350 MM, FURO DE 1" (14 X 1") - MATERIAIS NA OPERAÇÃO. AF_08/2015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</si>
  <si>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</si>
  <si>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</si>
  <si>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ADUELA / MARCO / BATENTE PARA PORTA DE 60X210CM, PADRÃO POPULAR - FORNECIMENTO E MONTAGEM. AF_08/2015</t>
  </si>
  <si>
    <t>ADUELA / MARCO / BATENTE PARA PORTA DE 70X210CM, PADRÃO POPULAR - FORNECIMENTO E MONTAGEM. AF_08/2015</t>
  </si>
  <si>
    <t>ADUELA / MARCO / BATENTE PARA PORTA DE 80X210CM, PADRÃO POPULAR - FORNECIMENTO E MONTAGEM. AF_08/2015</t>
  </si>
  <si>
    <t>ADUELA / MARCO / BATENTE PARA PORTA DE 90X210CM, PADRÃO POPULAR - FORNECIMENTO E MONTAGEM. AF_08/2015</t>
  </si>
  <si>
    <t>ADUELA / MARCO / BATENTE PARA PORTA DE 60X210CM, FIXAÇÃO COM ARGAMASSA, PADRÃO POPULAR - FORNECIMENTO E INSTALAÇÃO. AF_08/2015_P</t>
  </si>
  <si>
    <t>ADUELA / MARCO / BATENTE PARA PORTA DE 70X210CM, FIXAÇÃO COM ARGAMASSA, PADRÃO POPULAR - FORNECIMENTO E INSTALAÇÃO. AF_08/2015_P</t>
  </si>
  <si>
    <t>ADUELA / MARCO / BATENTE PARA PORTA DE 80X210CM, FIXAÇÃO COM ARGAMASSA, PADRÃO POPULAR - FORNECIMENTO E INSTALAÇÃO. AF_08/2015_P</t>
  </si>
  <si>
    <t>ADUELA / MARCO / BATENTE PARA PORTA DE 90X210CM, FIXAÇÃO COM ARGAMASSA, PADRÃO POPULAR - FORNECIMENTO E INSTALAÇÃO. AF_08/2015_P</t>
  </si>
  <si>
    <t>PORTA DE MADEIRA FRISADA, SEMI-OCA (LEVE OU MÉDIA), 60X210CM, ESPESSURA DE 3CM, INCLUSO DOBRADIÇAS - FORNECIMENTO E INSTALAÇÃO. AF_08/2015</t>
  </si>
  <si>
    <t>PORTA DE MADEIRA FRISADA, SEMI-OCA (LEVE OU MÉDIA), 70X210CM, ESPESSURA DE 3CM, INCLUSO DOBRADIÇAS - FORNECIMENTO E INSTALAÇÃO. AF_08/2015</t>
  </si>
  <si>
    <t>PORTA DE MADEIRA FRISADA, SEMI-OCA (LEVE OU MÉDIA), 80X210CM, ESPESSURA DE 3,5CM, INCLUSO DOBRADIÇAS - FORNECIMENTO E INSTALAÇÃO. AF_08/2015</t>
  </si>
  <si>
    <t>PORTA DE MADEIRA TIPO VENEZIANA, 80X210CM, ESPESSURA DE 3CM, INCLUSO DOBRADIÇAS - FORNECIMENTO E INSTALAÇÃO. AF_08/2015</t>
  </si>
  <si>
    <t>PORTA DE MADEIRA, TIPO MEXICANA, MACIÇA (PESADA OU SUPERPESADA), 80X210CM, ESPESSURA DE 3,5CM, INCLUSO DOBRADIÇAS - FORNECIMENTO E INSTALAÇÃO. AF_08/2015</t>
  </si>
  <si>
    <t>ALIZAR / GUARNIÇÃO DE 5X1,5CM PARA PORTA DE 60X210CM FIXADO COM PREGOS, PADRÃO POPULAR - FORNECIMENTO E INSTALAÇÃO. AF_08/2015</t>
  </si>
  <si>
    <t>ALIZAR / GUARNIÇÃO DE 5X1,5CM PARA PORTA DE 70X210CM FIXADO COM PREGOS, PADRÃO POPULAR - FORNECIMENTO E INSTALAÇÃO. AF_08/2015</t>
  </si>
  <si>
    <t>ALIZAR / GUARNIÇÃO DE 5X1,5CM PARA PORTA DE 80X210CM FIXADO COM PREGOS, PADRÃO POPULAR - FORNECIMENTO E INSTALAÇÃO. AF_08/2015</t>
  </si>
  <si>
    <t>ALIZAR / GUARNIÇÃO DE 5X1,5CM PARA PORTA DE 90X210CM FIXADO COM PREGOS, PADRÃO POPULAR - FORNECIMENTO E INSTALAÇÃO. AF_08/2015</t>
  </si>
  <si>
    <t>FECHADURA DE EMBUTIR COM CILINDRO, EXTERNA, COMPLETA, ACABAMENTO PADRÃO POPULAR, INCLUSO EXECUÇÃO DE FURO - FORNECIMENTO E INSTALAÇÃO. AF_08/2015</t>
  </si>
  <si>
    <t>FECHADURA DE EMBUTIR PARA PORTA DE BANHEIRO, COMPLETA, ACABAMENTO PADRÃO POPULAR, INCLUSO EXECUÇÃO DE FURO - FORNECIMENTO E INSTALAÇÃO. AF_08/2015</t>
  </si>
  <si>
    <t>KIT DE PORTA DE MADEIRA PARA PINTURA, SEMI-OCA (LEVE OU MÉDIA), PADRÃO POPULAR, 60X210CM, ESPESSURA DE 3,5CM, ITENS INCLUSOS: DOBRADIÇAS, MONTAGEM E INSTALAÇÃO DO BATENTE, FECHADURA COM EXECUÇÃO DO FURO - FORNECIMENTO E INSTALAÇÃO. AF_08/2015</t>
  </si>
  <si>
    <t>KIT DE PORTA DE MADEIRA PARA PINTURA, SEMI-OCA (LEVE OU MÉDIA), PADRÃO POPULAR, 70X210CM, ESPESSURA DE 3,5CM, ITENS INCLUSOS: DOBRADIÇAS, MONTAGEM E INSTALAÇÃO DO BATENTE, FECHADURA COM EXECUÇÃO DO FURO - FORNECIMENTO E INSTALAÇÃO. AF_08/2015</t>
  </si>
  <si>
    <t>KIT DE PORTA DE MADEIRA PARA PINTURA, SEMI-OCA (LEVE OU MÉDIA), PADRÃO POPULAR, 80X210CM, ESPESSURA DE 3,5CM, ITENS INCLUSOS: DOBRADIÇAS, MONTAGEM E INSTALAÇÃO DO BATENTE, FECHADURA COM EXECUÇÃO DO FURO - FORNECIMENTO E INSTALAÇÃO. AF_08/2015</t>
  </si>
  <si>
    <t>KIT DE PORTA DE MADEIRA PARA PINTURA, SEMI-OCA (LEVE OU MÉDIA), PADRÃO POPULAR, 90X210CM, ESPESSURA DE 3,5CM, ITENS INCLUSOS: DOBRADIÇAS, MONTAGEM E INSTALAÇÃO DO BATENTE, FECHADURA COM EXECUÇÃO DO FURO - FORNECIMENTO E INSTALAÇÃO. AF_08/2015</t>
  </si>
  <si>
    <t>KIT DE PORTA DE MADEIRA PARA PINTURA, SEMI-OCA (LEVE OU MÉDIA), PADRÃO POPULAR, 60X210CM, ESPESSURA DE 3,5CM, ITENS INCLUSOS: DOBRADIÇAS, MONTAGEM E INSTALAÇÃO DO BATENTE, SEM FECHADURA - FORNECIMENTO E INSTALAÇÃO. AF_08/2015</t>
  </si>
  <si>
    <t>KIT DE PORTA DE MADEIRA PARA PINTURA, SEMI-OCA (LEVE OU MÉDIA), PADRÃO POPULAR, 70X210CM, ESPESSURA DE 3,5CM, ITENS INCLUSOS: DOBRADIÇAS, MONTAGEM E INSTALAÇÃO DO BATENTE, SEM FECHADURA - FORNECIMENTO E INSTALAÇÃO. AF_08/2015</t>
  </si>
  <si>
    <t>KIT DE PORTA DE MADEIRA PARA PINTURA, SEMI-OCA (LEVE OU MÉDIA), PADRÃO POPULAR, 80X210CM, ESPESSURA DE 3,5CM, ITENS INCLUSOS: DOBRADIÇAS, MONTAGEM E INSTALAÇÃO DO BATENTE, SEM FECHADURA - FORNECIMENTO E INSTALAÇÃO. AF_08/2015</t>
  </si>
  <si>
    <t>KIT DE PORTA DE MADEIRA PARA PINTURA, SEMI-OCA (LEVE OU MÉDIA), PADRÃO POPULAR, 90X210CM, ESPESSURA DE 3,5CM, ITENS INCLUSOS: DOBRADIÇAS, MONTAGEM E INSTALAÇÃO DO BATENTE, SEM FECHADURA - FORNECIMENTO E INSTALAÇÃO. AF_08/2015</t>
  </si>
  <si>
    <t>KIT DE PORTA DE MADEIRA PARA VERNIZ, SEMI-OCA (LEVE OU MÉDIA), PADRÃO POPULAR, 60X210CM, ESPESSURA DE 3,5CM, ITENS INCLUSOS: DOBRADIÇAS, MONTAGEM E INSTALAÇÃO DO BATENTE, SEM FECHADURA - FORNECIMENTO E INSTALAÇÃO. AF_08/2015</t>
  </si>
  <si>
    <t>KIT DE PORTA DE MADEIRA PARA VERNIZ, SEMI-OCA (LEVE OU MÉDIA), PADRÃO POPULAR, 70X210CM, ESPESSURA DE 3,5CM, ITENS INCLUSOS: DOBRADIÇAS, MONTAGEM E INSTALAÇÃO DO BATENTE, SEM FECHADURA - FORNECIMENTO E INSTALAÇÃO. AF_08/2015</t>
  </si>
  <si>
    <t>KIT DE PORTA DE MADEIRA PARA VERNIZ, SEMI-OCA (LEVE OU MÉDIA), PADRÃO POPULAR, 80X210CM, ESPESSURA DE 3,5CM, ITENS INCLUSOS: DOBRADIÇAS, MONTAGEM E INSTALAÇÃO DO BATENTE, SEM FECHADURA - FORNECIMENTO E INSTALAÇÃO. AF_08/2015</t>
  </si>
  <si>
    <t>KIT DE PORTA DE MADEIRA PARA VERNIZ, SEMI-OCA (LEVE OU MÉDIA), PADRÃO POPULAR, 90X210CM, ESPESSURA DE 3,5CM, ITENS INCLUSOS: DOBRADIÇAS, MONTAGEM E INSTALAÇÃO DO BATENTE, SEM FECHADURA - FORNECIMENTO E INSTALAÇÃO. AF_08/2015</t>
  </si>
  <si>
    <t>KIT DE PORTA DE MADEIRA FRISADA, SEMI-OCA (LEVE OU MÉDIA), PADRÃO MÉDIO 60X210CM, ESPESSURA DE 3CM, ITENS INCLUSOS: DOBRADIÇAS, MONTAGEM E INSTALAÇÃO DO BATENTE, SEM FECHADURA - FORNECIMENTO E INSTALAÇÃO. AF_08/2015</t>
  </si>
  <si>
    <t>KIT DE PORTA DE MADEIRA FRISADA, SEMI-OCA (LEVE OU MÉDIA), PADRÃO POPULAR, 60X210CM, ESPESSURA DE 3CM, ITENS INCLUSOS: DOBRADIÇAS, MONTAGEM E INSTALAÇÃO DO BATENTE, SEM FECHADURA - FORNECIMENTO E INSTALAÇÃO. AF_08/2015</t>
  </si>
  <si>
    <t>KIT DE PORTA DE MADEIRA FRISADA, SEMI-OCA (LEVE OU MÉDIA), PADRÃO MÉDIO, 70X210CM, ESPESSURA DE 3CM, ITENS INCLUSOS: DOBRADIÇAS, MONTAGEM E INSTALAÇÃO DO BATENTE, SEM FECHADURA - FORNECIMENTO E INSTALAÇÃO. AF_08/2015</t>
  </si>
  <si>
    <t>KIT DE PORTA DE MADEIRA FRISADA, SEMI-OCA (LEVE OU MÉDIA), PADRÃO POPULAR, 70X210CM, ESPESSURA DE 3CM, ITENS INCLUSOS: DOBRADIÇAS, MONTAGEM E INSTALAÇÃO DO BATENTE, SEM FECHADURA - FORNECIMENTO E INSTALAÇÃO. AF_08/2015</t>
  </si>
  <si>
    <t>KIT DE PORTA DE MADEIRA FRISADA, SEMI-OCA (LEVE OU MÉDIA), PADRÃO MÉDIO, 80X210CM, ESPESSURA DE 3,5CM, ITENS INCLUSOS: DOBRADIÇAS, MONTAGEM E INSTALAÇÃO DO BATENTE, SEM FECHADURA - FORNECIMENTO E INSTALAÇÃO. AF_08/2015</t>
  </si>
  <si>
    <t>KIT DE PORTA DE MADEIRA FRISADA, SEMI-OCA (LEVE OU MÉDIA), PADRÃO POPULAR, 80X210CM, ESPESSURA DE 3,5CM, ITENS INCLUSOS: DOBRADIÇAS, MONTAGEM E INSTALAÇÃO DO BATENTE, SEM FECHADURA - FORNECIMENTO E INSTALAÇÃO. AF_08/2015</t>
  </si>
  <si>
    <t>KIT DE PORTA DE MADEIRA TIPO VENEZIANA, PADRÃO MÉDIO, 80X210CM, ESPESSURA DE 3CM, ITENS INCLUSOS: DOBRADIÇAS, MONTAGEM E INSTALAÇÃO DO BATENTE, SEM FECHADURA - FORNECIMENTO E INSTALAÇÃO. AF_08/2015</t>
  </si>
  <si>
    <t>KIT DE PORTA DE MADEIRA TIPO VENEZIANA, PADRÃO POPULAR, 80X210CM, ESPESSURA DE 3CM, ITENS INCLUSOS: DOBRADIÇAS, MONTAGEM E INSTALAÇÃO DO BATENTE, SEM FECHADURA - FORNECIMENTO E INSTALAÇÃO. AF_08/2015</t>
  </si>
  <si>
    <t>KIT DE PORTA DE MADEIRA TIPO MEXICANA, MACIÇA (PESADA OU SUPERPESADA), PADRÃO MÉDIO, 80X210CM, ESPESSURA DE 3CM, ITENS INCLUSOS: DOBRADIÇAS, MONTAGEM E INSTALAÇÃO DO BATENTE, SEM FECHADURA - FORNECIMENTO E INSTALAÇÃO. AF_08/2015</t>
  </si>
  <si>
    <t>KIT DE PORTA DE MADEIRA TIPO MEXICANA, MACIÇA (PESADA OU SUPERPESADA), PADRÃO POPULAR, 80X210CM, ESPESSURA DE 3CM, ITENS INCLUSOS: DOBRADIÇAS, MONTAGEM E INSTALAÇÃO DO BATENTE, SEM FECHADURA - FORNECIMENTO E INSTALAÇÃO. AF_08/2015</t>
  </si>
  <si>
    <t>PORTA EM ALUMÍNIO DE ABRIR TIPO VENEZIANA COM GUARNIÇÃO, FIXAÇÃO COM PARAFUSOS - FORNECIMENTO E INSTALAÇÃO. AF_08/2015</t>
  </si>
  <si>
    <t>CAMINHÃO PIPA 6.000 L, PESO BRUTO TOTAL 13.000 KG, DISTÂNCIA ENTRE EIXOS 4,80 M, POTÊNCIA 189 CV INCLUSIVE TANQUE DE AÇO PARA TRANSPORTE DE ÁGUA, CAPACIDADE 6 M3 - DEPRECIAÇÃO. AF_06/2014</t>
  </si>
  <si>
    <t>CAMINHÃO PIPA 6.000 L, PESO BRUTO TOTAL 13.000 KG, DISTÂNCIA ENTRE EIXOS 4,80 M, POTÊNCIA 189 CV INCLUSIVE TANQUE DE AÇO PARA TRANSPORTE DE ÁGUA, CAPACIDADE 6 M3 - JUROS. AF_06/2014</t>
  </si>
  <si>
    <t>CAMINHÃO PIPA 6.000 L, PESO BRUTO TOTAL 13.000 KG, DISTÂNCIA ENTRE EIXOS 4,80 M, POTÊNCIA 189 CV INCLUSIVE TANQUE DE AÇO PARA TRANSPORTE DE ÁGUA, CAPACIDADE 6 M3 - IMPOSTOS E SEGUROS. AF_06/2014</t>
  </si>
  <si>
    <t>CAMINHÃO BASCULANTE 6 M3, PESO BRUTO TOTAL 16.000 KG, CARGA ÚTIL MÁXIMA 13.071 KG, DISTÂNCIA ENTRE EIXOS 4,80 M, POTÊNCIA 230 CV INCLUSIVE CAÇAMBA METÁLICA - DEPRECIAÇÃO. AF_06/2014</t>
  </si>
  <si>
    <t>CAMINHÃO BASCULANTE 6 M3, PESO BRUTO TOTAL 16.000 KG, CARGA ÚTIL MÁXIMA 13.071 KG, DISTÂNCIA ENTRE EIXOS 4,80 M, POTÊNCIA 230 CV INCLUSIVE CAÇAMBA METÁLICA - JUROS. AF_06/2014</t>
  </si>
  <si>
    <t>CAMINHÃO BASCULANTE 6 M3, PESO BRUTO TOTAL 16.000 KG, CARGA ÚTIL MÁXIMA 13.071 KG, DISTÂNCIA ENTRE EIXOS 4,80 M, POTÊNCIA 230 CV INCLUSIVE CAÇAMBA METÁLICA - IMPOSTOS E SEGUROS. AF_06/2014</t>
  </si>
  <si>
    <t>CAMINHÃO TOCO, PESO BRUTO TOTAL 16.000 KG, CARGA ÚTIL MÁXIMA DE 10.685 KG, DISTÂNCIA ENTRE EIXOS 4,80 M, POTÊNCIA 189 CV EXCLUSIVE CARROCERIA - DEPRECIAÇÃO. AF_06/2014</t>
  </si>
  <si>
    <t>CAMINHÃO TOCO, PESO BRUTO TOTAL 16.000 KG, CARGA ÚTIL MÁXIMA DE 10.685 KG, DISTÂNCIA ENTRE EIXOS 4,80 M, POTÊNCIA 189 CV EXCLUSIVE CARROCERIA - JUROS. AF_06/2014</t>
  </si>
  <si>
    <t>CAMINHÃO TOCO, PESO BRUTO TOTAL 16.000 KG, CARGA ÚTIL MÁXIMA DE 10.685 KG, DISTÂNCIA ENTRE EIXOS 4,80 M, POTÊNCIA 189 CV EXCLUSIVE CARROCERIA - IMPOSTOS E SEGUROS. AF_06/2014</t>
  </si>
  <si>
    <t>CAMINHÃO BASCULANTE 10 M3, TRUCADO CABINE SIMPLES, PESO BRUTO TOTAL 23.000 KG, CARGA ÚTIL MÁXIMA 15.935 KG, DISTÂNCIA ENTRE EIXOS 4,80 M, POTÊNCIA 230 CV INCLUSIVE CAÇAMBA METÁLICA - DEPRECIAÇÃO. AF_06/2014</t>
  </si>
  <si>
    <t>CAMINHÃO BASCULANTE 10 M3, TRUCADO CABINE SIMPLES, PESO BRUTO TOTAL 23.000 KG, CARGA ÚTIL MÁXIMA 15.935 KG, DISTÂNCIA ENTRE EIXOS 4,80 M, POTÊNCIA 230 CV INCLUSIVE CAÇAMBA METÁLICA - JUROS. AF_06/2014</t>
  </si>
  <si>
    <t>CAMINHÃO BASCULANTE 10 M3, TRUCADO CABINE SIMPLES, PESO BRUTO TOTAL 23.000 KG, CARGA ÚTIL MÁXIMA 15.935 KG, DISTÂNCIA ENTRE EIXOS 4,80 M, POTÊNCIA 230 CV INCLUSIVE CAÇAMBA METÁLICA - IMPOSTOS E SEGUROS. AF_06/2014</t>
  </si>
  <si>
    <t>CAMINHÃO BASCULANTE 10 M3, TRUCADO CABINE SIMPLES, PESO BRUTO TOTAL 23.000 KG, CARGA ÚTIL MÁXIMA 15.935 KG, DISTÂNCIA ENTRE EIXOS 4,80 M, POTÊNCIA 230 CV INCLUSIVE CAÇAMBA METÁLICA - MANUTENÇÃO. AF_06/2014</t>
  </si>
  <si>
    <t>CAMINHÃO BASCULANTE 10 M3, TRUCADO CABINE SIMPLES, PESO BRUTO TOTAL 23.000 KG, CARGA ÚTIL MÁXIMA 15.935 KG, DISTÂNCIA ENTRE EIXOS 4,80 M, POTÊNCIA 230 CV INCLUSIVE CAÇAMBA METÁLICA - MATERIAIS NA OPERAÇÃO. AF_06/2014</t>
  </si>
  <si>
    <t>CAMINHÃO BASCULANTE 10 M3, TRUCADO CABINE SIMPLES, PESO BRUTO TOTAL 23.000 KG, CARGA ÚTIL MÁXIMA 15.935 KG, DISTÂNCIA ENTRE EIXOS 4,80 M, POTÊNCIA 230 CV INCLUSIVE CAÇAMBA METÁLICA - CHP DIURNO. AF_06/2014</t>
  </si>
  <si>
    <t>CAMINHÃO BASCULANTE 10 M3, TRUCADO CABINE SIMPLES, PESO BRUTO TOTAL 23.000 KG, CARGA ÚTIL MÁXIMA 15.935 KG, DISTÂNCIA ENTRE EIXOS 4,80 M, POTÊNCIA 230 CV INCLUSIVE CAÇAMBA METÁLICA - CHI DIURNO. AF_06/2014</t>
  </si>
  <si>
    <t>CAMINHÃO TOCO, PBT 14.300 KG, CARGA ÚTIL MÁX. 9.710 KG, DIST. ENTRE EIXOS 3,56 M, POTÊNCIA 185 CV, INCLUSIVE CARROCERIA FIXA ABERTA DE MADEIRA P/ TRANSPORTE GERAL DE CARGA SECA, DIMEN. APROX. 2,50 X 6,50 X 0,50 M - DEPRECIAÇÃO. AF_06/2014</t>
  </si>
  <si>
    <t>CAMINHÃO TOCO, PBT 14.300 KG, CARGA ÚTIL MÁX. 9.710 KG, DIST. ENTRE EIXOS 3,56 M, POTÊNCIA 185 CV, INCLUSIVE CARROCERIA FIXA ABERTA DE MADEIRA P/ TRANSPORTE GERAL DE CARGA SECA, DIMEN. APROX. 2,50 X 6,50 X 0,50 M - JUROS. AF_06/2014</t>
  </si>
  <si>
    <t>CAMINHÃO TOCO, PBT 14.300 KG, CARGA ÚTIL MÁX. 9.710 KG, DIST. ENTRE EIXOS 3,56 M, POTÊNCIA 185 CV, INCLUSIVE CARROCERIA FIXA ABERTA DE MADEIRA P/ TRANSPORTE GERAL DE CARGA SECA, DIMEN. APROX. 2,50 X 6,50 X 0,50 M - IMPOSTOS E SEGUROS. AF_06/2014</t>
  </si>
  <si>
    <t>CAMINHÃO TOCO, PBT 14.300 KG, CARGA ÚTIL MÁX. 9.710 KG, DIST. ENTRE EIXOS 3,56 M, POTÊNCIA 185 CV, INCLUSIVE CARROCERIA FIXA ABERTA DE MADEIRA P/ TRANSPORTE GERAL DE CARGA SECA, DIMEN. APROX. 2,50 X 6,50 X 0,50 M - CHI DIURNO. AF_06/2014</t>
  </si>
  <si>
    <t>CAMINHÃO PIPA 10.000 L TRUCADO, PESO BRUTO TOTAL 23.000 KG, CARGA ÚTIL MÁXIMA 15.935 KG, DISTÂNCIA ENTRE EIXOS 4,8 M, POTÊNCIA 230 CV, INCLUSIVE TANQUE DE AÇO PARA TRANSPORTE DE ÁGUA - DEPRECIAÇÃO. AF_06/2014</t>
  </si>
  <si>
    <t>CAMINHÃO PIPA 10.000 L TRUCADO, PESO BRUTO TOTAL 23.000 KG, CARGA ÚTIL MÁXIMA 15.935 KG, DISTÂNCIA ENTRE EIXOS 4,8 M, POTÊNCIA 230 CV, INCLUSIVE TANQUE DE AÇO PARA TRANSPORTE DE ÁGUA - JUROS. AF_06/2014</t>
  </si>
  <si>
    <t>CAMINHÃO PIPA 10.000 L TRUCADO, PESO BRUTO TOTAL 23.000 KG, CARGA ÚTIL MÁXIMA 15.935 KG, DISTÂNCIA ENTRE EIXOS 4,8 M, POTÊNCIA 230 CV, INCLUSIVE TANQUE DE AÇO PARA TRANSPORTE DE ÁGUA - IMPOSTOS E SEGUROS. AF_06/2014</t>
  </si>
  <si>
    <t>CAMINHÃO BASCULANTE 6 M3 TOCO, PESO BRUTO TOTAL 16.000 KG, CARGA ÚTIL MÁXIMA 11.130 KG, DISTÂNCIA ENTRE EIXOS 5,36 M, POTÊNCIA 185 CV, INCLUSIVE CAÇAMBA METÁLICA - IMPOSTOS E SEGUROS. AF_06/2014</t>
  </si>
  <si>
    <t>GUINDAUTO HIDRÁULICO, CAPACIDADE MÁXIMA DE CARGA 6200 KG, MOMENTO MÁXIMO DE CARGA 11,7 TM, ALCANCE MÁXIMO HORIZONTAL 9,70 M, INCLUSIVE CAMINHÃO TOCO PBT 16.000 KG, POTÊNCIA DE 189 CV - IMPOSTOS E SEGUROS. AF_08/2015</t>
  </si>
  <si>
    <t>GUINDAUTO HIDRÁULICO, CAPACIDADE MÁXIMA DE CARGA 6200 KG, MOMENTO MÁXIMO DE CARGA 11,7 TM, ALCANCE MÁXIMO HORIZONTAL 9,70 M, INCLUSIVE CAMINHÃO TOCO PBT 16.000 KG, POTÊNCIA DE 189 CV - MATERIAIS NA OPERAÇÃO. AF_08/2015</t>
  </si>
  <si>
    <t>ESPARGIDOR DE ASFALTO PRESSURIZADO, TANQUE 6 M3 COM ISOLAÇÃO TÉRMICA, AQUECIDO COM 2 MAÇARICOS, COM BARRA ESPARGIDORA 3,60 M, MONTADO SOBRE CAMINHÃO  TOCO, PBT 14.300 KG, POTÊNCIA 185 CV - DEPRECIAÇÃO. AF_08/2015</t>
  </si>
  <si>
    <t>ESPARGIDOR DE ASFALTO PRESSURIZADO, TANQUE 6 M3 COM ISOLAÇÃO TÉRMICA, AQUECIDO COM 2 MAÇARICOS, COM BARRA ESPARGIDORA 3,60 M, MONTADO SOBRE CAMINHÃO  TOCO, PBT 14.300 KG, POTÊNCIA 185 CV - IMPOSTOS E SEGUROS. AF_08/2015</t>
  </si>
  <si>
    <t>ESPARGIDOR DE ASFALTO PRESSURIZADO, TANQUE 6 M3 COM ISOLAÇÃO TÉRMICA, AQUECIDO COM 2 MAÇARICOS, COM BARRA ESPARGIDORA 3,60 M, MONTADO SOBRE CAMINHÃO  TOCO, PBT 14.300 KG, POTÊNCIA 185 CV - MATERIAIS NA OPERAÇÃO. AF_08/2015</t>
  </si>
  <si>
    <t>ESPARGIDOR DE ASFALTO PRESSURIZADO, TANQUE 6 M3 COM ISOLAÇÃO TÉRMICA, AQUECIDO COM 2 MAÇARICOS, COM BARRA ESPARGIDORA 3,60 M, MONTADO SOBRE CAMINHÃO  TOCO, PBT 14.300 KG, POTÊNCIA 185 CV - CHI DIURNO. AF_08/2015</t>
  </si>
  <si>
    <t>ESTUCAMENTO DE PANOS DE FACHADA SEM VÃOS DO SISTEMA DE PAREDES DE CONCRETO EM EDIFICAÇÕES DE MÚLTIPLOS PAVIMENTOS. AF_06/2015</t>
  </si>
  <si>
    <t>ESTUCAMENTO DE PANOS DE FACHADA COM VÃOS DO SISTEMA DE PAREDES DE CONCRETO EM EDIFICAÇÕES DE MÚLTIPLOS PAVIMENTOS. AF_06/2015</t>
  </si>
  <si>
    <t>ESTUCAMENTO DE SUPERFÍCIE EXTERNA DA SACADA DO SISTEMA DE PAREDES DE CONCRETO EM EDIFICAÇÕES DE MÚLTIPLOS PAVIMENTOS. AF_06/2015</t>
  </si>
  <si>
    <t>ESTUCAMENTO DE PANOS DE FACHADA SEM VÃOS DO SISTEMA DE PAREDES DE CONCRETO EM EDIFICAÇÕES DE PAVIMENTO ÚNICO. AF_06/2015</t>
  </si>
  <si>
    <t>ESTUCAMENTO DE PANOS DE FACHADA COM VÃOS DO SISTEMA DE PAREDES DE CONCRETO EM EDIFICAÇÕES DE PAVIMENTO ÚNICO. AF_06/2015</t>
  </si>
  <si>
    <t>ESTUCAMENTO DE DENSIDADE BAIXA NAS FACES INTERNAS DE PAREDES DO SISTEMA DE PAREDES DE CONCRETO. AF_06/2015</t>
  </si>
  <si>
    <t>ESTUCAMENTO DE DENSIDADE ALTA, NAS FACES INTERNAS DE PAREDES DO SISTEMA DE PAREDES DE CONCRETO. AF_06/2015</t>
  </si>
  <si>
    <t>COMPACTADOR DE SOLOS DE PERCUSSÃO (SOQUETE) COM MOTOR A GASOLINA 4 TEMPOS, POTÊNCIA 4 CV - DEPRECIAÇÃO. AF_08/2015</t>
  </si>
  <si>
    <t>COMPACTADOR DE SOLOS DE PERCUSSÃO (SOQUETE) COM MOTOR A GASOLINA 4 TEMPOS, POTÊNCIA 4 CV - JUROS. AF_08/2015</t>
  </si>
  <si>
    <t>COMPACTADOR DE SOLOS DE PERCUSSÃO (SOQUETE) COM MOTOR A GASOLINA 4 TEMPOS, POTÊNCIA 4 CV - MANUTENÇÃO. AF_08/2015</t>
  </si>
  <si>
    <t>COMPACTADOR DE SOLOS DE PERCUSSÃO (SOQUETE) COM MOTOR A GASOLINA 4 TEMPOS, POTÊNCIA 4 CV - MATERIAIS NA OPERAÇÃO. AF_08/2015</t>
  </si>
  <si>
    <t>COMPACTADOR DE SOLOS DE PERCUSSÃO (SOQUETE) COM MOTOR A GASOLINA 4 TEMPOS, POTÊNCIA 4 CV - CHP DIURNO. AF_08/2015</t>
  </si>
  <si>
    <t>COMPACTADOR DE SOLOS DE PERCUSSÃO (SOQUETE) COM MOTOR A GASOLINA 4 TEMPOS, POTÊNCIA 4 CV - CHI DIURNO. AF_08/2015</t>
  </si>
  <si>
    <t>ARMAÇÃO DO SISTEMA DE PAREDES DE CONCRETO, EXECUTADA EM PAREDES DE EDIFICAÇÕES DE MÚLTIPLOS PAVIMENTOS, TELA Q-138. AF_06/2015</t>
  </si>
  <si>
    <t>ARMAÇÃO DO SISTEMA DE PAREDES DE CONCRETO, EXECUTADA EM PAREDES DE EDIFICAÇÕES TÉRREAS OU DE MÚLTIPLOS PAVIMENTOS, TELA Q-92. AF_06/2015</t>
  </si>
  <si>
    <t>ARMAÇÃO DO SISTEMA DE PAREDES DE CONCRETO, EXECUTADA EM PAREDES DE EDIFICAÇÕES TÉRREAS, TELA Q-61. AF_06/2015</t>
  </si>
  <si>
    <t>ARMAÇÃO DO SISTEMA DE PAREDES DE CONCRETO, EXECUTADA COMO ARMADURA POSITIVA DE LAJES, TELA Q-138. AF_06/2015</t>
  </si>
  <si>
    <t>ARMAÇÃO DO SISTEMA DE PAREDES DE CONCRETO, EXECUTADA COMO ARMADURA NEGATIVA DE LAJES, TELA T-196. AF_06/2015</t>
  </si>
  <si>
    <t>ARMAÇÃO DO SISTEMA DE PAREDES DE CONCRETO, EXECUTADA COMO ARMADURA POSITIVA DE LAJES, TELA Q-113. AF_06/2015</t>
  </si>
  <si>
    <t>ARMAÇÃO DO SISTEMA DE PAREDES DE CONCRETO, EXECUTADA COMO ARMADURA NEGATIVA DE LAJES, TELA L-159. AF_06/2015</t>
  </si>
  <si>
    <t>ARMAÇÃO DO SISTEMA DE PAREDES DE CONCRETO, EXECUTADA EM PLATIBANDAS, TELA Q-92. AF_06/2015</t>
  </si>
  <si>
    <t>ARMAÇÃO DO SISTEMA DE PAREDES DE CONCRETO, EXECUTADA COMO REFORÇO, VERGALHÃO DE 6,3 MM DE DIÂMETRO. AF_06/2015</t>
  </si>
  <si>
    <t>ARMAÇÃO DO SISTEMA DE PAREDES DE CONCRETO, EXECUTADA COMO REFORÇO, VERGALHÃO DE 8,0 MM DE DIÂMETRO. AF_06/2015</t>
  </si>
  <si>
    <t>ARMAÇÃO DO SISTEMA DE PAREDES DE CONCRETO, EXECUTADA COMO REFORÇO, VERGALHÃO DE 10,0 MM DE DIÂMETRO. AF_06/2015</t>
  </si>
  <si>
    <t>GUINDAUTO HIDRÁULICO, CAPACIDADE MÁXIMA DE CARGA 6500 KG, MOMENTO MÁXIMO DE CARGA 5,8 TM, ALCANCE MÁXIMO HORIZONTAL 7,60 M, INCLUSIVE CAMINHÃO TOCO PBT 9.700 KG, POTÊNCIA DE 160 CV - DEPRECIAÇÃO. AF_08/2015</t>
  </si>
  <si>
    <t>GUINDAUTO HIDRÁULICO, CAPACIDADE MÁXIMA DE CARGA 6500 KG, MOMENTO MÁXIMO DE CARGA 5,8 TM, ALCANCE MÁXIMO HORIZONTAL 7,60 M, INCLUSIVE CAMINHÃO TOCO PBT 9.700 KG, POTÊNCIA DE 160 CV - JUROS. AF_08/2015</t>
  </si>
  <si>
    <t>GUINDAUTO HIDRÁULICO, CAPACIDADE MÁXIMA DE CARGA 6500 KG, MOMENTO MÁXIMO DE CARGA 5,8 TM, ALCANCE MÁXIMO HORIZONTAL 7,60 M, INCLUSIVE CAMINHÃO TOCO PBT 9.700 KG, POTÊNCIA DE 160 CV - IMPOSTOS E SEGUROS. AF_08/2015</t>
  </si>
  <si>
    <t>GUINDAUTO HIDRÁULICO, CAPACIDADE MÁXIMA DE CARGA 6500 KG, MOMENTO MÁXIMO DE CARGA 5,8 TM, ALCANCE MÁXIMO HORIZONTAL 7,60 M, INCLUSIVE CAMINHÃO TOCO PBT 9.700 KG, POTÊNCIA DE 160 CV - MANUTENÇÃO. AF_08/2015</t>
  </si>
  <si>
    <t>GUINDAUTO HIDRÁULICO, CAPACIDADE MÁXIMA DE CARGA 6500 KG, MOMENTO MÁXIMO DE CARGA 5,8 TM, ALCANCE MÁXIMO HORIZONTAL 7,60 M, INCLUSIVE CAMINHÃO TOCO PBT 9.700 KG, POTÊNCIA DE 160 CV - MATERIAIS NA OPERAÇÃO. AF_08/2015</t>
  </si>
  <si>
    <t>GUINDAUTO HIDRÁULICO, CAPACIDADE MÁXIMA DE CARGA 6500 KG, MOMENTO MÁXIMO DE CARGA 5,8 TM, ALCANCE MÁXIMO HORIZONTAL 7,60 M, INCLUSIVE CAMINHÃO TOCO PBT 9.700 KG, POTÊNCIA DE 160 CV - CHP DIURNO. AF_08/2015</t>
  </si>
  <si>
    <t>GUINDAUTO HIDRÁULICO, CAPACIDADE MÁXIMA DE CARGA 6500 KG, MOMENTO MÁXIMO DE CARGA 5,8 TM, ALCANCE MÁXIMO HORIZONTAL 7,60 M, INCLUSIVE CAMINHÃO TOCO PBT 9.700 KG, POTÊNCIA DE 160 CV - CHI DIURNO. AF_08/2015</t>
  </si>
  <si>
    <t>CAMINHÃO DE TRANSPORTE DE MATERIAL ASFÁLTICO 30.000 L, COM CAVALO MECÂNICO DE CAPACIDADE MÁXIMA DE TRAÇÃO COMBINADO DE 66.000 KG, POTÊNCIA 360 CV, INCLUSIVE TANQUE DE ASFALTO COM SERPENTINA - DEPRECIAÇÃO. AF_08/2015</t>
  </si>
  <si>
    <t>CAMINHÃO DE TRANSPORTE DE MATERIAL ASFÁLTICO 30.000 L, COM CAVALO MECÂNICO DE CAPACIDADE MÁXIMA DE TRAÇÃO COMBINADO DE 66.000 KG, POTÊNCIA 360 CV, INCLUSIVE TANQUE DE ASFALTO COM SERPENTINA - JUROS. AF_08/2015</t>
  </si>
  <si>
    <t>CAMINHÃO DE TRANSPORTE DE MATERIAL ASFÁLTICO 30.000 L, COM CAVALO MECÂNICO DE CAPACIDADE MÁXIMA DE TRAÇÃO COMBINADO DE 66.000 KG, POTÊNCIA 360 CV, INCLUSIVE TANQUE DE ASFALTO COM SERPENTINA - IMPOSTOS E SEGUROS. AF_08/2015</t>
  </si>
  <si>
    <t>CAMINHÃO DE TRANSPORTE DE MATERIAL ASFÁLTICO 30.000 L, COM CAVALO MECÂNICO DE CAPACIDADE MÁXIMA DE TRAÇÃO COMBINADO DE 66.000 KG, POTÊNCIA 360 CV, INCLUSIVE TANQUE DE ASFALTO COM SERPENTINA - MANUTENÇÃO. AF_08/2015</t>
  </si>
  <si>
    <t>CAMINHÃO DE TRANSPORTE DE MATERIAL ASFÁLTICO 30.000 L, COM CAVALO MECÂNICO DE CAPACIDADE MÁXIMA DE TRAÇÃO COMBINADO DE 66.000 KG, POTÊNCIA 360 CV, INCLUSIVE TANQUE DE ASFALTO COM SERPENTINA - MATERIAIS NA OPERAÇÃO. AF_08/2015</t>
  </si>
  <si>
    <t>CAMINHÃO DE TRANSPORTE DE MATERIAL ASFÁLTICO 30.000 L, COM CAVALO MECÂNICO DE CAPACIDADE MÁXIMA DE TRAÇÃO COMBINADO DE 66.000 KG, POTÊNCIA 360 CV, INCLUSIVE TANQUE DE ASFALTO COM SERPENTINA - CHP DIURNO. AF_08/2015</t>
  </si>
  <si>
    <t>CAMINHÃO DE TRANSPORTE DE MATERIAL ASFÁLTICO 30.000 L, COM CAVALO MECÂNICO DE CAPACIDADE MÁXIMA DE TRAÇÃO COMBINADO DE 66.000 KG, POTÊNCIA 360 CV, INCLUSIVE TANQUE DE ASFALTO COM SERPENTINA - CHI DIURNO. AF_08/2015</t>
  </si>
  <si>
    <t>SERRA CIRCULAR DE BANCADA COM MOTOR ELÉTRICO POTÊNCIA DE 5HP, COM COIFA PARA DISCO 10" - DEPRECIAÇÃO. AF_08/2015</t>
  </si>
  <si>
    <t>SERRA CIRCULAR DE BANCADA COM MOTOR ELÉTRICO POTÊNCIA DE 5HP, COM COIFA PARA DISCO 10" - JUROS. AF_08/2015</t>
  </si>
  <si>
    <t>SERRA CIRCULAR DE BANCADA COM MOTOR ELÉTRICO POTÊNCIA DE 5HP, COM COIFA PARA DISCO 10" - MANUTENÇÃO. AF_08/2015</t>
  </si>
  <si>
    <t>SERRA CIRCULAR DE BANCADA COM MOTOR ELÉTRICO POTÊNCIA DE 5HP, COM COIFA PARA DISCO 10" - MATERIAIS NA OPERAÇÃO. AF_08/2015</t>
  </si>
  <si>
    <t>SERRA CIRCULAR DE BANCADA COM MOTOR ELÉTRICO POTÊNCIA DE 5HP, COM COIFA PARA DISCO 10" - CHP DIURNO. AF_08/2015</t>
  </si>
  <si>
    <t>SERRA CIRCULAR DE BANCADA COM MOTOR ELÉTRICO POTÊNCIA DE 5HP, COM COIFA PARA DISCO 10" - CHI DIURNO. AF_08/2015</t>
  </si>
  <si>
    <t>(COMPOSIÇÃO REPRESENTATIVA) DO SERVIÇO DE INSTALAÇÃO TUBOS DE PVC, SOLDÁVEL, ÁGUA FRIA, DN 32 MM (INSTALADO EM RAMAL, SUB-RAMAL, RAMAL DE DISTRIBUIÇÃO OU PRUMADA), INCLUSIVE CONEXÕES, CORTES E FIXAÇÕES, PARA PRÉDIOS. AF_10/2015</t>
  </si>
  <si>
    <t>(COMPOSIÇÃO REPRESENTATIVA) DO SERVIÇO DE INSTALAÇÃO DE TUBOS DE PVC, SOLDÁVEL, ÁGUA FRIA, DN 40 MM (INSTALADO EM PRUMADA), INCLUSIVE CONEXÕES, CORTES E FIXAÇÕES, PARA PRÉDIOS. AF_10/2015</t>
  </si>
  <si>
    <t>(COMPOSIÇÃO REPRESENTATIVA) DO SERVIÇO DE INSTALAÇÃO DE TUBOS DE PVC, SOLDÁVEL, ÁGUA FRIA, DN 50 MM (INSTALADO EM PRUMADA), INCLUSIVE CONEXÕES, CORTES E FIXAÇÕES, PARA PRÉDIOS. AF_10/2015</t>
  </si>
  <si>
    <t>(COMPOSIÇÃO REPRESENTATIVA) DO SERVIÇO DE INSTALAÇÃO DE TUBOS DE PVC, SÉRIE R, ÁGUA PLUVIAL, DN 100 MM (INSTALADO EM RAMAL DE ENCAMINHAMENTO, OU CONDUTORES VERTICAIS), INCLUSIVE CONEXÕES, CORTES E FIXAÇÕES, PARA PRÉDIOS. AF_10/2015</t>
  </si>
  <si>
    <t>(COMPOSIÇÃO REPRESENTATIVA) DO SERVIÇO DE INSTALAÇÃO DE TUBO DE PVC, SÉRIE NORMAL, ESGOTO PREDIAL, DN 40 MM (INSTALADO EM RAMAL DE DESCARGA OU RAMAL DE ESGOTO SANITÁRIO), INCLUSIVE CONEXÕES, CORTES E FIXAÇÕES, PARA PRÉDIOS. AF_10/2015</t>
  </si>
  <si>
    <t>(COMPOSIÇÃO REPRESENTATIVA) DO SERVIÇO DE INSTALAÇÃO DE TUBO DE PVC, SÉRIE NORMAL, ESGOTO PREDIAL, DN 50 MM (INSTALADO EM RAMAL DE DESCARGA OU RAMAL DE ESGOTO SANITÁRIO), INCLUSIVE CONEXÕES, CORTES E FIXAÇÕES PARA, PRÉDIOS. AF_10/2015</t>
  </si>
  <si>
    <t>(COMPOSIÇÃO REPRESENTATIVA) DO SERVIÇO DE INST. TUBO PVC, SÉRIE N, ESGOTO PREDIAL, DN 75 MM, (INST. EM RAMAL DE DESCARGA, RAMAL DE ESG. SANITÁRIO, PRUMADA DE ESG. SANITÁRIO OU VENTILAÇÃO), INCL. CONEXÕES, CORTES E FIXAÇÕES, P/ PRÉDIOS. AF_10/2015</t>
  </si>
  <si>
    <t>(COMPOSIÇÃO REPRESENTATIVA) DO SERVIÇO DE INST. TUBO PVC, SÉRIE N, ESGOTO PREDIAL, 100 MM (INST. RAMAL DESCARGA, RAMAL DE ESG. SANIT., PRUMADA ESG. SANIT., VENTILAÇÃO OU SUB-COLETOR AÉREO), INCL. CONEXÕES E CORTES, FIXAÇÕES, P/ PRÉDIOS. AF_10/2015</t>
  </si>
  <si>
    <t>(COMPOSIÇÃO REPRESENTATIVA) DO SERVIÇO DE INSTALAÇÃO DE TUBO DE PVC, SÉRIE NORMAL, ESGOTO PREDIAL, DN 150 MM (INSTALADO EM SUB-COLETOR AÉREO), INCLUSIVE CONEXÕES, CORTES E FIXAÇÕES, PARA PRÉDIOS. AF_10/2015</t>
  </si>
  <si>
    <t>(COMPOSIÇÃO REPRESENTATIVA) DE ALVENARIA DE BLOCOS DE CONCRETO ESTRUTURAL 14X19X39 CM, (ESPESSURA 14 CM), FBK = 4,5 MPA, UTILIZANDO PALHETA, PARA EDIFICAÇÃO HABITACIONAL. AF_10/2015</t>
  </si>
  <si>
    <t>COMPOSIÇÃO REPRESENTATIVA DE SERVIÇOS DE ALVENARIA DE BLOCOS DE CONCRETO ESTRUTURAL 14X19X29 CM, (ESPESSURA 14 CM), FBK = 4,5 MPA, UTILIZANDO PALHETA, PARA EDIFICAÇÃO HABITACIONAL. AF_10/2015</t>
  </si>
  <si>
    <t>ELETRODUTO FLEXÍVEL CORRUGADO, PVC, DN 20 MM (1/2"), PARA CIRCUITOS TERMINAIS, INSTALADO EM FORRO - FORNECIMENTO E INSTALAÇÃO. AF_12/2015</t>
  </si>
  <si>
    <t>ELETRODUTO FLEXÍVEL CORRUGADO, PVC, DN 25 MM (3/4"), PARA CIRCUITOS TERMINAIS, INSTALADO EM FORRO - FORNECIMENTO E INSTALAÇÃO. AF_12/2015</t>
  </si>
  <si>
    <t>ELETRODUTO FLEXÍVEL CORRUGADO, PVC, DN 32 MM (1"), PARA CIRCUITOS TERMINAIS, INSTALADO EM FORRO - FORNECIMENTO E INSTALAÇÃO. AF_12/2015</t>
  </si>
  <si>
    <t>ELETRODUTO FLEXÍVEL CORRUGADO, PVC, DN 20 MM (1/2"), PARA CIRCUITOS TERMINAIS, INSTALADO EM LAJE - FORNECIMENTO E INSTALAÇÃO. AF_12/2015</t>
  </si>
  <si>
    <t>ELETRODUTO FLEXÍVEL CORRUGADO, PVC, DN 25 MM (3/4"), PARA CIRCUITOS TERMINAIS, INSTALADO EM LAJE - FORNECIMENTO E INSTALAÇÃO. AF_12/2015</t>
  </si>
  <si>
    <t>ELETRODUTO FLEXÍVEL CORRUGADO, PVC, DN 32 MM (1"), PARA CIRCUITOS TERMINAIS, INSTALADO EM LAJE - FORNECIMENTO E INSTALAÇÃO. AF_12/2015</t>
  </si>
  <si>
    <t>ELETRODUTO FLEXÍVEL CORRUGADO, PVC, DN 20 MM (1/2"), PARA CIRCUITOS TERMINAIS, INSTALADO EM PAREDE - FORNECIMENTO E INSTALAÇÃO. AF_12/2015</t>
  </si>
  <si>
    <t>ELETRODUTO FLEXÍVEL CORRUGADO, PVC, DN 25 MM (3/4"), PARA CIRCUITOS TERMINAIS, INSTALADO EM PAREDE - FORNECIMENTO E INSTALAÇÃO. AF_12/2015</t>
  </si>
  <si>
    <t>ELETRODUTO FLEXÍVEL CORRUGADO, PVC, DN 32 MM (1"), PARA CIRCUITOS TERMINAIS, INSTALADO EM PAREDE - FORNECIMENTO E INSTALAÇÃO. AF_12/2015</t>
  </si>
  <si>
    <t>ELETRODUTO RÍGIDO ROSCÁVEL, PVC, DN 20 MM (1/2"), PARA CIRCUITOS TERMINAIS, INSTALADO EM FORRO - FORNECIMENTO E INSTALAÇÃO. AF_12/2015</t>
  </si>
  <si>
    <t>ELETRODUTO RÍGIDO ROSCÁVEL, PVC, DN 25 MM (3/4"), PARA CIRCUITOS TERMINAIS, INSTALADO EM FORRO - FORNECIMENTO E INSTALAÇÃO. AF_12/2015</t>
  </si>
  <si>
    <t>ELETRODUTO RÍGIDO ROSCÁVEL, PVC, DN 32 MM (1"), PARA CIRCUITOS TERMINAIS, INSTALADO EM FORRO - FORNECIMENTO E INSTALAÇÃO. AF_12/2015</t>
  </si>
  <si>
    <t>ELETRODUTO RÍGIDO ROSCÁVEL, PVC, DN 40 MM (1 1/4"), PARA CIRCUITOS TERMINAIS, INSTALADO EM FORRO - FORNECIMENTO E INSTALAÇÃO. AF_12/2015</t>
  </si>
  <si>
    <t>ELETRODUTO RÍGIDO ROSCÁVEL, PVC, DN 20 MM (1/2"), PARA CIRCUITOS TERMINAIS, INSTALADO EM LAJE - FORNECIMENTO E INSTALAÇÃO. AF_12/2015</t>
  </si>
  <si>
    <t>ELETRODUTO RÍGIDO ROSCÁVEL, PVC, DN 25 MM (3/4"), PARA CIRCUITOS TERMINAIS, INSTALADO EM LAJE - FORNECIMENTO E INSTALAÇÃO. AF_12/2015</t>
  </si>
  <si>
    <t>ELETRODUTO RÍGIDO ROSCÁVEL, PVC, DN 32 MM (1"), PARA CIRCUITOS TERMINAIS, INSTALADO EM LAJE - FORNECIMENTO E INSTALAÇÃO. AF_12/2015</t>
  </si>
  <si>
    <t>ELETRODUTO RÍGIDO ROSCÁVEL, PVC, DN 40 MM (1 1/4"), PARA CIRCUITOS TERMINAIS, INSTALADO EM LAJE - FORNECIMENTO E INSTALAÇÃO. AF_12/2015</t>
  </si>
  <si>
    <t>ELETRODUTO RÍGIDO ROSCÁVEL, PVC, DN 20 MM (1/2"), PARA CIRCUITOS TERMINAIS, INSTALADO EM PAREDE - FORNECIMENTO E INSTALAÇÃO. AF_12/2015</t>
  </si>
  <si>
    <t>ELETRODUTO RÍGIDO ROSCÁVEL, PVC, DN 25 MM (3/4"), PARA CIRCUITOS TERMINAIS, INSTALADO EM PAREDE - FORNECIMENTO E INSTALAÇÃO. AF_12/2015</t>
  </si>
  <si>
    <t>ELETRODUTO RÍGIDO ROSCÁVEL, PVC, DN 32 MM (1"), PARA CIRCUITOS TERMINAIS, INSTALADO EM PAREDE - FORNECIMENTO E INSTALAÇÃO. AF_12/2015</t>
  </si>
  <si>
    <t>ELETRODUTO RÍGIDO ROSCÁVEL, PVC, DN 40 MM (1 1/4"), PARA CIRCUITOS TERMINAIS, INSTALADO EM PAREDE - FORNECIMENTO E INSTALAÇÃO. AF_12/2015</t>
  </si>
  <si>
    <t>LUVA PARA ELETRODUTO, PVC, ROSCÁVEL, DN 20 MM (1/2"), PARA CIRCUITOS TERMINAIS, INSTALADA EM FORRO - FORNECIMENTO E INSTALAÇÃO. AF_12/2015</t>
  </si>
  <si>
    <t>LUVA PARA ELETRODUTO, PVC, ROSCÁVEL, DN 25 MM (3/4"), PARA CIRCUITOS TERMINAIS, INSTALADA EM FORRO - FORNECIMENTO E INSTALAÇÃO. AF_12/2015</t>
  </si>
  <si>
    <t>LUVA PARA ELETRODUTO, PVC, ROSCÁVEL, DN 32 MM (1"), PARA CIRCUITOS TERMINAIS, INSTALADA EM FORRO - FORNECIMENTO E INSTALAÇÃO. AF_12/2015</t>
  </si>
  <si>
    <t>LUVA PARA ELETRODUTO, PVC, ROSCÁVEL, DN 20 MM (1/2"), PARA CIRCUITOS TERMINAIS, INSTALADA EM LAJE - FORNECIMENTO E INSTALAÇÃO. AF_12/2015</t>
  </si>
  <si>
    <t>LUVA PARA ELETRODUTO, PVC, ROSCÁVEL, DN 25 MM (3/4"), PARA CIRCUITOS TERMINAIS, INSTALADA EM LAJE - FORNECIMENTO E INSTALAÇÃO. AF_12/2015</t>
  </si>
  <si>
    <t>LUVA PARA ELETRODUTO, PVC, ROSCÁVEL, DN 32 MM (1"), PARA CIRCUITOS TERMINAIS, INSTALADA EM LAJE - FORNECIMENTO E INSTALAÇÃO. AF_12/2015</t>
  </si>
  <si>
    <t>LUVA PARA ELETRODUTO, PVC, ROSCÁVEL, DN 20 MM (1/2"), PARA CIRCUITOS TERMINAIS, INSTALADA EM PAREDE - FORNECIMENTO E INSTALAÇÃO. AF_12/2015</t>
  </si>
  <si>
    <t>LUVA PARA ELETRODUTO, PVC, ROSCÁVEL, DN 25 MM (3/4"), PARA CIRCUITOS TERMINAIS, INSTALADA EM PAREDE - FORNECIMENTO E INSTALAÇÃO. AF_12/2015</t>
  </si>
  <si>
    <t>LUVA PARA ELETRODUTO, PVC, ROSCÁVEL, DN 32 MM (1"), PARA CIRCUITOS TERMINAIS, INSTALADA EM PAREDE - FORNECIMENTO E INSTALAÇÃO. AF_12/2015</t>
  </si>
  <si>
    <t>LUVA PARA ELETRODUTO, PVC, ROSCÁVEL, DN 40 MM (1 1/4"), PARA CIRCUITOS TERMINAIS, INSTALADA EM PAREDE - FORNECIMENTO E INSTALAÇÃO. AF_12/2015</t>
  </si>
  <si>
    <t>CURVA 90 GRAUS PARA ELETRODUTO, PVC, ROSCÁVEL, DN 20 MM (1/2"), PARA CIRCUITOS TERMINAIS, INSTALADA EM FORRO - FORNECIMENTO E INSTALAÇÃO. AF_12/2015</t>
  </si>
  <si>
    <t>CURVA 180 GRAUS PARA ELETRODUTO, PVC, ROSCÁVEL, DN 20 MM (1/2"), PARA CIRCUITOS TERMINAIS, INSTALADA EM FORRO - FORNECIMENTO E INSTALAÇÃO. AF_12/2015</t>
  </si>
  <si>
    <t>CURVA 90 GRAUS PARA ELETRODUTO, PVC, ROSCÁVEL, DN 25 MM (3/4"), PARA CIRCUITOS TERMINAIS, INSTALADA EM FORRO - FORNECIMENTO E INSTALAÇÃO. AF_12/2015</t>
  </si>
  <si>
    <t>CURVA 180 GRAUS PARA ELETRODUTO, PVC, ROSCÁVEL, DN 25 MM (3/4"), PARA CIRCUITOS TERMINAIS, INSTALADA EM FORRO - FORNECIMENTO E INSTALAÇÃO. AF_12/2015</t>
  </si>
  <si>
    <t>CURVA 90 GRAUS PARA ELETRODUTO, PVC, ROSCÁVEL, DN 32 MM (1"), PARA CIRCUITOS TERMINAIS, INSTALADA EM FORRO - FORNECIMENTO E INSTALAÇÃO. AF_12/2015</t>
  </si>
  <si>
    <t>CURVA 180 GRAUS PARA ELETRODUTO, PVC, ROSCÁVEL, DN 40 MM (1 1/4"), PARA CIRCUITOS TERMINAIS, INSTALADA EM FORRO - FORNECIMENTO E INSTALAÇÃO. AF_12/2015</t>
  </si>
  <si>
    <t>CURVA 90 GRAUS PARA ELETRODUTO, PVC, ROSCÁVEL, DN 20 MM (1/2"), PARA CIRCUITOS TERMINAIS, INSTALADA EM LAJE - FORNECIMENTO E INSTALAÇÃO. AF_12/2015</t>
  </si>
  <si>
    <t>CURVA 180 GRAUS PARA ELETRODUTO, PVC, ROSCÁVEL, DN 20 MM (1/2"), PARA CIRCUITOS TERMINAIS, INSTALADA EM LAJE - FORNECIMENTO E INSTALAÇÃO. AF_12/2015</t>
  </si>
  <si>
    <t>CURVA 90 GRAUS PARA ELETRODUTO, PVC, ROSCÁVEL, DN 25 MM (3/4"), PARA CIRCUITOS TERMINAIS, INSTALADA EM LAJE - FORNECIMENTO E INSTALAÇÃO. AF_12/2015</t>
  </si>
  <si>
    <t>CURVA 180 GRAUS PARA ELETRODUTO, PVC, ROSCÁVEL, DN 25 MM (3/4"), PARA CIRCUITOS TERMINAIS, INSTALADA EM LAJE - FORNECIMENTO E INSTALAÇÃO. AF_12/2015</t>
  </si>
  <si>
    <t>CURVA 90 GRAUS PARA ELETRODUTO, PVC, ROSCÁVEL, DN 32 MM (1"), PARA CIRCUITOS TERMINAIS, INSTALADA EM LAJE - FORNECIMENTO E INSTALAÇÃO. AF_12/2015</t>
  </si>
  <si>
    <t>CURVA 90 GRAUS PARA ELETRODUTO, PVC, ROSCÁVEL, DN 40 MM (1 1/4"), PARA CIRCUITOS TERMINAIS, INSTALADA EM LAJE - FORNECIMENTO E INSTALAÇÃO. AF_12/2015</t>
  </si>
  <si>
    <t>CURVA 180 GRAUS PARA ELETRODUTO, PVC, ROSCÁVEL, DN 40 MM (1 1/4"), PARA CIRCUITOS TERMINAIS, INSTALADA EM LAJE - FORNECIMENTO E INSTALAÇÃO. AF_12/2015</t>
  </si>
  <si>
    <t>CURVA 90 GRAUS PARA ELETRODUTO, PVC, ROSCÁVEL, DN 20 MM (1/2"), PARA CIRCUITOS TERMINAIS, INSTALADA EM PAREDE - FORNECIMENTO E INSTALAÇÃO. AF_12/2015</t>
  </si>
  <si>
    <t>CURVA 90 GRAUS PARA ELETRODUTO, PVC, ROSCÁVEL, DN 25 MM (3/4"), PARA CIRCUITOS TERMINAIS, INSTALADA EM PAREDE - FORNECIMENTO E INSTALAÇÃO. AF_12/2015</t>
  </si>
  <si>
    <t>CURVA 90 GRAUS PARA ELETRODUTO, PVC, ROSCÁVEL, DN 32 MM (1"), PARA CIRCUITOS TERMINAIS, INSTALADA EM PAREDE - FORNECIMENTO E INSTALAÇÃO. AF_12/2015</t>
  </si>
  <si>
    <t>CURVA 180 GRAUS PARA ELETRODUTO, PVC, ROSCÁVEL, DN 40 MM (1 1/4"), PARA CIRCUITOS TERMINAIS, INSTALADA EM PAREDE - FORNECIMENTO E INSTALAÇÃO. AF_12/2015</t>
  </si>
  <si>
    <t>CABO DE COBRE FLEXÍVEL ISOLADO, 1,5 MM², ANTI-CHAMA 450/750 V, PARA CIRCUITOS TERMINAIS - FORNECIMENTO E INSTALAÇÃO. AF_12/2015</t>
  </si>
  <si>
    <t>CABO DE COBRE FLEXÍVEL ISOLADO, 1,5 MM², ANTI-CHAMA 0,6/1,0 KV, PARA CIRCUITOS TERMINAIS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</si>
  <si>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</si>
  <si>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</si>
  <si>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</si>
  <si>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CABO DE COBRE FLEXÍVEL ISOLADO, 4 MM², ANTI-CHAMA 0,6/1,0 KV, PARA CIRCUITOS TERMINAIS - FORNECIMENTO E INSTALAÇÃO. AF_12/2015</t>
  </si>
  <si>
    <t>CABO DE COBRE FLEXÍVEL ISOLADO, 6 MM², ANTI-CHAMA 450/750 V, PARA CIRCUITOS TERMINAIS - FORNECIMENTO E INSTALAÇÃO. AF_12/2015</t>
  </si>
  <si>
    <t>CABO DE COBRE FLEXÍVEL ISOLADO, 6 MM², ANTI-CHAMA 0,6/1,0 KV, PARA CIRCUITOS TERMINAIS - FORNECIMENTO E INSTALAÇÃO. AF_12/2015</t>
  </si>
  <si>
    <t>CABO DE COBRE FLEXÍVEL ISOLADO, 10 MM², ANTI-CHAMA 450/750 V, PARA CIRCUITOS TERMINAIS - FORNECIMENTO E INSTALAÇÃO. AF_12/2015</t>
  </si>
  <si>
    <t>CABO DE COBRE FLEXÍVEL ISOLADO, 10 MM², ANTI-CHAMA 0,6/1,0 KV, PARA CIRCUITOS TERMINAIS - FORNECIMENTO E INSTALAÇÃO. AF_12/2015</t>
  </si>
  <si>
    <t>CABO DE COBRE FLEXÍVEL ISOLADO, 16 MM², ANTI-CHAMA 450/750 V, PARA CIRCUITOS TERMINAIS - FORNECIMENTO E INSTALAÇÃO. AF_12/2015</t>
  </si>
  <si>
    <t>CABO DE COBRE FLEXÍVEL ISOLADO, 16 MM², ANTI-CHAMA 0,6/1,0 KV, PARA CIRCUITOS TERMINAIS - FORNECIMENTO E INSTALAÇÃO. AF_12/2015</t>
  </si>
  <si>
    <t>CAIXA OCTOGONAL 4" X 4", PVC, INSTALADA EM LAJE - FORNECIMENTO E INSTALAÇÃO. AF_12/2015</t>
  </si>
  <si>
    <t>CAIXA OCTOGONAL 3" X 3", PVC, INSTALADA EM LAJE - FORNECIMENTO E INSTALAÇÃO. AF_12/2015</t>
  </si>
  <si>
    <t>CAIXA RETANGULAR 4" X 2" ALTA (2,00 M DO PISO), PVC, INSTALADA EM PAREDE - FORNECIMENTO E INSTALAÇÃO. AF_12/2015</t>
  </si>
  <si>
    <t>CAIXA RETANGULAR 4" X 2" MÉDIA (1,30 M DO PISO), PVC, INSTALADA EM PAREDE - FORNECIMENTO E INSTALAÇÃO. AF_12/2015</t>
  </si>
  <si>
    <t>CAIXA RETANGULAR 4" X 2" BAIXA (0,30 M DO PISO), PVC, INSTALADA EM PAREDE - FORNECIMENTO E INSTALAÇÃO. AF_12/2015</t>
  </si>
  <si>
    <t>CAIXA RETANGULAR 4" X 4" ALTA (2,00 M DO PISO), PVC, INSTALADA EM PAREDE - FORNECIMENTO E INSTALAÇÃO. AF_12/2015</t>
  </si>
  <si>
    <t>CAIXA RETANGULAR 4" X 4" MÉDIA (1,30 M DO PISO), PVC, INSTALADA EM PAREDE - FORNECIMENTO E INSTALAÇÃO. AF_12/2015</t>
  </si>
  <si>
    <t>CAIXA RETANGULAR 4" X 4" BAIXA (0,30 M DO PISO), PVC, INSTALADA EM PAREDE - FORNECIMENTO E INSTALAÇÃO. AF_12/2015</t>
  </si>
  <si>
    <t>INTERRUPTOR SIMPLES (1 MÓDULO), 10A/250V, SEM SUPORTE E SEM PLACA - FORNECIMENTO E INSTALAÇÃO. AF_12/2015</t>
  </si>
  <si>
    <t>INTERRUPTOR PARALELO (1 MÓDULO), 10A/250V, SEM SUPORTE E SEM PLACA - FORNECIMENTO E INSTALAÇÃO. AF_12/2015</t>
  </si>
  <si>
    <t>INTERRUPTOR SIMPLES (1 MÓDULO) COM INTERRUPTOR PARALELO (1 MÓDULO), 10A/250V, SEM SUPORTE E SEM PLACA - FORNECIMENTO E INSTALAÇÃO. AF_12/2015</t>
  </si>
  <si>
    <t>INTERRUPTOR SIMPLES (1 MÓDULO) COM INTERRUPTOR PARALELO (1 MÓDULO), 10A/250V, INCLUINDO SUPORTE E PLACA - FORNECIMENTO E INSTALAÇÃO. AF_12/2015</t>
  </si>
  <si>
    <t>INTERRUPTOR SIMPLES (2 MÓDULOS), 10A/250V, SEM SUPORTE E SEM PLACA - FORNECIMENTO E INSTALAÇÃO. AF_12/2015</t>
  </si>
  <si>
    <t>INTERRUPTOR SIMPLES (1 MÓDULO) COM INTERRUPTOR PARALELO (2 MÓDULOS), 10A/250V, SEM SUPORTE E SEM PLACA - FORNECIMENTO E INSTALAÇÃO. AF_12/2015</t>
  </si>
  <si>
    <t>INTERRUPTOR SIMPLES (1 MÓDULO) COM INTERRUPTOR PARALELO (2 MÓDULOS), 10A/250V, INCLUINDO SUPORTE E PLACA - FORNECIMENTO E INSTALAÇÃO. AF_12/2015</t>
  </si>
  <si>
    <t>INTERRUPTOR SIMPLES (2 MÓDULOS) COM INTERRUPTOR PARALELO (1 MÓDULO), 10A/250V, SEM SUPORTE E SEM PLACA - FORNECIMENTO E INSTALAÇÃO. AF_12/2015</t>
  </si>
  <si>
    <t>INTERRUPTOR SIMPLES (2 MÓDULOS) COM INTERRUPTOR PARALELO (1 MÓDULO), 10A/250V, INCLUINDO SUPORTE E PLACA - FORNECIMENTO E INSTALAÇÃO. AF_12/2015</t>
  </si>
  <si>
    <t>INTERRUPTOR SIMPLES (3 MÓDULOS), 10A/250V, SEM SUPORTE E SEM PLACA - FORNECIMENTO E INSTALAÇÃO. AF_12/2015</t>
  </si>
  <si>
    <t>INTERRUPTOR SIMPLES (3 MÓDULOS) COM INTERRUPTOR PARALELO (1 MÓDULO), 10A/250V, SEM SUPORTE E SEM PLACA - FORNECIMENTO E INSTALAÇÃO. AF_12/2015</t>
  </si>
  <si>
    <t>INTERRUPTOR SIMPLES (3 MÓDULOS) COM INTERRUPTOR PARALELO (1 MÓDULO), 10A/250V, INCLUINDO SUPORTE E PLACA - FORNECIMENTO E INSTALAÇÃO. AF_12/2015</t>
  </si>
  <si>
    <t>INTERRUPTOR SIMPLES (2 MÓDULOS) COM INTERRUPTOR PARALELO (2 MÓDULOS), 10A/250V, SEM SUPORTE E SEM PLACA - FORNECIMENTO E INSTALAÇÃO. AF_12/2015</t>
  </si>
  <si>
    <t>INTERRUPTOR SIMPLES (2 MÓDULOS) COM INTERRUPTOR PARALELO (2 MÓDULOS), 10A/250V, INCLUINDO SUPORTE E PLACA - FORNECIMENTO E INSTALAÇÃO. AF_12/2015</t>
  </si>
  <si>
    <t>INTERRUPTOR SIMPLES (4 MÓDULOS), 10A/250V, SEM SUPORTE E SEM PLACA - FORNECIMENTO E INSTALAÇÃO. AF_12/2015</t>
  </si>
  <si>
    <t>INTERRUPTOR SIMPLES (6 MÓDULOS), 10A/250V, SEM SUPORTE E SEM PLACA - FORNECIMENTO E INSTALAÇÃO. AF_12/2015</t>
  </si>
  <si>
    <t>TOMADA ALTA DE EMBUTIR (1 MÓDULO), 2P+T 10 A, INCLUINDO SUPORTE E PLACA - FORNECIMENTO E INSTALAÇÃO. AF_12/2015</t>
  </si>
  <si>
    <t>TOMADA ALTA DE EMBUTIR (1 MÓDULO), 2P+T 20 A, INCLUINDO SUPORTE E PLACA - FORNECIMENTO E INSTALAÇÃO. AF_12/2015</t>
  </si>
  <si>
    <t>TOMADA MÉDIA DE EMBUTIR (1 MÓDULO), 2P+T 10 A, INCLUINDO SUPORTE E PLACA - FORNECIMENTO E INSTALAÇÃO. AF_12/2015</t>
  </si>
  <si>
    <t>TOMADA MÉDIA DE EMBUTIR (1 MÓDULO), 2P+T 20 A, INCLUINDO SUPORTE E PLACA - FORNECIMENTO E INSTALAÇÃO. AF_12/2015</t>
  </si>
  <si>
    <t>TOMADA BAIXA DE EMBUTIR (1 MÓDULO), 2P+T 10 A, INCLUINDO SUPORTE E PLACA - FORNECIMENTO E INSTALAÇÃO. AF_12/2015</t>
  </si>
  <si>
    <t>TOMADA BAIXA DE EMBUTIR (1 MÓDULO), 2P+T 20 A, INCLUINDO SUPORTE E PLACA - FORNECIMENTO E INSTALAÇÃO. AF_12/2015</t>
  </si>
  <si>
    <t>TOMADA MÉDIA DE EMBUTIR (2 MÓDULOS), 2P+T 10 A, SEM SUPORTE E SEM PLACA - FORNECIMENTO E INSTALAÇÃO. AF_12/2015</t>
  </si>
  <si>
    <t>TOMADA MÉDIA DE EMBUTIR (2 MÓDULOS), 2P+T 20 A, SEM SUPORTE E SEM PLACA - FORNECIMENTO E INSTALAÇÃO. AF_12/2015</t>
  </si>
  <si>
    <t>TOMADA MÉDIA DE EMBUTIR (2 MÓDULOS), 2P+T 10 A, INCLUINDO SUPORTE E PLACA - FORNECIMENTO E INSTALAÇÃO. AF_12/2015</t>
  </si>
  <si>
    <t>TOMADA MÉDIA DE EMBUTIR (2 MÓDULOS), 2P+T 20 A, INCLUINDO SUPORTE E PLACA - FORNECIMENTO E INSTALAÇÃO. AF_12/2015</t>
  </si>
  <si>
    <t>TOMADA BAIXA DE EMBUTIR (2 MÓDULOS), 2P+T 10 A, SEM SUPORTE E SEM PLACA - FORNECIMENTO E INSTALAÇÃO. AF_12/2015</t>
  </si>
  <si>
    <t>TOMADA BAIXA DE EMBUTIR (2 MÓDULOS), 2P+T 20 A, SEM SUPORTE E SEM PLACA - FORNECIMENTO E INSTALAÇÃO. AF_12/2015</t>
  </si>
  <si>
    <t>TOMADA BAIXA DE EMBUTIR (2 MÓDULOS), 2P+T 10 A, INCLUINDO SUPORTE E PLACA - FORNECIMENTO E INSTALAÇÃO. AF_12/2015</t>
  </si>
  <si>
    <t>TOMADA BAIXA DE EMBUTIR (2 MÓDULOS), 2P+T 20 A, INCLUINDO SUPORTE E PLACA - FORNECIMENTO E INSTALAÇÃO. AF_12/2015</t>
  </si>
  <si>
    <t>TOMADA MÉDIA DE EMBUTIR (3 MÓDULOS), 2P+T 10 A, SEM SUPORTE E SEM PLACA - FORNECIMENTO E INSTALAÇÃO. AF_12/2015</t>
  </si>
  <si>
    <t>TOMADA MÉDIA DE EMBUTIR (3 MÓDULOS), 2P+T 20 A, SEM SUPORTE E SEM PLACA - FORNECIMENTO E INSTALAÇÃO. AF_12/2015</t>
  </si>
  <si>
    <t>TOMADA MÉDIA DE EMBUTIR (3 MÓDULOS), 2P+T 10 A, INCLUINDO SUPORTE E PLACA - FORNECIMENTO E INSTALAÇÃO. AF_12/2015</t>
  </si>
  <si>
    <t>TOMADA MÉDIA DE EMBUTIR (3 MÓDULOS), 2P+T 20 A, INCLUINDO SUPORTE E PLACA - FORNECIMENTO E INSTALAÇÃO. AF_12/2015</t>
  </si>
  <si>
    <t>TOMADA BAIXA DE EMBUTIR (3 MÓDULOS), 2P+T 10 A, SEM SUPORTE E SEM PLACA - FORNECIMENTO E INSTALAÇÃO. AF_12/2015</t>
  </si>
  <si>
    <t>TOMADA BAIXA DE EMBUTIR (3 MÓDULOS), 2P+T 20 A, SEM SUPORTE E SEM PLACA - FORNECIMENTO E INSTALAÇÃO. AF_12/2015</t>
  </si>
  <si>
    <t>TOMADA BAIXA DE EMBUTIR (3 MÓDULOS), 2P+T 10 A, INCLUINDO SUPORTE E PLACA - FORNECIMENTO E INSTALAÇÃO. AF_12/2015</t>
  </si>
  <si>
    <t>TOMADA BAIXA DE EMBUTIR (3 MÓDULOS), 2P+T 20 A, INCLUINDO SUPORTE E PLACA - FORNECIMENTO E INSTALAÇÃO. AF_12/2015</t>
  </si>
  <si>
    <t>TOMADA BAIXA DE EMBUTIR (4 MÓDULOS), 2P+T 10 A, SEM SUPORTE E SEM PLACA - FORNECIMENTO E INSTALAÇÃO. AF_12/2015</t>
  </si>
  <si>
    <t>TOMADA BAIXA DE EMBUTIR (4 MÓDULOS), 2P+T 10 A, INCLUINDO SUPORTE E PLACA - FORNECIMENTO E INSTALAÇÃO. AF_12/2015</t>
  </si>
  <si>
    <t>TOMADA BAIXA DE EMBUTIR (6 MÓDULOS), 2P+T 10 A, SEM SUPORTE E SEM PLACA - FORNECIMENTO E INSTALAÇÃO. AF_12/2015</t>
  </si>
  <si>
    <t>TOMADA BAIXA DE EMBUTIR (6 MÓDULOS), 2P+T 10 A, INCLUINDO SUPORTE E PLACA - FORNECIMENTO E INSTALAÇÃO. AF_12/2015</t>
  </si>
  <si>
    <t>INTERRUPTOR SIMPLES (1 MÓDULO) COM 1 TOMADA DE EMBUTIR 2P+T 10 A,  INCLUINDO SUPORTE E PLACA - FORNECIMENTO E INSTALAÇÃO. AF_12/2015</t>
  </si>
  <si>
    <t>INTERRUPTOR SIMPLES (1 MÓDULO) COM 2 TOMADAS DE EMBUTIR 2P+T 10 A,  SEM SUPORTE E SEM PLACA - FORNECIMENTO E INSTALAÇÃO. AF_12/2015</t>
  </si>
  <si>
    <t>INTERRUPTOR SIMPLES (1 MÓDULO) COM 2 TOMADAS DE EMBUTIR 2P+T 10 A,  INCLUINDO SUPORTE E PLACA - FORNECIMENTO E INSTALAÇÃO. AF_12/2015</t>
  </si>
  <si>
    <t>INTERRUPTOR SIMPLES (2 MÓDULOS) COM 1 TOMADA DE EMBUTIR 2P+T 10 A,  SEM SUPORTE E SEM PLACA - FORNECIMENTO E INSTALAÇÃO. AF_12/2015</t>
  </si>
  <si>
    <t>INTERRUPTOR SIMPLES (2 MÓDULOS) COM 1 TOMADA DE EMBUTIR 2P+T 10 A,  INCLUINDO SUPORTE E PLACA - FORNECIMENTO E INSTALAÇÃO. AF_12/2015</t>
  </si>
  <si>
    <t>INTERRUPTOR PARALELO (1 MÓDULO) COM 1 TOMADA DE EMBUTIR 2P+T 10 A,  SEM SUPORTE E SEM PLACA - FORNECIMENTO E INSTALAÇÃO. AF_12/2015</t>
  </si>
  <si>
    <t>INTERRUPTOR PARALELO (1 MÓDULO) COM 1 TOMADA DE EMBUTIR 2P+T 10 A,  INCLUINDO SUPORTE E PLACA - FORNECIMENTO E INSTALAÇÃO. AF_12/2015</t>
  </si>
  <si>
    <t>INTERRUPTOR PARALELO (1 MÓDULO) COM 2 TOMADAS DE EMBUTIR 2P+T 10 A,  SEM SUPORTE E SEM PLACA - FORNECIMENTO E INSTALAÇÃO. AF_12/2015</t>
  </si>
  <si>
    <t>INTERRUPTOR PARALELO (1 MÓDULO) COM 2 TOMADAS DE EMBUTIR 2P+T 10 A,  INCLUINDO SUPORTE E PLACA - FORNECIMENTO E INSTALAÇÃO. AF_12/2015</t>
  </si>
  <si>
    <t>INTERRUPTOR PARALELO (2 MÓDULOS) COM 1 TOMADA DE EMBUTIR 2P+T 10 A,  SEM SUPORTE E SEM PLACA - FORNECIMENTO E INSTALAÇÃO. AF_12/2015</t>
  </si>
  <si>
    <t>INTERRUPTOR PARALELO (2 MÓDULOS) COM 1 TOMADA DE EMBUTIR 2P+T 10 A,  INCLUINDO SUPORTE E PLACA - FORNECIMENTO E INSTALAÇÃO. AF_12/2015</t>
  </si>
  <si>
    <t>INTERRUPTOR SIMPLES (1 MÓDULO), INTERRUPTOR PARALELO (1 MÓDULO) E 1 TOMADA DE EMBUTIR 2P+T 10 A,  SEM SUPORTE E SEM PLACA - FORNECIMENTO E INSTALAÇÃO. AF_12/2015</t>
  </si>
  <si>
    <t>INTERRUPTOR SIMPLES (1 MÓDULO), INTERRUPTOR PARALELO (1 MÓDULO) E 1 TOMADA DE EMBUTIR 2P+T 10 A,  INCLUINDO SUPORTE E PLACA - FORNECIMENTO E INSTALAÇÃO. AF_12/2015</t>
  </si>
  <si>
    <t>DISTRIBUIDOR DE AGREGADOS REBOCAVEL, CAPACIDADE 1,9 M³, LARGURA DE TRABALHO 3,66 M - DEPRECIAÇÃO. AF_11/2015</t>
  </si>
  <si>
    <t>DISTRIBUIDOR DE AGREGADOS REBOCAVEL, CAPACIDADE 1,9 M³, LARGURA DE TRABALHO 3,66 M - JUROS. AF_11/2015</t>
  </si>
  <si>
    <t>DISTRIBUIDOR DE AGREGADOS REBOCAVEL, CAPACIDADE 1,9 M³, LARGURA DE TRABALHO 3,66 M - MANUTENÇÃO. AF_11/2015</t>
  </si>
  <si>
    <t>DISTRIBUIDOR DE AGREGADOS REBOCAVEL, CAPACIDADE 1,9 M³, LARGURA DE TRABALHO 3,66 M - CHP DIURNO. AF_11/2015</t>
  </si>
  <si>
    <t>DISTRIBUIDOR DE AGREGADOS REBOCAVEL, CAPACIDADE 1,9 M³, LARGURA DE TRABALHO 3,66 M - CHI DIURNO. AF_11/2015</t>
  </si>
  <si>
    <t>CAMINHÃO PARA EQUIPAMENTO DE LIMPEZA A SUCÇÃO COM CAMINHÃO TRUCADO DE PESO BRUTO TOTAL 23000 KG, CARGA ÚTIL MÁXIMA 15935 KG, DISTÂNCIA ENTRE EIXOS 4,80 M, POTÊNCIA 230 CV, INCLUSIVE LIMPADORA A SUCÇÃO, TANQUE 12000 L - DEPRECIAÇÃO. AF_11/2015</t>
  </si>
  <si>
    <t>CAMINHÃO PARA EQUIPAMENTO DE LIMPEZA A SUCÇÃO COM CAMINHÃO TRUCADO DE PESO BRUTO TOTAL 23000 KG, CARGA ÚTIL MÁXIMA 15935 KG, DISTÂNCIA ENTRE EIXOS 4,80 M, POTÊNCIA 230 CV, INCLUSIVE LIMPADORA A SUCÇÃO, TANQUE 12000 L - JUROS. AF_11/2015</t>
  </si>
  <si>
    <t>CAMINHÃO PARA EQUIPAMENTO DE LIMPEZA A SUCÇÃO COM CAMINHÃO TRUCADO DE PESO BRUTO TOTAL 23000 KG, CARGA ÚTIL MÁXIMA 15935 KG, DISTÂNCIA ENTRE EIXOS 4,80 M, POTÊNCIA 230 CV, INCLUSIVE LIMPADORA A SUCÇÃO, TANQUE 12000 L - IMPOSTOS E SEGUROS. AF_11/2015</t>
  </si>
  <si>
    <t>CAMINHÃO PARA EQUIPAMENTO DE LIMPEZA A SUCÇÃO COM CAMINHÃO TRUCADO DE PESO BRUTO TOTAL 23000 KG, CARGA ÚTIL MÁXIMA 15935 KG, DISTÂNCIA ENTRE EIXOS 4,80 M, POTÊNCIA 230 CV, INCLUSIVE LIMPADORA A SUCÇÃO, TANQUE 12000 L - MANUTENÇÃO. AF_11/2015</t>
  </si>
  <si>
    <t>CAMINHÃO PARA EQUIPAMENTO DE LIMPEZA A SUCÇÃO COM CAMINHÃO TRUCADO DE PESO BRUTO TOTAL 23000 KG, CARGA ÚTIL MÁXIMA 15935 KG, DISTÂNCIA ENTRE EIXOS 4,80 M, POTÊNCIA 230 CV, INCLUSIVE LIMPADORA A SUCÇÃO, TANQUE 12000 L - MATERIAIS NA OPERAÇÃO. AF_11/2015</t>
  </si>
  <si>
    <t>CAMINHÃO PARA EQUIPAMENTO DE LIMPEZA A SUCÇÃO, COM CAMINHÃO TRUCADO DE PESO BRUTO TOTAL 23000 KG, CARGA ÚTIL MÁXIMA 15935 KG, DISTÂNCIA ENTRE EIXOS 4,80 M, POTÊNCIA 230 CV, INCLUSIVE LIMPADORA A SUCÇÃO, TANQUE 12000 L - CHP DIURNO. AF_11/2015</t>
  </si>
  <si>
    <t>CAMINHÃO PARA EQUIPAMENTO DE LIMPEZA A SUCÇÃO COM CAMINHÃO TRUCADO DE PESO BRUTO TOTAL 23000 KG, CARGA ÚTIL MÁXIMA 15935 KG, DISTÂNCIA ENTRE EIXOS 4,80 M, POTÊNCIA 230 CV, INCLUSIVE LIMPADORA A SUCÇÃO, TANQUE 12000 L - CHI DIURNO. AF_11/2015</t>
  </si>
  <si>
    <t>CAMINHONETE COM MOTOR A DIESEL, POTÊNCIA 180 CV, CABINE DUPLA, 4X4 - DEPRECIAÇÃO. AF_11/2015</t>
  </si>
  <si>
    <t>CAMINHONETE COM MOTOR A DIESEL, POTÊNCIA 180 CV, CABINE DUPLA, 4X4 - JUROS. AF_11/2015</t>
  </si>
  <si>
    <t>CAMINHONETE COM MOTOR A DIESEL, POTÊNCIA 180 CV, CABINE DUPLA, 4X4 - IMPOSTOS E SEGUROS. AF_11/2015</t>
  </si>
  <si>
    <t>CAMINHONETE COM MOTOR A DIESEL, POTÊNCIA 180 CV, CABINE DUPLA, 4X4 - MANUTENÇÃO. AF_11/2015</t>
  </si>
  <si>
    <t>CAMINHONETE COM MOTOR A DIESEL, POTÊNCIA 180 CV, CABINE DUPLA, 4X4 - MATERIAIS NA OPERAÇÃO. AF_11/2015</t>
  </si>
  <si>
    <t>CAMINHONETE COM MOTOR A DIESEL, POTÊNCIA 180 CV, CABINE DUPLA, 4X4 - CHP DIURNO. AF_11/2015</t>
  </si>
  <si>
    <t>CAMINHONETE COM MOTOR A DIESEL, POTÊNCIA 180 CV, CABINE DUPLA, 4X4 - CHI DIURNO. AF_11/2015</t>
  </si>
  <si>
    <t>TUBO DE CONCRETO PARA REDES COLETORAS DE ÁGUAS PLUVIAIS, DIÂMETRO DE 400 MM, JUNTA RÍGIDA, INSTALADO EM LOCAL COM BAIXO NÍVEL DE INTERFERÊNCIAS - FORNECIMENTO E ASSENTAMENTO. AF_12/2015</t>
  </si>
  <si>
    <t>TUBO DE CONCRETO PARA REDES COLETORAS DE ÁGUAS PLUVIAIS, DIÂMETRO DE 500 MM, JUNTA RÍGIDA, INSTALADO EM LOCAL COM BAIXO NÍVEL DE INTERFERÊNCIAS - FORNECIMENTO E ASSENTAMENTO. AF_12/2015</t>
  </si>
  <si>
    <t>TUBO DE CONCRETO PARA REDES COLETORAS DE ÁGUAS PLUVIAIS, DIÂMETRO DE 600 MM, JUNTA RÍGIDA, INSTALADO EM LOCAL COM BAIXO NÍVEL DE INTERFERÊNCIAS - FORNECIMENTO E ASSENTAMENTO. AF_12/2015</t>
  </si>
  <si>
    <t>TUBO DE CONCRETO PARA REDES COLETORAS DE ÁGUAS PLUVIAIS, DIÂMETRO DE 700 MM, JUNTA RÍGIDA, INSTALADO EM LOCAL COM BAIXO NÍVEL DE INTERFERÊNCIAS - FORNECIMENTO E ASSENTAMENTO. AF_12/2015</t>
  </si>
  <si>
    <t>TUBO DE CONCRETO PARA REDES COLETORAS DE ÁGUAS PLUVIAIS, DIÂMETRO DE 800 MM, JUNTA RÍGIDA, INSTALADO EM LOCAL COM BAIXO NÍVEL DE INTERFERÊNCIAS - FORNECIMENTO E ASSENTAMENTO. AF_12/2015</t>
  </si>
  <si>
    <t>TUBO DE CONCRETO PARA REDES COLETORAS DE ÁGUAS PLUVIAIS, DIÂMETRO DE 900 MM, JUNTA RÍGIDA, INSTALADO EM LOCAL COM BAIXO NÍVEL DE INTERFERÊNCIAS - FORNECIMENTO E ASSENTAMENTO. AF_12/2015</t>
  </si>
  <si>
    <t>TUBO DE CONCRETO PARA REDES COLETORAS DE ÁGUAS PLUVIAIS, DIÂMETRO DE 1000 MM, JUNTA RÍGIDA, INSTALADO EM LOCAL COM BAIXO NÍVEL DE INTERFERÊNCIAS - FORNECIMENTO E ASSENTAMENTO. AF_12/2015</t>
  </si>
  <si>
    <t>TUBO DE CONCRETO PARA REDES COLETORAS DE ÁGUAS PLUVIAIS, DIÂMETRO DE 400 MM, JUNTA RÍGIDA, INSTALADO EM LOCAL COM ALTO NÍVEL DE INTERFERÊNCIAS - FORNECIMENTO E ASSENTAMENTO. AF_12/2015</t>
  </si>
  <si>
    <t>TUBO DE CONCRETO PARA REDES COLETORAS DE ÁGUAS PLUVIAIS, DIÂMETRO DE 500 MM, JUNTA RÍGIDA, INSTALADO EM LOCAL COM ALTO NÍVEL DE INTERFERÊNCIAS - FORNECIMENTO E ASSENTAMENTO. AF_12/2015</t>
  </si>
  <si>
    <t>TUBO DE CONCRETO PARA REDES COLETORAS DE ÁGUAS PLUVIAIS, DIÂMETRO DE 600 MM, JUNTA RÍGIDA, INSTALADO EM LOCAL COM ALTO NÍVEL DE INTERFERÊNCIAS - FORNECIMENTO E ASSENTAMENTO. AF_12/2015</t>
  </si>
  <si>
    <t>TUBO DE CONCRETO PARA REDES COLETORAS DE ÁGUAS PLUVIAIS, DIÂMETRO DE 700 MM, JUNTA RÍGIDA, INSTALADO EM LOCAL COM ALTO NÍVEL DE INTERFERÊNCIAS - FORNECIMENTO E ASSENTAMENTO. AF_12/2015</t>
  </si>
  <si>
    <t>TUBO DE CONCRETO PARA REDES COLETORAS DE ÁGUAS PLUVIAIS, DIÂMETRO DE 800 MM, JUNTA RÍGIDA, INSTALADO EM LOCAL COM ALTO NÍVEL DE INTERFERÊNCIAS - FORNECIMENTO E ASSENTAMENTO. AF_12/2015</t>
  </si>
  <si>
    <t>TUBO DE CONCRETO PARA REDES COLETORAS DE ÁGUAS PLUVIAIS, DIÂMETRO DE 900 MM, JUNTA RÍGIDA, INSTALADO EM LOCAL COM ALTO NÍVEL DE INTERFERÊNCIAS - FORNECIMENTO E ASSENTAMENTO. AF_12/2015</t>
  </si>
  <si>
    <t>TUBO DE CONCRETO PARA REDES COLETORAS DE ÁGUAS PLUVIAIS, DIÂMETRO DE 1000 MM, JUNTA RÍGIDA, INSTALADO EM LOCAL COM ALTO NÍVEL DE INTERFERÊNCIAS - FORNECIMENTO E ASSENTAMENTO. AF_12/2015</t>
  </si>
  <si>
    <t>FECHAMENTO DE CONSTRUÇÃO TEMPORÁRIA EM CHAPA DE MADEIRA COMPENSADA E=10MM, COM REAPROVEITAMENTO DE 2X.</t>
  </si>
  <si>
    <t>CAMINHÃO DE TRANSPORTE DE MATERIAL ASFÁLTICO 20.000 L, COM CAVALO MECÂNICO DE CAPACIDADE MÁXIMA DE TRAÇÃO COMBINADO DE 45.000 KG, POTÊNCIA 330 CV, INCLUSIVE TANQUE DE ASFALTO COM MAÇARICO - DEPRECIAÇÃO. AF_12/2015</t>
  </si>
  <si>
    <t>CAMINHÃO DE TRANSPORTE DE MATERIAL ASFÁLTICO 20.000 L, COM CAVALO MECÂNICO DE CAPACIDADE MÁXIMA DE TRAÇÃO COMBINADO DE 45.000 KG, POTÊNCIA 330 CV, INCLUSIVE TANQUE DE ASFALTO COM MAÇARICO - JUROS. AF_12/2015</t>
  </si>
  <si>
    <t>CAMINHÃO DE TRANSPORTE DE MATERIAL ASFÁLTICO 20.000 L, COM CAVALO MECÂNICO DE CAPACIDADE MÁXIMA DE TRAÇÃO COMBINADO DE 45.000 KG, POTÊNCIA 330 CV, INCLUSIVE TANQUE DE ASFALTO COM MAÇARICO - IMPOSTOS E SEGUROS. AF_12/2015</t>
  </si>
  <si>
    <t>CAMINHÃO DE TRANSPORTE DE MATERIAL ASFÁLTICO 20.000 L, COM CAVALO MECÂNICO DE CAPACIDADE MÁXIMA DE TRAÇÃO COMBINADO DE 45.000 KG, POTÊNCIA 330 CV, INCLUSIVE TANQUE DE ASFALTO COM MAÇARICO - MANUTENÇÃO. AF_12/2015</t>
  </si>
  <si>
    <t>CAMINHÃO DE TRANSPORTE DE MATERIAL ASFÁLTICO 20.000 L, COM CAVALO MECÂNICO DE CAPACIDADE MÁXIMA DE TRAÇÃO COMBINADO DE 45.000 KG, POTÊNCIA 330 CV, INCLUSIVE TANQUE DE ASFALTO COM MAÇARICO - MATERIAIS NA OPERAÇÃO. AF_12/2015</t>
  </si>
  <si>
    <t>CAMINHÃO DE TRANSPORTE DE MATERIAL ASFÁLTICO 20.000 L, COM CAVALO MECÂNICO DE CAPACIDADE MÁXIMA DE TRAÇÃO COMBINADO DE 45.000 KG, POTÊNCIA 330 CV, INCLUSIVE TANQUE DE ASFALTO COM MAÇARICO - CHP DIURNO. AF_12/2015</t>
  </si>
  <si>
    <t>CAMINHÃO DE TRANSPORTE DE MATERIAL ASFÁLTICO 20.000 L, COM CAVALO MECÂNICO DE CAPACIDADE MÁXIMA DE TRAÇÃO COMBINADO DE 45.000 KG, POTÊNCIA 330 CV, INCLUSIVE TANQUE DE ASFALTO COM MAÇARICO - CHI DIURNO. AF_12/2015</t>
  </si>
  <si>
    <t>INSTALAÇÃO DE TESOURA (INTEIRA OU MEIA), BIAPOIADA, EM MADEIRA NÃO APARELHADA, PARA VÃOS MAIORES OU IGUAIS A 3,0 M E MENORES QUE 6,0 M, INCLUSO IÇAMENTO. AF_12/2015</t>
  </si>
  <si>
    <t>INSTALAÇÃO DE TESOURA (INTEIRA OU MEIA), BIAPOIADA, EM MADEIRA NÃO APARELHADA, PARA VÃOS MAIORES OU IGUAIS A 6,0 M E MENORES QUE 8,0 M, INCLUSO IÇAMENTO. AF_12/2015</t>
  </si>
  <si>
    <t>INSTALAÇÃO DE TESOURA (INTEIRA OU MEIA), BIAPOIADA, EM MADEIRA NÃO APARELHADA, PARA VÃOS MAIORES OU IGUAIS A 8,0 M E MENORES QUE 10,0 M, INCLUSO IÇAMENTO. AF_12/2015</t>
  </si>
  <si>
    <t>INSTALAÇÃO DE TESOURA (INTEIRA OU MEIA), BIAPOIADA, EM MADEIRA NÃO APARELHADA, PARA VÃOS MAIORES OU IGUAIS A 10,0 M E MENORES QUE 12,0 M, INCLUSO IÇAMENTO. AF_12/2015</t>
  </si>
  <si>
    <t>FABRICAÇÃO DE FÔRMA PARA PILARES E ESTRUTURAS SIMILARES, EM CHAPA DE MADEIRA COMPENSADA RESINADA, E = 17 MM. AF_12/2015</t>
  </si>
  <si>
    <t>FABRICAÇÃO DE FÔRMA PARA PILARES E ESTRUTURAS SIMILARES, EM CHAPA DE MADEIRA COMPENSADA PLASTIFICADA, E = 18 MM. AF_12/2015</t>
  </si>
  <si>
    <t>FABRICAÇÃO DE FÔRMA PARA VIGAS, EM CHAPA DE MADEIRA COMPENSADA RESINADA, E = 17 MM. AF_12/2015</t>
  </si>
  <si>
    <t>FABRICAÇÃO DE FÔRMA PARA VIGAS, EM CHAPA DE MADEIRA COMPENSADA PLASTIFICADA, E = 18 MM. AF_12/2015</t>
  </si>
  <si>
    <t>FABRICAÇÃO DE FÔRMA PARA LAJES, EM CHAPA DE MADEIRA COMPENSADA RESINADA, E = 17 MM. AF_12/2015</t>
  </si>
  <si>
    <t>FABRICAÇÃO DE FÔRMA PARA LAJES, EM CHAPA DE MADEIRA COMPENSADA PLASTIFICADA, E = 18 MM. AF_12/2015</t>
  </si>
  <si>
    <t>FABRICAÇÃO DE FÔRMA PARA PILARES E ESTRUTURAS SIMILARES, EM MADEIRA SERRADA, E=25 MM. AF_12/2015</t>
  </si>
  <si>
    <t>FABRICAÇÃO DE FÔRMA PARA VIGAS, COM MADEIRA SERRADA, E = 25 MM. AF_12/2015</t>
  </si>
  <si>
    <t>FABRICAÇÃO DE FÔRMA PARA LAJES, EM MADEIRA SERRADA, E=25 MM. AF_12/2015</t>
  </si>
  <si>
    <t>TUBO EM COBRE RÍGIDO, DN 22 CLASSE E, SEM ISOLAMENTO, INSTALADO EM PRUMADA - FORNECIMENTO E INSTALAÇÃO. AF_12/2015</t>
  </si>
  <si>
    <t>TUBO EM COBRE RÍGIDO, DN 28 CLASSE E, SEM ISOLAMENTO, INSTALADO EM PRUMADA - FORNECIMENTO E INSTALAÇÃO. AF_12/2015</t>
  </si>
  <si>
    <t>TUBO EM COBRE RÍGIDO, DN 35 CLASSE E, SEM ISOLAMENTO, INSTALADO EM PRUMADA - FORNECIMENTO E INSTALAÇÃO. AF_12/2015</t>
  </si>
  <si>
    <t>TUBO EM COBRE RÍGIDO, DN 42 CLASSE E, SEM ISOLAMENTO, INSTALADO EM PRUMADA - FORNECIMENTO E INSTALAÇÃO. AF_12/2015</t>
  </si>
  <si>
    <t>TUBO EM COBRE RÍGIDO, DN 54 CLASSE E, SEM ISOLAMENTO, INSTALADO EM PRUMADA - FORNECIMENTO E INSTALAÇÃO. AF_12/2015</t>
  </si>
  <si>
    <t>TUBO EM COBRE RÍGIDO, DN 66 CLASSE E, SEM ISOLAMENTO, INSTALADO EM PRUMADA - FORNECIMENTO E INSTALAÇÃO. AF_12/2015</t>
  </si>
  <si>
    <t>LUVA DE COBRE, SEM ANEL DE SOLDA, DN 22 MM, INSTALADO EM PRUMADA - FORNECIMENTO E INSTALAÇÃO. AF_12/2015_P</t>
  </si>
  <si>
    <t>LUVA DE COBRE, SEM ANEL DE SOLDA, DN 28 MM, INSTALADO EM PRUMADA - FORNECIMENTO E INSTALAÇÃO. AF_12/2015_P</t>
  </si>
  <si>
    <t>LUVA DE COBRE, SEM ANEL DE SOLDA, DN 35 MM, INSTALADO EM PRUMADA - FORNECIMENTO E INSTALAÇÃO. AF_12/2015_P</t>
  </si>
  <si>
    <t>LUVA DE COBRE, SEM ANEL DE SOLDA, DN 42 MM, INSTALADO EM PRUMADA - FORNECIMENTO E INSTALAÇÃO. AF_12/2015_P</t>
  </si>
  <si>
    <t>LUVA DE COBRE, SEM ANEL DE SOLDA, DN 54 MM, INSTALADO EM PRUMADA - FORNECIMENTO E INSTALAÇÃO. AF_12/2015_P</t>
  </si>
  <si>
    <t>LUVA DE COBRE, SEM ANEL DE SOLDA, DN 66 MM, INSTALADO EM PRUMADA - FORNECIMENTO E INSTALAÇÃO. AF_12/2015_P</t>
  </si>
  <si>
    <t>TE DE COBRE, SEM ANEL DE SOLDA, DN 22 MM, INSTALADO EM PRUMADA - FORNECIMENTO E INSTALAÇÃO. AF_12/2015_P</t>
  </si>
  <si>
    <t>TE DE COBRE, SEM ANEL DE SOLDA, DN 28 MM, INSTALADO EM PRUMADA - FORNECIMENTO E INSTALAÇÃO. AF_12/2015_P</t>
  </si>
  <si>
    <t>TE DE COBRE, SEM ANEL DE SOLDA, DN 35 MM, INSTALADO EM PRUMADA - FORNECIMENTO E INSTALAÇÃO. AF_12/2015_P</t>
  </si>
  <si>
    <t>TE DE COBRE, SEM ANEL DE SOLDA, DN 42 MM, INSTALADO EM PRUMADA - FORNECIMENTO E INSTALAÇÃO. AF_12/2015_P</t>
  </si>
  <si>
    <t>TE DE COBRE, SEM ANEL DE SOLDA, DN 54 MM, INSTALADO EM PRUMADA - FORNECIMENTO E INSTALAÇÃO. AF_12/2015_P</t>
  </si>
  <si>
    <t>TE DE COBRE, SEM ANEL DE SOLDA, DN 66 MM, INSTALADO EM PRUMADA - FORNECIMENTO E INSTALAÇÃO. AF_12/2015_P</t>
  </si>
  <si>
    <t>TUBO EM COBRE RÍGIDO, DN 15 CLASSE E, SEM ISOLAMENTO, INSTALADO EM RAMAL DE DISTRIBUIÇÃO - FORNECIMENTO E INSTALAÇÃO. AF_12/2015</t>
  </si>
  <si>
    <t>TUBO EM COBRE RÍGIDO, DN 22 CLASSE E, SEM ISOLAMENTO, INSTALADO EM RAMAL DE DISTRIBUIÇÃO - FORNECIMENTO E INSTALAÇÃO. AF_12/2015</t>
  </si>
  <si>
    <t>TUBO EM COBRE RÍGIDO, DN 28 CLASSE E, SEM ISOLAMENTO, INSTALADO EM RAMAL DE DISTRIBUIÇÃO - FORNECIMENTO E INSTALAÇÃO. AF_12/2015</t>
  </si>
  <si>
    <t>LUVA DE COBRE, SEM ANEL DE SOLDA, DN 15 MM, INSTALADO EM RAMAL DE DISTRIBUIÇÃO - FORNECIMENTO E INSTALAÇÃO. AF_12/2015_P</t>
  </si>
  <si>
    <t>LUVA DE COBRE, SEM ANEL DE SOLDA, DN 22 MM, INSTALADO EM RAMAL DE DISTRIBUIÇÃO - FORNECIMENTO E INSTALAÇÃO. AF_12/2015_P</t>
  </si>
  <si>
    <t>LUVA DE COBRE, SEM ANEL DE SOLDA, DN 28 MM, INSTALADO EM RAMAL DE DISTRIBUIÇÃO - FORNECIMENTO E INSTALAÇÃO. AF_12/2015_P</t>
  </si>
  <si>
    <t>TE DE COBRE, SEM ANEL DE SOLDA, DN 15 MM, INSTALADO EM RAMAL DE DISTRIBUIÇÃO - FORNECIMENTO E INSTALAÇÃO. AF_12/2015_P</t>
  </si>
  <si>
    <t>TE DE COBRE, SEM ANEL DE SOLDA, DN 22 MM, INSTALADO EM RAMAL DE DISTRIBUIÇÃO - FORNECIMENTO E INSTALAÇÃO. AF_12/2015_P</t>
  </si>
  <si>
    <t>TE DE COBRE, SEM ANEL DE SOLDA, DN 28 MM, INSTALADO EM RAMAL DE DISTRIBUIÇÃO - FORNECIMENTO E INSTALAÇÃO. AF_12/2015_P</t>
  </si>
  <si>
    <t>TUBO EM COBRE RÍGIDO, DN 15 CLASSE E, SEM ISOLAMENTO, INSTALADO EM RAMAL E SUB-RAMAL - FORNECIMENTO E INSTALAÇÃO. AF_12/2015</t>
  </si>
  <si>
    <t>TUBO EM COBRE RÍGIDO, DN 22 CLASSE E, SEM ISOLAMENTO, INSTALADO EM RAMAL E SUB-RAMAL - FORNECIMENTO E INSTALAÇÃO. AF_12/2015</t>
  </si>
  <si>
    <t>TUBO EM COBRE RÍGIDO, DN 28 CLASSE E, SEM ISOLAMENTO, INSTALADO EM RAMAL E SUB-RAMAL - FORNECIMENTO E INSTALAÇÃO. AF_12/2015</t>
  </si>
  <si>
    <t>LUVA DE COBRE, SEM ANEL DE SOLDA, DN 15 MM, INSTALADO EM RAMAL E SUB-RAMAL - FORNECIMENTO E INSTALAÇÃO. AF_12/2015_P</t>
  </si>
  <si>
    <t>LUVA DE COBRE, SEM ANEL DE SOLDA, DN 22 MM, INSTALADO EM RAMAL E SUB-RAMAL - FORNECIMENTO E INSTALAÇÃO. AF_12/2015_P</t>
  </si>
  <si>
    <t>LUVA DE COBRE, SEM ANEL DE SOLDA, DN 28 MM, INSTALADO EM RAMAL E SUB-RAMAL - FORNECIMENTO E INSTALAÇÃO. AF_12/2015_P</t>
  </si>
  <si>
    <t>TE DE COBRE, SEM ANEL DE SOLDA, DN 15 MM, INSTALADO EM RAMAL E SUB-RAMAL - FORNECIMENTO E INSTALAÇÃO. AF_12/2015_P</t>
  </si>
  <si>
    <t>TE DE COBRE, SEM ANEL DE SOLDA, DN 22 MM, INSTALADO EM RAMAL E SUB-RAMAL - FORNECIMENTO E INSTALAÇÃO. AF_12/2015_P</t>
  </si>
  <si>
    <t>TE DE COBRE, SEM ANEL DE SOLDA, DN 28 MM, INSTALADO EM RAMAL E SUB-RAMAL - FORNECIMENTO E INSTALAÇÃO. AF_12/2015_P</t>
  </si>
  <si>
    <t>TUBO DE AÇO GALVANIZADO COM COSTURA, CLASSE MÉDIA, CONEXÃO RANHURADA, DN 50 (2"), INSTALADO EM PRUMADAS - FORNECIMENTO E INSTALAÇÃO. AF_12/2015</t>
  </si>
  <si>
    <t>TUBO DE AÇO GALVANIZADO COM COSTURA, CLASSE MÉDIA, CONEXÃO RANHURADA, DN 65 (2 1/2"), INSTALADO EM PRUMADAS - FORNECIMENTO E INSTALAÇÃO. AF_12/2015</t>
  </si>
  <si>
    <t>TUBO DE AÇO GALVANIZADO COM COSTURA, CLASSE MÉDIA, CONEXÃO RANHURADA, DN 80 (3"), INSTALADO EM PRUMADAS - FORNECIMENTO E INSTALAÇÃO. AF_12/2015</t>
  </si>
  <si>
    <t>TUBO DE AÇO PRETO SEM COSTURA, CONEXÃO SOLDADA, DN 65 (2 1/2"), INSTALADO EM PRUMADAS - FORNECIMENTO E INSTALAÇÃO. AF_12/2015</t>
  </si>
  <si>
    <t>TUBO DE AÇO GALVANIZADO COM COSTURA, CLASSE MÉDIA, DN 50 (2"), CONEXÃO ROSQUEADA, INSTALADO EM PRUMADAS - FORNECIMENTO E INSTALAÇÃO. AF_12/2015</t>
  </si>
  <si>
    <t>TUBO DE AÇO GALVANIZADO COM COSTURA, CLASSE MÉDIA, DN 65 (2 1/2"), CONEXÃO ROSQUEADA, INSTALADO EM PRUMADAS - FORNECIMENTO E INSTALAÇÃO. AF_12/2015</t>
  </si>
  <si>
    <t>TUBO DE AÇO GALVANIZADO COM COSTURA, CLASSE MÉDIA, DN 80 (3"), CONEXÃO ROSQUEADA, INSTALADO EM PRUMADAS - FORNECIMENTO E INSTALAÇÃO. AF_12/2015</t>
  </si>
  <si>
    <t>LUVA, EM FERRO GALVANIZADO, DN 50 (2"), CONEXÃO ROSQUEADA, INSTALADO EM PRUMADAS - FORNECIMENTO E INSTALAÇÃO. AF_12/2015</t>
  </si>
  <si>
    <t>NIPLE, EM FERRO GALVANIZADO, DN 65 (2 1/2"), CONEXÃO ROSQUEADA, INSTALADO EM PRUMADAS - FORNECIMENTO E INSTALAÇÃO. AF_12/2015</t>
  </si>
  <si>
    <t>LUVA, EM FERRO GALVANIZADO, DN 65 (2 1/2"), CONEXÃO ROSQUEADA, INSTALADO EM PRUMADAS - FORNECIMENTO E INSTALAÇÃO. AF_12/2015</t>
  </si>
  <si>
    <t>LUVA, EM FERRO GALVANIZADO, DN 80 (3"), CONEXÃO ROSQUEADA, INSTALADO EM PRUMADAS - FORNECIMENTO E INSTALAÇÃO. AF_12/2015</t>
  </si>
  <si>
    <t>JOELHO 45 GRAUS, EM FERRO GALVANIZADO, DN 65 (2 1/2"), CONEXÃO ROSQUEADA, INSTALADO EM PRUMADAS - FORNECIMENTO E INSTALAÇÃO. AF_12/2015</t>
  </si>
  <si>
    <t>JOELHO 90 GRAUS, EM FERRO GALVANIZADO, DN 65 (2 1/2"), CONEXÃO ROSQUEADA, INSTALADO EM PRUMADAS - FORNECIMENTO E INSTALAÇÃO. AF_12/2015</t>
  </si>
  <si>
    <t>TUBO DE AÇO PRETO SEM COSTURA, CONEXÃO SOLDADA, DN 50 (2"), INSTALADO EM REDE DE ALIMENTAÇÃO PARA HIDRANTE - FORNECIMENTO E INSTALAÇÃO. AF_12/2015</t>
  </si>
  <si>
    <t>TUBO DE AÇO PRETO SEM COSTURA, CONEXÃO SOLDADA, DN 65 (2 1/2"), INSTALADO EM REDE DE ALIMENTAÇÃO PARA HIDRANTE - FORNECIMENTO E INSTALAÇÃO. AF_12/2015</t>
  </si>
  <si>
    <t>TUBO DE AÇO GALVANIZADO COM COSTURA, CLASSE MÉDIA, DN 32 (1 1/4"), CONEXÃO ROSQUEADA, INSTALADO EM REDE DE ALIMENTAÇÃO PARA HIDRANTE - FORNECIMENTO E INSTALAÇÃO. AF_12/2015</t>
  </si>
  <si>
    <t>TUBO DE AÇO GALVANIZADO COM COSTURA, CLASSE MÉDIA, DN 40 (1 1/2"), CONEXÃO ROSQUEADA, INSTALADO EM REDE DE ALIMENTAÇÃO PARA HIDRANTE - FORNECIMENTO E INSTALAÇÃO. AF_12/2015</t>
  </si>
  <si>
    <t>TUBO DE AÇO GALVANIZADO COM COSTURA, CLASSE MÉDIA, DN 50 (2"), CONEXÃO ROSQUEADA, INSTALADO EM REDE DE ALIMENTAÇÃO PARA HIDRANTE - FORNECIMENTO E INSTALAÇÃO. AF_12/2015</t>
  </si>
  <si>
    <t>TUBO DE AÇO GALVANIZADO COM COSTURA, CLASSE MÉDIA, DN 65 (2 1/2"), CONEXÃO ROSQUEADA, INSTALADO EM REDE DE ALIMENTAÇÃO PARA HIDRANTE - FORNECIMENTO E INSTALAÇÃO. AF_12/2015</t>
  </si>
  <si>
    <t>TUBO DE AÇO GALVANIZADO COM COSTURA, CLASSE MÉDIA, DN 80 (3"), CONEXÃO ROSQUEADA, INSTALADO EM REDE DE ALIMENTAÇÃO PARA HIDRANTE - FORNECIMENTO E INSTALAÇÃO. AF_12/2015</t>
  </si>
  <si>
    <t>NIPLE, EM FERRO GALVANIZADO, DN 25 (1"), CONEXÃO ROSQUEADA, INSTALADO EM REDE DE ALIMENTAÇÃO PARA HIDRANTE - FORNECIMENTO E INSTALAÇÃO. AF_12/2015</t>
  </si>
  <si>
    <t>LUVA, EM FERRO GALVANIZADO, DN 25 (1"), CONEXÃO ROSQUEADA, INSTALADO EM REDE DE ALIMENTAÇÃO PARA HIDRANTE - FORNECIMENTO E INSTALAÇÃO. AF_12/2015</t>
  </si>
  <si>
    <t>NIPLE, EM FERRO GALVANIZADO, DN 32 (1 1/4"), CONEXÃO ROSQUEADA, INSTALADO EM REDE DE ALIMENTAÇÃO PARA HIDRANTE - FORNECIMENTO E INSTALAÇÃO. AF_12/2015</t>
  </si>
  <si>
    <t>LUVA, EM FERRO GALVANIZADO, DN 32 (1 1/4"), CONEXÃO ROSQUEADA, INSTALADO EM REDE DE ALIMENTAÇÃO PARA HIDRANTE - FORNECIMENTO E INSTALAÇÃO. AF_12/2015</t>
  </si>
  <si>
    <t>NIPLE, EM FERRO GALVANIZADO, DN 40 (1 1/2"), CONEXÃO ROSQUEADA, INSTALADO EM REDE DE ALIMENTAÇÃO PARA HIDRANTE - FORNECIMENTO E INSTALAÇÃO. AF_12/2015</t>
  </si>
  <si>
    <t>LUVA, EM FERRO GALVANIZADO, DN 40 (1 1/2"), CONEXÃO ROSQUEADA, INSTALADO EM REDE DE ALIMENTAÇÃO PARA HIDRANTE - FORNECIMENTO E INSTALAÇÃO. AF_12/2015</t>
  </si>
  <si>
    <t>NIPLE, EM FERRO GALVANIZADO, DN 50 (2"), CONEXÃO ROSQUEADA, INSTALADO EM REDE DE ALIMENTAÇÃO PARA HIDRANTE - FORNECIMENTO E INSTALAÇÃO. AF_12/2015</t>
  </si>
  <si>
    <t>LUVA, EM FERRO GALVANIZADO, DN 50 (2"), CONEXÃO ROSQUEADA, INSTALADO EM REDE DE ALIMENTAÇÃO PARA HIDRANTE - FORNECIMENTO E INSTALAÇÃO. AF_12/2015</t>
  </si>
  <si>
    <t>NIPLE, EM FERRO GALVANIZADO, DN 65 (2 1/2"), CONEXÃO ROSQUEADA, INSTALADO EM REDE DE ALIMENTAÇÃO PARA HIDRANTE - FORNECIMENTO E INSTALAÇÃO. AF_12/2015</t>
  </si>
  <si>
    <t>LUVA, EM FERRO GALVANIZADO, DN 65 (2 1/2"), CONEXÃO ROSQUEADA, INSTALADO EM REDE DE ALIMENTAÇÃO PARA HIDRANTE - FORNECIMENTO E INSTALAÇÃO. AF_12/2015</t>
  </si>
  <si>
    <t>NIPLE, EM FERRO GALVANIZADO, DN 80 (3"), CONEXÃO ROSQUEADA, INSTALADO EM REDE DE ALIMENTAÇÃO PARA HIDRANTE - FORNECIMENTO E INSTALAÇÃO. AF_12/2015</t>
  </si>
  <si>
    <t>LUVA, EM FERRO GALVANIZADO, DN 80 (3"), CONEXÃO ROSQUEADA, INSTALADO EM REDE DE ALIMENTAÇÃO PARA HIDRANTE - FORNECIMENTO E INSTALAÇÃO. AF_12/2015</t>
  </si>
  <si>
    <t>JOELHO 45 GRAUS, EM FERRO GALVANIZADO, DN 25 (1"), CONEXÃO ROSQUEADA, INSTALADO EM REDE DE ALIMENTAÇÃO PARA HIDRANTE - FORNECIMENTO E INSTALAÇÃO. AF_12/2015</t>
  </si>
  <si>
    <t>JOELHO 90 GRAUS, EM FERRO GALVANIZADO, DN 25 (1"), CONEXÃO ROSQUEADA, INSTALADO EM REDE DE ALIMENTAÇÃO PARA HIDRANTE - FORNECIMENTO E INSTALAÇÃO. AF_12/2015</t>
  </si>
  <si>
    <t>JOELHO 45 GRAUS, EM FERRO GALVANIZADO, DN 32 (1 1/4"), CONEXÃO ROSQUEADA, INSTALADO EM REDE DE ALIMENTAÇÃO PARA HIDRANTE - FORNECIMENTO E INSTALAÇÃO. AF_12/2015</t>
  </si>
  <si>
    <t>JOELHO 90 GRAUS, EM FERRO GALVANIZADO, DN 32 (1 1/4"), CONEXÃO ROSQUEADA, INSTALADO EM REDE DE ALIMENTAÇÃO PARA HIDRANTE - FORNECIMENTO E INSTALAÇÃO. AF_12/2015</t>
  </si>
  <si>
    <t>JOELHO 45 GRAUS, EM FERRO GALVANIZADO, DN 40 (1 1/2"), CONEXÃO ROSQUEADA, INSTALADO EM REDE DE ALIMENTAÇÃO PARA HIDRANTE - FORNECIMENTO E INSTALAÇÃO. AF_12/2015</t>
  </si>
  <si>
    <t>JOELHO 90 GRAUS, EM FERRO GALVANIZADO, DN 40 (1 1/2"), CONEXÃO ROSQUEADA, INSTALADO EM REDE DE ALIMENTAÇÃO PARA HIDRANTE - FORNECIMENTO E INSTALAÇÃO. AF_12/2015</t>
  </si>
  <si>
    <t>JOELHO 45 GRAUS, EM FERRO GALVANIZADO, DN 50 (2"), CONEXÃO ROSQUEADA, INSTALADO EM REDE DE ALIMENTAÇÃO PARA HIDRANTE - FORNECIMENTO E INSTALAÇÃO. AF_12/2015</t>
  </si>
  <si>
    <t>JOELHO 90 GRAUS, EM FERRO GALVANIZADO, DN 50 (2"), CONEXÃO ROSQUEADA, INSTALADO EM REDE DE ALIMENTAÇÃO PARA HIDRANTE - FORNECIMENTO E INSTALAÇÃO. AF_12/2015</t>
  </si>
  <si>
    <t>JOELHO 45 GRAUS, EM FERRO GALVANIZADO, DN 65 (2 1/2"), CONEXÃO ROSQUEADA, INSTALADO EM REDE DE ALIMENTAÇÃO PARA HIDRANTE - FORNECIMENTO E INSTALAÇÃO. AF_12/2015</t>
  </si>
  <si>
    <t>JOELHO 90 GRAUS, EM FERRO GALVANIZADO, DN 65 (2 1/2"), CONEXÃO ROSQUEADA, INSTALADO EM REDE DE ALIMENTAÇÃO PARA HIDRANTE - FORNECIMENTO E INSTALAÇÃO. AF_12/2015</t>
  </si>
  <si>
    <t>EXECUÇÃO DE PASSEIO EM PISO INTERTRAVADO, COM BLOCO RETANGULAR COR NATURAL DE 20 X 10 CM, ESPESSURA 6 CM. AF_12/2015</t>
  </si>
  <si>
    <t>EXECUÇÃO DE PÁTIO/ESTACIONAMENTO EM PISO INTERTRAVADO, COM BLOCO RETANGULAR COR NATURAL DE 20 X 10 CM, ESPESSURA 6 CM. AF_12/2015</t>
  </si>
  <si>
    <t>EXECUÇÃO DE PÁTIO/ESTACIONAMENTO EM PISO INTERTRAVADO, COM BLOCO RETANGULAR COR NATURAL DE 20 X 10 CM, ESPESSURA 8 CM. AF_12/2015</t>
  </si>
  <si>
    <t>EXECUÇÃO DE PÁTIO/ESTACIONAMENTO EM PISO INTERTRAVADO, COM BLOCO RETANGULAR DE 20 X 10 CM, ESPESSURA 10 CM. AF_12/2015</t>
  </si>
  <si>
    <t>EXECUÇÃO DE PASSEIO EM PISO INTERTRAVADO, COM BLOCO 16 FACES DE 22 X 11 CM, ESPESSURA 6 CM. AF_12/2015</t>
  </si>
  <si>
    <t>EXECUÇÃO DE PÁTIO/ESTACIONAMENTO EM PISO INTERTRAVADO, COM BLOCO 16 FACES DE 22 X 11 CM, ESPESSURA 6 CM. AF_12/2015</t>
  </si>
  <si>
    <t>EXECUÇÃO DE PÁTIO/ESTACIONAMENTO EM PISO INTERTRAVADO, COM BLOCO 16 FACES DE 22 X 11 CM, ESPESSURA 8 CM. AF_12/2015</t>
  </si>
  <si>
    <t>EXECUÇÃO DE VIA EM PISO INTERTRAVADO, COM BLOCO 16 FACES DE 22 X 11 CM, ESPESSURA 8 CM. AF_12/2015</t>
  </si>
  <si>
    <t>EXECUÇÃO DE PÁTIO/ESTACIONAMENTO EM PISO INTERTRAVADO, COM BLOCO 16 FACES DE 22 X 11 CM, ESPESSURA 10 CM. AF_12/2015</t>
  </si>
  <si>
    <t>EXECUÇÃO DE VIA EM PISO INTERTRAVADO, COM BLOCO 16 FACES DE 22 X 11 CM, ESPESSURA 10 CM. AF_12/2015</t>
  </si>
  <si>
    <t>MONTAGEM E DESMONTAGEM DE FÔRMA DE PILARES RETANGULARES E ESTRUTURAS SIMILARES COM ÁREA MÉDIA DAS SEÇÕES MENOR OU IGUAL A 0,25 M², PÉ-DIREITO SIMPLES, EM MADEIRA SERRADA, 1 UTILIZAÇÃO. AF_12/2015</t>
  </si>
  <si>
    <t>MONTAGEM E DESMONTAGEM DE FÔRMA DE PILARES RETANGULARES E ESTRUTURAS SIMILARES COM ÁREA MÉDIA DAS SEÇÕES MAIOR QUE 0,25 M², PÉ-DIREITO SIMPLES, EM MADEIRA SERRADA, 1 UTILIZAÇÃO. AF_12/2015</t>
  </si>
  <si>
    <t>MONTAGEM E DESMONTAGEM DE FÔRMA DE PILARES RETANGULARES E ESTRUTURAS SIMILARES COM ÁREA MÉDIA DAS SEÇÕES MENOR OU IGUAL A 0,25 M², PÉ-DIREITO SIMPLES, EM MADEIRA SERRADA, 2 UTILIZAÇÕES. AF_12/2015</t>
  </si>
  <si>
    <t>MONTAGEM E DESMONTAGEM DE FÔRMA DE PILARES RETANGULARES E ESTRUTURAS SIMILARES COM ÁREA MÉDIA DAS SEÇÕES MAIOR QUE 0,25 M², PÉ-DIREITO SIMPLES, EM MADEIRA SERRADA, 2 UTILIZAÇÕES. AF_12/2015</t>
  </si>
  <si>
    <t>MONTAGEM E DESMONTAGEM DE FÔRMA DE PILARES RETANGULARES E ESTRUTURAS SIMILARES COM ÁREA MÉDIA DAS SEÇÕES MENOR OU IGUAL A 0,25 M², PÉ-DIREITO SIMPLES, EM MADEIRA SERRADA, 4 UTILIZAÇÕES. AF_12/2015</t>
  </si>
  <si>
    <t>MONTAGEM E DESMONTAGEM DE FÔRMA DE PILARES RETANGULARES E ESTRUTURAS SIMILARES COM ÁREA MÉDIA DAS SEÇÕES MAIOR QUE 0,25 M², PÉ-DIREITO SIMPLES, EM MADEIRA SERRADA, 4 UTILIZAÇÕES. AF_12/2015</t>
  </si>
  <si>
    <t>MONTAGEM E DESMONTAGEM DE FÔRMA DE PILARES RETANGULARES E ESTRUTURAS SIMILARES COM ÁREA MÉDIA DAS SEÇÕES MENOR OU IGUAL A 0,25 M², PÉ-DIREITO SIMPLES, EM CHAPA DE MADEIRA COMPENSADA RESINADA, 2 UTILIZAÇÕES. AF_12/2015</t>
  </si>
  <si>
    <t>MONTAGEM E DESMONTAGEM DE FÔRMA DE PILARES RETANGULARES E ESTRUTURAS SIMILARES COM ÁREA MÉDIA DAS SEÇÕES MAIOR QUE 0,25 M², PÉ-DIREITO SIMPLES, EM CHAPA DE MADEIRA COMPENSADA RESINADA, 2 UTILIZAÇÕES. AF_12/2015</t>
  </si>
  <si>
    <t>MONTAGEM E DESMONTAGEM DE FÔRMA DE PILARES RETANGULARES E ESTRUTURAS SIMILARES COM ÁREA MÉDIA DAS SEÇÕES MENOR OU IGUAL A 0,25 M², PÉ-DIREITO DUPLO, EM CHAPA DE MADEIRA COMPENSADA RESINADA, 2 UTILIZAÇÕES. AF_12/2015</t>
  </si>
  <si>
    <t>MONTAGEM E DESMONTAGEM DE FÔRMA DE PILARES RETANGULARES E ESTRUTURAS SIMILARES COM ÁREA MÉDIA DAS SEÇÕES MAIOR QUE 0,25 M², PÉ-DIREITO DUPLO, EM CHAPA DE MADEIRA COMPENSADA RESINADA, 2 UTILIZAÇÕES. AF_12/2015</t>
  </si>
  <si>
    <t>MONTAGEM E DESMONTAGEM DE FÔRMA DE PILARES RETANGULARES E ESTRUTURAS SIMILARES COM ÁREA MÉDIA DAS SEÇÕES MENOR OU IGUAL A 0,25 M², PÉ-DIREITO SIMPLES, EM CHAPA DE MADEIRA COMPENSADA RESINADA, 4 UTILIZAÇÕES. AF_12/2015</t>
  </si>
  <si>
    <t>MONTAGEM E DESMONTAGEM DE FÔRMA DE PILARES RETANGULARES E ESTRUTURAS SIMILARES COM ÁREA MÉDIA DAS SEÇÕES MAIOR QUE 0,25 M², PÉ-DIREITO SIMPLES, EM CHAPA DE MADEIRA COMPENSADA RESINADA, 4 UTILIZAÇÕES. AF_12/2015</t>
  </si>
  <si>
    <t>MONTAGEM E DESMONTAGEM DE FÔRMA DE PILARES RETANGULARES E ESTRUTURAS SIMILARES COM ÁREA MÉDIA DAS SEÇÕES MENOR OU IGUAL A 0,25 M², PÉ-DIREITO DUPLO, EM CHAPA DE MADEIRA COMPENSADA RESINADA, 4 UTILIZAÇÕES. AF_12/2015</t>
  </si>
  <si>
    <t>MONTAGEM E DESMONTAGEM DE FÔRMA DE PILARES RETANGULARES E ESTRUTURAS SIMILARES COM ÁREA MÉDIA DAS SEÇÕES MAIOR QUE 0,25 M², PÉ-DIREITO DUPLO, EM CHAPA DE MADEIRA COMPENSADA RESINADA, 4 UTILIZAÇÕES. AF_12/2015</t>
  </si>
  <si>
    <t>MONTAGEM E DESMONTAGEM DE FÔRMA DE PILARES RETANGULARES E ESTRUTURAS SIMILARES COM ÁREA MÉDIA DAS SEÇÕES MENOR OU IGUAL A 0,25 M², PÉ-DIREITO SIMPLES, EM CHAPA DE MADEIRA COMPENSADA RESINADA, 6 UTILIZAÇÕES. AF_12/2015</t>
  </si>
  <si>
    <t>MONTAGEM E DESMONTAGEM DE FÔRMA DE PILARES RETANGULARES E ESTRUTURAS SIMILARES COM ÁREA MÉDIA DAS SEÇÕES MAIOR QUE 0,25 M², PÉ-DIREITO SIMPLES, EM CHAPA DE MADEIRA COMPENSADA RESINADA, 6 UTILIZAÇÕES. AF_12/2015</t>
  </si>
  <si>
    <t>MONTAGEM E DESMONTAGEM DE FÔRMA DE PILARES RETANGULARES E ESTRUTURAS SIMILARES COM ÁREA MÉDIA DAS SEÇÕES MENOR OU IGUAL A 0,25 M², PÉ-DIREITO DUPLO, EM CHAPA DE MADEIRA COMPENSADA RESINADA, 6 UTILIZAÇÕES. AF_12/2015</t>
  </si>
  <si>
    <t>MONTAGEM E DESMONTAGEM DE FÔRMA DE PILARES RETANGULARES E ESTRUTURAS SIMILARES COM ÁREA MÉDIA DAS SEÇÕES MAIOR QUE 0,25 M², PÉ-DIREITO DUPLO, EM CHAPA DE MADEIRA COMPENSADA RESINADA, 6 UTILIZAÇÕES. AF_12/2015</t>
  </si>
  <si>
    <t>MONTAGEM E DESMONTAGEM DE FÔRMA DE PILARES RETANGULARES E ESTRUTURAS SIMILARES COM ÁREA MÉDIA DAS SEÇÕES MENOR OU IGUAL A 0,25 M², PÉ-DIREITO SIMPLES, EM CHAPA DE MADEIRA COMPENSADA RESINADA, 8 UTILIZAÇÕES. AF_12/2015</t>
  </si>
  <si>
    <t>MONTAGEM E DESMONTAGEM DE FÔRMA DE PILARES RETANGULARES E ESTRUTURAS SIMILARES COM ÁREA MÉDIA DAS SEÇÕES MAIOR QUE 0,25 M², PÉ-DIREITO SIMPLES, EM CHAPA DE MADEIRA COMPENSADA RESINADA, 8 UTILIZAÇÕES. AF_12/2015</t>
  </si>
  <si>
    <t>MONTAGEM E DESMONTAGEM DE FÔRMA DE PILARES RETANGULARES E ESTRUTURAS SIMILARES COM ÁREA MÉDIA DAS SEÇÕES MENOR OU IGUAL A 0,25 M², PÉ-DIREITO DUPLO, EM CHAPA DE MADEIRA COMPENSADA RESINADA, 8 UTILIZAÇÕES. AF_12/2015</t>
  </si>
  <si>
    <t>MONTAGEM E DESMONTAGEM DE FÔRMA DE PILARES RETANGULARES E ESTRUTURAS SIMILARES COM ÁREA MÉDIA DAS SEÇÕES MAIOR QUE 0,25 M², PÉ-DIREITO DUPLO, EM CHAPA DE MADEIRA COMPENSADA RESINADA, 8 UTILIZAÇÕES. AF_12/2015</t>
  </si>
  <si>
    <t>MONTAGEM E DESMONTAGEM DE FÔRMA DE PILARES RETANGULARES E ESTRUTURAS SIMILARES COM ÁREA MÉDIA DAS SEÇÕES MENOR OU IGUAL A 0,25 M², PÉ-DIREITO SIMPLES, EM CHAPA DE MADEIRA COMPENSADA PLASTIFICADA, 10 UTILIZAÇÕES. AF_12/2015</t>
  </si>
  <si>
    <t>MONTAGEM E DESMONTAGEM DE FÔRMA DE PILARES RETANGULARES E ESTRUTURAS SIMILARES COM ÁREA MÉDIA DAS SEÇÕES MAIOR QUE 0,25 M², PÉ-DIREITO SIMPLES, EM CHAPA DE MADEIRA COMPENSADA PLASTIFICADA, 10 UTILIZAÇÕES. AF_12/2015</t>
  </si>
  <si>
    <t>MONTAGEM E DESMONTAGEM DE FÔRMA DE PILARES RETANGULARES E ESTRUTURAS SIMILARES COM ÁREA MÉDIA DAS SEÇÕES MENOR OU IGUAL A 0,25 M², PÉ-DIREITO DUPLO, EM CHAPA DE MADEIRA COMPENSADA PLASTIFICADA, 10 UTILIZAÇÕES. AF_12/2015</t>
  </si>
  <si>
    <t>MONTAGEM E DESMONTAGEM DE FÔRMA DE PILARES RETANGULARES E ESTRUTURAS SIMILARES COM ÁREA MÉDIA DAS SEÇÕES MAIOR QUE 0,25 M², PÉ-DIREITO DUPLO, EM CHAPA DE MADEIRA COMPENSADA PLASTIFICADA, 10 UTILIZAÇÕES. AF_12/2015</t>
  </si>
  <si>
    <t>MONTAGEM E DESMONTAGEM DE FÔRMA DE PILARES RETANGULARES E ESTRUTURAS SIMILARES COM ÁREA MÉDIA DAS SEÇÕES MENOR OU IGUAL A 0,25 M², PÉ-DIREITO SIMPLES, EM CHAPA DE MADEIRA COMPENSADA PLASTIFICADA, 12 UTILIZAÇÕES. AF_12/2015</t>
  </si>
  <si>
    <t>MONTAGEM E DESMONTAGEM DE FÔRMA DE PILARES RETANGULARES E ESTRUTURAS SIMILARES COM ÁREA MÉDIA DAS SEÇÕES MAIOR QUE 0,25 M², PÉ-DIREITO SIMPLES, EM CHAPA DE MADEIRA COMPENSADA PLASTIFICADA, 12 UTILIZAÇÕES. AF_12/2015</t>
  </si>
  <si>
    <t>MONTAGEM E DESMONTAGEM DE FÔRMA DE PILARES RETANGULARES E ESTRUTURAS SIMILARES COM ÁREA MÉDIA DAS SEÇÕES MENOR OU IGUAL A 0,25 M², PÉ-DIREITO DUPLO, EM CHAPA DE MADEIRA COMPENSADA PLASTIFICADA, 12 UTILIZAÇÕES. AF_12/2015</t>
  </si>
  <si>
    <t>MONTAGEM E DESMONTAGEM DE FÔRMA DE PILARES RETANGULARES E ESTRUTURAS SIMILARES COM ÁREA MÉDIA DAS SEÇÕES MAIOR QUE 0,25 M², PÉ-DIREITO DUPLO, EM CHAPA DE MADEIRA COMPENSADA PLASTIFICADA, 12 UTILIZAÇÕES. AF_12/2015</t>
  </si>
  <si>
    <t>MONTAGEM E DESMONTAGEM DE FÔRMA DE PILARES RETANGULARES E ESTRUTURAS SIMILARES COM ÁREA MÉDIA DAS SEÇÕES MENOR OU IGUAL A 0,25 M², PÉ-DIREITO SIMPLES, EM CHAPA DE MADEIRA COMPENSADA PLASTIFICADA, 14 UTILIZAÇÕES. AF_12/2015</t>
  </si>
  <si>
    <t>MONTAGEM E DESMONTAGEM DE FÔRMA DE PILARES RETANGULARES E ESTRUTURAS SIMILARES COM ÁREA MÉDIA DAS SEÇÕES MAIOR QUE 0,25 M², PÉ-DIREITO SIMPLES, EM CHAPA DE MADEIRA COMPENSADA PLASTIFICADA, 14 UTILIZAÇÕES. AF_12/2015</t>
  </si>
  <si>
    <t>MONTAGEM E DESMONTAGEM DE FÔRMA DE PILARES RETANGULARES E ESTRUTURAS SIMILARES COM ÁREA MÉDIA DAS SEÇÕES MENOR OU IGUAL A 0,25 M², PÉ-DIREITO DUPLO, EM CHAPA DE MADEIRA COMPENSADA PLASTIFICADA, 14 UTILIZAÇÕES. AF_12/2015</t>
  </si>
  <si>
    <t>MONTAGEM E DESMONTAGEM DE FÔRMA DE PILARES RETANGULARES E ESTRUTURAS SIMILARES COM ÁREA MÉDIA DAS SEÇÕES MAIOR QUE 0,25 M², PÉ-DIREITO DUPLO, EM CHAPA DE MADEIRA COMPENSADA PLASTIFICADA, 14 UTILIZAÇÕES. AF_12/2015</t>
  </si>
  <si>
    <t>MONTAGEM E DESMONTAGEM DE FÔRMA DE PILARES RETANGULARES E ESTRUTURAS SIMILARES COM ÁREA MÉDIA DAS SEÇÕES MENOR OU IGUAL A 0,25 M², PÉ-DIREITO SIMPLES, EM CHAPA DE MADEIRA COMPENSADA PLASTIFICADA, 18 UTILIZAÇÕES. AF_12/2015</t>
  </si>
  <si>
    <t>MONTAGEM E DESMONTAGEM DE FÔRMA DE PILARES RETANGULARES E ESTRUTURAS SIMILARES COM ÁREA MÉDIA DAS SEÇÕES MAIOR QUE 0,25 M², PÉ-DIREITO SIMPLES, EM CHAPA DE MADEIRA COMPENSADA PLASTIFICADA, 18 UTILIZAÇÕES. AF_12/2015</t>
  </si>
  <si>
    <t>MONTAGEM E DESMONTAGEM DE FÔRMA DE PILARES RETANGULARES E ESTRUTURAS SIMILARES COM ÁREA MÉDIA DAS SEÇÕES MENOR OU IGUAL A 0,25 M², PÉ-DIREITO DUPLO, EM CHAPA DE MADEIRA COMPENSADA PLASTIFICADA, 18 UTILIZAÇÕES. AF_12/2015</t>
  </si>
  <si>
    <t>MONTAGEM E DESMONTAGEM DE FÔRMA DE PILARES RETANGULARES E ESTRUTURAS SIMILARES COM ÁREA MÉDIA DAS SEÇÕES MAIOR QUE 0,25 M², PÉ-DIREITO DUPLO, EM CHAPA DE MADEIRA COMPENSADA PLASTIFICADA, 18 UTILIZAÇÕES. AF_12/2015</t>
  </si>
  <si>
    <t>MONTAGEM E DESMONTAGEM DE FÔRMA DE VIGA, ESCORAMENTO COM PONTALETE DE MADEIRA, PÉ-DIREITO SIMPLES, EM MADEIRA SERRADA, 1 UTILIZAÇÃO. AF_12/2015</t>
  </si>
  <si>
    <t>MONTAGEM E DESMONTAGEM DE FÔRMA DE VIGA, ESCORAMENTO COM PONTALETE DE MADEIRA, PÉ-DIREITO SIMPLES, EM MADEIRA SERRADA, 2 UTILIZAÇÕES. AF_12/2015</t>
  </si>
  <si>
    <t>MONTAGEM E DESMONTAGEM DE FÔRMA DE VIGA, ESCORAMENTO COM PONTALETE DE MADEIRA, PÉ-DIREITO SIMPLES, EM MADEIRA SERRADA, 4 UTILIZAÇÕES. AF_12/2015</t>
  </si>
  <si>
    <t>MONTAGEM E DESMONTAGEM DE FÔRMA DE VIGA, ESCORAMENTO COM GARFO DE MADEIRA, PÉ-DIREITO DUPLO, EM CHAPA DE MADEIRA RESINADA, 2 UTILIZAÇÕES. AF_12/2015</t>
  </si>
  <si>
    <t>MONTAGEM E DESMONTAGEM DE FÔRMA DE VIGA, ESCORAMENTO METÁLICO, PÉ-DIREITO DUPLO, EM CHAPA DE MADEIRA RESINADA, 2 UTILIZAÇÕES. AF_12/2015</t>
  </si>
  <si>
    <t>MONTAGEM E DESMONTAGEM DE FÔRMA DE VIGA, ESCORAMENTO COM GARFO DE MADEIRA, PÉ-DIREITO SIMPLES, EM CHAPA DE MADEIRA RESINADA, 2 UTILIZAÇÕES. AF_12/2015</t>
  </si>
  <si>
    <t>MONTAGEM E DESMONTAGEM DE FÔRMA DE VIGA, ESCORAMENTO METÁLICO, PÉ-DIREITO SIMPLES, EM CHAPA DE MADEIRA RESINADA, 2 UTILIZAÇÕES. AF_12/2015</t>
  </si>
  <si>
    <t>MONTAGEM E DESMONTAGEM DE FÔRMA DE VIGA, ESCORAMENTO COM GARFO DE MADEIRA, PÉ-DIREITO DUPLO, EM CHAPA DE MADEIRA RESINADA, 4 UTILIZAÇÕES. AF_12/2015</t>
  </si>
  <si>
    <t>MONTAGEM E DESMONTAGEM DE FÔRMA DE VIGA, ESCORAMENTO METÁLICO, PÉ-DIREITO DUPLO, EM CHAPA DE MADEIRA RESINADA, 4 UTILIZAÇÕES. AF_12/2015</t>
  </si>
  <si>
    <t>MONTAGEM E DESMONTAGEM DE FÔRMA DE VIGA, ESCORAMENTO COM GARFO DE MADEIRA, PÉ-DIREITO SIMPLES, EM CHAPA DE MADEIRA RESINADA, 4 UTILIZAÇÕES. AF_12/2015</t>
  </si>
  <si>
    <t>MONTAGEM E DESMONTAGEM DE FÔRMA DE VIGA, ESCORAMENTO METÁLICO, PÉ-DIREITO SIMPLES, EM CHAPA DE MADEIRA RESINADA, 4 UTILIZAÇÕES. AF_12/2015</t>
  </si>
  <si>
    <t>MONTAGEM E DESMONTAGEM DE FÔRMA DE VIGA, ESCORAMENTO COM GARFO DE MADEIRA, PÉ-DIREITO DUPLO, EM CHAPA DE MADEIRA RESINADA, 6 UTILIZAÇÕES. AF_12/2015</t>
  </si>
  <si>
    <t>MONTAGEM E DESMONTAGEM DE FÔRMA DE VIGA, ESCORAMENTO METÁLICO, PÉ-DIREITO DUPLO, EM CHAPA DE MADEIRA RESINADA, 6 UTILIZAÇÕES. AF_12/2015</t>
  </si>
  <si>
    <t>MONTAGEM E DESMONTAGEM DE FÔRMA DE VIGA, ESCORAMENTO COM GARFO DE MADEIRA, PÉ-DIREITO SIMPLES, EM CHAPA DE MADEIRA RESINADA, 6 UTILIZAÇÕES. AF_12/2015</t>
  </si>
  <si>
    <t>MONTAGEM E DESMONTAGEM DE FÔRMA DE VIGA, ESCORAMENTO METÁLICO, PÉ-DIREITO SIMPLES, EM CHAPA DE MADEIRA RESINADA, 6 UTILIZAÇÕES. AF_12/2015</t>
  </si>
  <si>
    <t>MONTAGEM E DESMONTAGEM DE FÔRMA DE VIGA, ESCORAMENTO COM GARFO DE MADEIRA, PÉ-DIREITO DUPLO, EM CHAPA DE MADEIRA RESINADA, 8 UTILIZAÇÕES. AF_12/2015</t>
  </si>
  <si>
    <t>MONTAGEM E DESMONTAGEM DE FÔRMA DE VIGA, ESCORAMENTO METÁLICO, PÉ-DIREITO DUPLO, EM CHAPA DE MADEIRA RESINADA, 8 UTILIZAÇÕES. AF_12/2015</t>
  </si>
  <si>
    <t>MONTAGEM E DESMONTAGEM DE FÔRMA DE VIGA, ESCORAMENTO COM GARFO DE MADEIRA, PÉ-DIREITO SIMPLES, EM CHAPA DE MADEIRA RESINADA, 8 UTILIZAÇÕES. AF_12/2015</t>
  </si>
  <si>
    <t>MONTAGEM E DESMONTAGEM DE FÔRMA DE VIGA, ESCORAMENTO METÁLICO, PÉ-DIREITO SIMPLES, EM CHAPA DE MADEIRA RESINADA, 8 UTILIZAÇÕES. AF_12/2015</t>
  </si>
  <si>
    <t>MONTAGEM E DESMONTAGEM DE FÔRMA DE VIGA, ESCORAMENTO COM GARFO DE MADEIRA, PÉ-DIREITO DUPLO, EM CHAPA DE MADEIRA PLASTIFICADA, 10 UTILIZAÇÕES. AF_12/2015</t>
  </si>
  <si>
    <t>MONTAGEM E DESMONTAGEM DE FÔRMA DE VIGA, ESCORAMENTO METÁLICO, PÉ-DIREITO DUPLO, EM CHAPA DE MADEIRA PLASTIFICADA, 10 UTILIZAÇÕES. AF_12/2015</t>
  </si>
  <si>
    <t>MONTAGEM E DESMONTAGEM DE FÔRMA DE VIGA, ESCORAMENTO COM GARFO DE MADEIRA, PÉ-DIREITO SIMPLES, EM CHAPA DE MADEIRA PLASTIFICADA, 10 UTILIZAÇÕES. AF_12/2015</t>
  </si>
  <si>
    <t>MONTAGEM E DESMONTAGEM DE FÔRMA DE VIGA, ESCORAMENTO METÁLICO, PÉ-DIREITO SIMPLES, EM CHAPA DE MADEIRA PLASTIFICADA, 10 UTILIZAÇÕES. AF_12/2015</t>
  </si>
  <si>
    <t>MONTAGEM E DESMONTAGEM DE FÔRMA DE VIGA, ESCORAMENTO COM GARFO DE MADEIRA, PÉ-DIREITO DUPLO, EM CHAPA DE MADEIRA PLASTIFICADA, 12 UTILIZAÇÕES. AF_12/2015</t>
  </si>
  <si>
    <t>MONTAGEM E DESMONTAGEM DE FÔRMA DE VIGA, ESCORAMENTO METÁLICO, PÉ-DIREITO DUPLO, EM CHAPA DE MADEIRA PLASTIFICADA, 12 UTILIZAÇÕES. AF_12/2015</t>
  </si>
  <si>
    <t>MONTAGEM E DESMONTAGEM DE FÔRMA DE VIGA, ESCORAMENTO COM GARFO DE MADEIRA, PÉ-DIREITO SIMPLES, EM CHAPA DE MADEIRA PLASTIFICADA, 12 UTILIZAÇÕES. AF_12/2015</t>
  </si>
  <si>
    <t>MONTAGEM E DESMONTAGEM DE FÔRMA DE VIGA, ESCORAMENTO METÁLICO, PÉ-DIREITO SIMPLES, EM CHAPA DE MADEIRA PLASTIFICADA, 12 UTILIZAÇÕES. AF_12/2015</t>
  </si>
  <si>
    <t>MONTAGEM E DESMONTAGEM DE FÔRMA DE VIGA, ESCORAMENTO COM GARFO DE MADEIRA, PÉ-DIREITO DUPLO, EM CHAPA DE MADEIRA PLASTIFICADA, 14 UTILIZAÇÕES. AF_12/2015</t>
  </si>
  <si>
    <t>MONTAGEM E DESMONTAGEM DE FÔRMA DE VIGA, ESCORAMENTO METÁLICO, PÉ-DIREITO DUPLO, EM CHAPA DE MADEIRA PLASTIFICADA, 14 UTILIZAÇÕES. AF_12/2015</t>
  </si>
  <si>
    <t>MONTAGEM E DESMONTAGEM DE FÔRMA DE VIGA, ESCORAMENTO COM GARFO DE MADEIRA, PÉ-DIREITO SIMPLES, EM CHAPA DE MADEIRA PLASTIFICADA, 14 UTILIZAÇÕES. AF_12/2015</t>
  </si>
  <si>
    <t>MONTAGEM E DESMONTAGEM DE FÔRMA DE VIGA, ESCORAMENTO METÁLICO, PÉ-DIREITO SIMPLES, EM CHAPA DE MADEIRA PLASTIFICADA, 14 UTILIZAÇÕES. AF_12/2015</t>
  </si>
  <si>
    <t>MONTAGEM E DESMONTAGEM DE FÔRMA DE VIGA, ESCORAMENTO COM GARFO DE MADEIRA, PÉ-DIREITO DUPLO, EM CHAPA DE MADEIRA PLASTIFICADA, 18 UTILIZAÇÕES. AF_12/2015</t>
  </si>
  <si>
    <t>MONTAGEM E DESMONTAGEM DE FÔRMA DE VIGA, ESCORAMENTO METÁLICO, PÉ-DIREITO DUPLO, EM CHAPA DE MADEIRA PLASTIFICADA, 18 UTILIZAÇÕES. AF_12/2015</t>
  </si>
  <si>
    <t>MONTAGEM E DESMONTAGEM DE FÔRMA DE VIGA, ESCORAMENTO COM GARFO DE MADEIRA, PÉ-DIREITO SIMPLES, EM CHAPA DE MADEIRA PLASTIFICADA, 18 UTILIZAÇÕES. AF_12/2015</t>
  </si>
  <si>
    <t>MONTAGEM E DESMONTAGEM DE FÔRMA DE VIGA, ESCORAMENTO METÁLICO, PÉ-DIREITO SIMPLES, EM CHAPA DE MADEIRA PLASTIFICADA, 18 UTILIZAÇÕES. AF_12/2015</t>
  </si>
  <si>
    <t>MONTAGEM E DESMONTAGEM DE FÔRMA DE LAJE MACIÇA COM ÁREA MÉDIA MAIOR QUE 20 M², PÉ-DIREITO SIMPLES, EM MADEIRA SERRADA, 1 UTILIZAÇÃO. AF_12/2015</t>
  </si>
  <si>
    <t>MONTAGEM E DESMONTAGEM DE FÔRMA DE LAJE MACIÇA COM ÁREA MÉDIA MAIOR QUE 20 M², PÉ-DIREITO SIMPLES, EM MADEIRA SERRADA, 2 UTILIZAÇÕES. AF_12/2015</t>
  </si>
  <si>
    <t>MONTAGEM E DESMONTAGEM DE FÔRMA DE LAJE MACIÇA COM ÁREA MÉDIA MAIOR QUE 20 M², PÉ-DIREITO SIMPLES, EM MADEIRA SERRADA, 4 UTILIZAÇÕES. AF_12/2015</t>
  </si>
  <si>
    <t>MONTAGEM E DESMONTAGEM DE FÔRMA DE LAJE NERVURADA COM CUBETA E ASSOALHO COM ÁREA MÉDIA MENOR OU IGUAL A 20 M², PÉ-DIREITO DUPLO, EM CHAPA DE MADEIRA COMPENSADA RESINADA, 8 UTILIZAÇÕES. AF_12/2015</t>
  </si>
  <si>
    <t>MONTAGEM E DESMONTAGEM DE FÔRMA DE LAJE NERVURADA COM CUBETA E ASSOALHO COM ÁREA MÉDIA MAIOR QUE 20 M², PÉ-DIREITO DUPLO, EM CHAPA DE MADEIRA COMPENSADA RESINADA, 8 UTILIZAÇÕES. AF_12/2015</t>
  </si>
  <si>
    <t>MONTAGEM E DESMONTAGEM DE FÔRMA DE LAJE NERVURADA COM CUBETA E ASSOALHO COM ÁREA MÉDIA MENOR OU IGUAL A 20 M², PÉ-DIREITO SIMPLES, EM CHAPA DE MADEIRA COMPENSADA RESINADA, 8 UTILIZAÇÕES. AF_12/2015</t>
  </si>
  <si>
    <t>MONTAGEM E DESMONTAGEM DE FÔRMA DE LAJE NERVURADA COM CUBETA E ASSOALHO COM ÁREA MÉDIA MAIOR QUE 20 M², PÉ-DIREITO SIMPLES, EM CHAPA DE MADEIRA COMPENSADA RESINADA, 8 UTILIZAÇÕES. AF_12/2015</t>
  </si>
  <si>
    <t>MONTAGEM E DESMONTAGEM DE FÔRMA DE LAJE NERVURADA COM CUBETA E ASSOALHO COM ÁREA MÉDIA MENOR OU IGUAL A 20 M², PÉ-DIREITO DUPLO, EM CHAPA DE MADEIRA COMPENSADA RESINADA, 10 UTILIZAÇÕES. AF_12/2015</t>
  </si>
  <si>
    <t>MONTAGEM E DESMONTAGEM DE FÔRMA DE LAJE NERVURADA COM CUBETA E ASSOALHO COM ÁREA MÉDIA MAIOR QUE 20 M², PÉ-DIREITO DUPLO, EM CHAPA DE MADEIRA COMPENSADA RESINADA, 10 UTILIZAÇÕES. AF_12/2015</t>
  </si>
  <si>
    <t>MONTAGEM E DESMONTAGEM DE FÔRMA DE LAJE NERVURADA COM CUBETA E ASSOALHO COM ÁREA MÉDIA MENOR OU IGUAL A 20 M², PÉ-DIREITO SIMPLES, EM CHAPA DE MADEIRA COMPENSADA RESINADA, 10 UTILIZAÇÕES. AF_12/2015</t>
  </si>
  <si>
    <t>MONTAGEM E DESMONTAGEM DE FÔRMA DE LAJE NERVURADA COM CUBETA E ASSOALHO COM ÁREA MÉDIA MAIOR QUE 20 M², PÉ-DIREITO SIMPLES, EM CHAPA DE MADEIRA COMPENSADA RESINADA, 10 UTILIZAÇÕES. AF_12/2015</t>
  </si>
  <si>
    <t>MONTAGEM E DESMONTAGEM DE FÔRMA DE LAJE NERVURADA COM CUBETA E ASSOALHO COM ÁREA MÉDIA MENOR OU IGUAL A 20 M², PÉ-DIREITO DUPLO, EM CHAPA DE MADEIRA COMPENSADA RESINADA, 12 UTILIZAÇÕES. AF_12/2015</t>
  </si>
  <si>
    <t>MONTAGEM E DESMONTAGEM DE FÔRMA DE LAJE NERVURADA COM CUBETA E ASSOALHO COM ÁREA MÉDIA MAIOR QUE 20 M², PÉ-DIREITO DUPLO, EM CHAPA DE MADEIRA COMPENSADA RESINADA, 12 UTILIZAÇÕES. AF_12/2015</t>
  </si>
  <si>
    <t>MONTAGEM E DESMONTAGEM DE FÔRMA DE LAJE NERVURADA COM CUBETA E ASSOALHO COM ÁREA MÉDIA MENOR OU IGUAL A 20 M², PÉ-DIREITO SIMPLES, EM CHAPA DE MADEIRA COMPENSADA RESINADA, 12 UTILIZAÇÕES. AF_12/2015</t>
  </si>
  <si>
    <t>MONTAGEM E DESMONTAGEM DE FÔRMA DE LAJE NERVURADA COM CUBETA E ASSOALHO COM ÁREA MÉDIA MAIOR QUE 20 M², PÉ-DIREITO SIMPLES, EM CHAPA DE MADEIRA COMPENSADA RESINADA, 12 UTILIZAÇÕES. AF_12/2015</t>
  </si>
  <si>
    <t>MONTAGEM E DESMONTAGEM DE FÔRMA DE LAJE NERVURADA COM CUBETA E ASSOALHO COM ÁREA MÉDIA MENOR OU IGUAL A 20 M², PÉ-DIREITO DUPLO, EM CHAPA DE MADEIRA COMPENSADA RESINADA, 14 UTILIZAÇÕES. AF_12/2015</t>
  </si>
  <si>
    <t>MONTAGEM E DESMONTAGEM DE FÔRMA DE LAJE NERVURADA COM CUBETA E ASSOALHO COM ÁREA MÉDIA MAIOR QUE 20 M², PÉ-DIREITO DUPLO, EM CHAPA DE MADEIRA COMPENSADA RESINADA, 14 UTILIZAÇÕES. AF_12/2015</t>
  </si>
  <si>
    <t>MONTAGEM E DESMONTAGEM DE FÔRMA DE LAJE NERVURADA COM CUBETA E ASSOALHO COM ÁREA MÉDIA MENOR OU IGUAL A 20 M², PÉ-DIREITO SIMPLES, EM CHAPA DE MADEIRA COMPENSADA RESINADA, 14 UTILIZAÇÕES. AF_12/2015</t>
  </si>
  <si>
    <t>MONTAGEM E DESMONTAGEM DE FÔRMA DE LAJE NERVURADA COM CUBETA E ASSOALHO COM ÁREA MÉDIA MAIOR QUE 20 M², PÉ-DIREITO SIMPLES, EM CHAPA DE MADEIRA COMPENSADA RESINADA, 14 UTILIZAÇÕES. AF_12/2015</t>
  </si>
  <si>
    <t>MONTAGEM E DESMONTAGEM DE FÔRMA DE LAJE NERVURADA COM CUBETA E ASSOALHO COM ÁREA MÉDIA MENOR OU IGUAL A 20 M², PÉ-DIREITO DUPLO, EM CHAPA DE MADEIRA COMPENSADA RESINADA, 18 UTILIZAÇÕES. AF_12/2015</t>
  </si>
  <si>
    <t>MONTAGEM E DESMONTAGEM DE FÔRMA DE LAJE NERVURADA COM CUBETA E ASSOALHO COM ÁREA MÉDIA MAIOR QUE 20 M², PÉ-DIREITO DUPLO, EM CHAPA DE MADEIRA COMPENSADA RESINADA, 18 UTILIZAÇÕES. AF_12/2015</t>
  </si>
  <si>
    <t>MONTAGEM E DESMONTAGEM DE FÔRMA DE LAJE NERVURADA COM CUBETA E ASSOALHO COM ÁREA MÉDIA MENOR OU IGUAL A 20 M², PÉ-DIREITO SIMPLES, EM CHAPA DE MADEIRA COMPENSADA RESINADA, 18 UTILIZAÇÕES. AF_12/2015</t>
  </si>
  <si>
    <t>MONTAGEM E DESMONTAGEM DE FÔRMA DE LAJE NERVURADA COM CUBETA E ASSOALHO COM ÁREA MÉDIA MAIOR QUE 20 M², PÉ-DIREITO SIMPLES, EM CHAPA DE MADEIRA COMPENSADA RESINADA, 18 UTILIZAÇÕES. AF_12/2015</t>
  </si>
  <si>
    <t>MONTAGEM E DESMONTAGEM DE FÔRMA DE LAJE MACIÇA COM ÁREA MÉDIA MENOR OU IGUAL A 20 M², PÉ-DIREITO DUPLO, EM CHAPA DE MADEIRA COMPENSADA RESINADA, 2 UTILIZAÇÕES. AF_12/2015</t>
  </si>
  <si>
    <t>MONTAGEM E DESMONTAGEM DE FÔRMA DE LAJE MACIÇA COM ÁREA MÉDIA MAIOR QUE 20 M², PÉ-DIREITO DUPLO, EM CHAPA DE MADEIRA COMPENSADA RESINADA, 2 UTILIZAÇÕES. AF_12/2015</t>
  </si>
  <si>
    <t>MONTAGEM E DESMONTAGEM DE FÔRMA DE LAJE MACIÇA COM ÁREA MÉDIA MENOR OU IGUAL A 20 M², PÉ-DIREITO SIMPLES, EM CHAPA DE MADEIRA COMPENSADA RESINADA, 2 UTILIZAÇÕES. AF_12/2015</t>
  </si>
  <si>
    <t>MONTAGEM E DESMONTAGEM DE FÔRMA DE LAJE MACIÇA COM ÁREA MÉDIA MAIOR QUE 20 M², PÉ-DIREITO SIMPLES, EM CHAPA DE MADEIRA COMPENSADA RESINADA, 2 UTILIZAÇÕES. AF_12/2015</t>
  </si>
  <si>
    <t>MONTAGEM E DESMONTAGEM DE FÔRMA DE LAJE MACIÇA COM ÁREA MÉDIA MENOR OU IGUAL A 20 M², PÉ-DIREITO DUPLO, EM CHAPA DE MADEIRA COMPENSADA RESINADA, 4 UTILIZAÇÕES. AF_12/2015</t>
  </si>
  <si>
    <t>MONTAGEM E DESMONTAGEM DE FÔRMA DE LAJE MACIÇA COM ÁREA MÉDIA MAIOR QUE 20 M², PÉ-DIREITO DUPLO, EM CHAPA DE MADEIRA COMPENSADA RESINADA, 4 UTILIZAÇÕES. AF_12/2015</t>
  </si>
  <si>
    <t>MONTAGEM E DESMONTAGEM DE FÔRMA DE LAJE MACIÇA COM ÁREA MÉDIA MENOR OU IGUAL A 20 M², PÉ-DIREITO SIMPLES, EM CHAPA DE MADEIRA COMPENSADA RESINADA, 4 UTILIZAÇÕES. AF_12/2015</t>
  </si>
  <si>
    <t>MONTAGEM E DESMONTAGEM DE FÔRMA DE LAJE MACIÇA COM ÁREA MÉDIA MAIOR QUE 20 M², PÉ-DIREITO SIMPLES, EM CHAPA DE MADEIRA COMPENSADA RESINADA, 4 UTILIZAÇÕES. AF_12/2015</t>
  </si>
  <si>
    <t>MONTAGEM E DESMONTAGEM DE FÔRMA DE LAJE MACIÇA COM ÁREA MÉDIA MAIOR QUE 20 M², PÉ-DIREITO DUPLO, EM CHAPA DE MADEIRA COMPENSADA RESINADA, 6 UTILIZAÇÕES. AF_12/2015</t>
  </si>
  <si>
    <t>MONTAGEM E DESMONTAGEM DE FÔRMA DE LAJE MACIÇA COM ÁREA MÉDIA MENOR OU IGUAL A 20 M², PÉ-DIREITO DUPLO, EM CHAPA DE MADEIRA COMPENSADA RESINADA, 6 UTILIZAÇÕES. AF_12/2015</t>
  </si>
  <si>
    <t>MONTAGEM E DESMONTAGEM DE FÔRMA DE LAJE MACIÇA COM ÁREA MÉDIA MENOR OU IGUAL A 20 M², PÉ-DIREITO SIMPLES, EM CHAPA DE MADEIRA COMPENSADA RESINADA, 6 UTILIZAÇÕES. AF_12/2015</t>
  </si>
  <si>
    <t>MONTAGEM E DESMONTAGEM DE FÔRMA DE LAJE MACIÇA COM ÁREA MÉDIA MAIOR QUE 20 M², PÉ-DIREITO SIMPLES, EM CHAPA DE MADEIRA COMPENSADA RESINADA, 6 UTILIZAÇÕES. AF_12/2015</t>
  </si>
  <si>
    <t>MONTAGEM E DESMONTAGEM DE FÔRMA DE LAJE MACIÇA COM ÁREA MÉDIA MENOR OU IGUAL A 20 M², PÉ-DIREITO DUPLO, EM CHAPA DE MADEIRA COMPENSADA RESINADA, 8 UTILIZAÇÕES. AF_12/2015</t>
  </si>
  <si>
    <t>MONTAGEM E DESMONTAGEM DE FÔRMA DE LAJE MACIÇA COM ÁREA MÉDIA MAIOR QUE 20 M², PÉ-DIREITO DUPLO, EM CHAPA DE MADEIRA COMPENSADA RESINADA, 8 UTILIZAÇÕES. AF_12/2015</t>
  </si>
  <si>
    <t>MONTAGEM E DESMONTAGEM DE FÔRMA DE LAJE MACIÇA COM ÁREA MÉDIA MENOR OU IGUAL A 20 M², PÉ-DIREITO SIMPLES, EM CHAPA DE MADEIRA COMPENSADA RESINADA, 8 UTILIZAÇÕES. AF_12/2015</t>
  </si>
  <si>
    <t>MONTAGEM E DESMONTAGEM DE FÔRMA DE LAJE MACIÇA COM ÁREA MÉDIA MAIOR QUE 20 M², PÉ-DIREITO SIMPLES, EM CHAPA DE MADEIRA COMPENSADA RESINADA, 8 UTILIZAÇÕES. AF_12/2015</t>
  </si>
  <si>
    <t>MONTAGEM E DESMONTAGEM DE FÔRMA DE LAJE MACIÇA COM ÁREA MÉDIA MENOR OU IGUAL A 20 M², PÉ-DIREITO DUPLO, EM CHAPA DE MADEIRA COMPENSADA PLASTIFICADA, 10 UTILIZAÇÕES. AF_12/2015</t>
  </si>
  <si>
    <t>MONTAGEM E DESMONTAGEM DE FÔRMA DE LAJE MACIÇA COM ÁREA MÉDIA MAIOR QUE 20 M², PÉ-DIREITO DUPLO, EM CHAPA DE MADEIRA COMPENSADA PLASTIFICADA, 10 UTILIZAÇÕES. AF_12/2015</t>
  </si>
  <si>
    <t>MONTAGEM E DESMONTAGEM DE FÔRMA DE LAJE MACIÇA COM ÁREA MÉDIA MENOR OU IGUAL A 20 M², PÉ-DIREITO SIMPLES, EM CHAPA DE MADEIRA COMPENSADA PLASTIFICADA, 10 UTILIZAÇÕES. AF_12/2015</t>
  </si>
  <si>
    <t>MONTAGEM E DESMONTAGEM DE FÔRMA DE LAJE MACIÇA COM ÁREA MÉDIA MAIOR QUE 20 M², PÉ-DIREITO SIMPLES, EM CHAPA DE MADEIRA COMPENSADA PLASTIFICADA, 10 UTILIZAÇÕES. AF_12/2015</t>
  </si>
  <si>
    <t>MONTAGEM E DESMONTAGEM DE FÔRMA DE LAJE MACIÇA COM ÁREA MÉDIA MENOR OU IGUAL A 20 M², PÉ-DIREITO DUPLO, EM CHAPA DE MADEIRA COMPENSADA PLASTIFICADA, 12 UTILIZAÇÕES. AF_12/2015</t>
  </si>
  <si>
    <t>MONTAGEM E DESMONTAGEM DE FÔRMA DE LAJE MACIÇA COM ÁREA MÉDIA MAIOR QUE 20 M², PÉ-DIREITO DUPLO, EM CHAPA DE MADEIRA COMPENSADA PLASTIFICADA, 12 UTILIZAÇÕES. AF_12/2015</t>
  </si>
  <si>
    <t>MONTAGEM E DESMONTAGEM DE FÔRMA DE LAJE MACIÇA COM ÁREA MÉDIA MENOR OU IGUAL A 20 M², PÉ-DIREITO SIMPLES, EM CHAPA DE MADEIRA COMPENSADA PLASTIFICADA, 12 UTILIZAÇÕES. AF_12/2015</t>
  </si>
  <si>
    <t>MONTAGEM E DESMONTAGEM DE FÔRMA DE LAJE MACIÇA COM ÁREA MÉDIA MAIOR QUE 20 M², PÉ-DIREITO SIMPLES, EM CHAPA DE MADEIRA COMPENSADA PLASTIFICADA, 12 UTILIZAÇÕES. AF_12/2015</t>
  </si>
  <si>
    <t>MONTAGEM E DESMONTAGEM DE FÔRMA DE LAJE MACIÇA COM ÁREA MÉDIA MENOR OU IGUAL A 20 M², PÉ-DIREITO DUPLO, EM CHAPA DE MADEIRA COMPENSADA PLASTIFICADA, 14 UTILIZAÇÕES. AF_12/2015</t>
  </si>
  <si>
    <t>MONTAGEM E DESMONTAGEM DE FÔRMA DE LAJE MACIÇA COM ÁREA MÉDIA MAIOR QUE 20 M², PÉ-DIREITO DUPLO, EM CHAPA DE MADEIRA COMPENSADA PLASTIFICADA, 14 UTILIZAÇÕES. AF_12/2015</t>
  </si>
  <si>
    <t>MONTAGEM E DESMONTAGEM DE FÔRMA DE LAJE MACIÇA COM ÁREA MÉDIA MENOR OU IGUAL A 20 M², PÉ-DIREITO SIMPLES, EM CHAPA DE MADEIRA COMPENSADA PLASTIFICADA, 14 UTILIZAÇÕES. AF_12/2015</t>
  </si>
  <si>
    <t>MONTAGEM E DESMONTAGEM DE FÔRMA DE LAJE MACIÇA COM ÁREA MÉDIA MAIOR QUE 20 M², PÉ-DIREITO SIMPLES, EM CHAPA DE MADEIRA COMPENSADA PLASTIFICADA, 14 UTILIZAÇÕES. AF_12/2015</t>
  </si>
  <si>
    <t>MONTAGEM E DESMONTAGEM DE FÔRMA DE LAJE MACIÇA COM ÁREA MÉDIA MENOR OU IGUAL A 20 M², PÉ-DIREITO DUPLO, EM CHAPA DE MADEIRA COMPENSADA PLASTIFICADA, 18 UTILIZAÇÕES. AF_12/2015</t>
  </si>
  <si>
    <t>MONTAGEM E DESMONTAGEM DE FÔRMA DE LAJE MACIÇA COM ÁREA MÉDIA MAIOR QUE 20 M², PÉ-DIREITO DUPLO, EM CHAPA DE MADEIRA COMPENSADA PLASTIFICADA, 18 UTILIZAÇÕES. AF_12/2015</t>
  </si>
  <si>
    <t>MONTAGEM E DESMONTAGEM DE FÔRMA DE LAJE MACIÇA COM ÁREA MÉDIA MENOR OU IGUAL A 20 M², PÉ-DIREITO SIMPLES, EM CHAPA DE MADEIRA COMPENSADA PLASTIFICADA, 18 UTILIZAÇÕES. AF_12/2015</t>
  </si>
  <si>
    <t>MONTAGEM E DESMONTAGEM DE FÔRMA DE LAJE MACIÇA COM ÁREA MÉDIA MAIOR QUE 20 M², PÉ-DIREITO SIMPLES, EM CHAPA DE MADEIRA COMPENSADA PLASTIFICADA, 18 UTILIZAÇÕES. AF_12/2015</t>
  </si>
  <si>
    <t>TRAMA DE MADEIRA COMPOSTA POR RIPAS, CAIBROS E TERÇAS PARA TELHADOS DE MAIS QUE 2 ÁGUAS PARA TELHA DE ENCAIXE DE CERÂMICA OU DE CONCRETO, INCLUSO TRANSPORTE VERTICAL. AF_12/2015</t>
  </si>
  <si>
    <t>TRAMA DE MADEIRA COMPOSTA POR RIPAS, CAIBROS E TERÇAS PARA TELHADOS DE ATÉ 2 ÁGUAS PARA TELHA CERÂMICA CAPA-CANAL, INCLUSO TRANSPORTE VERTICAL. AF_12/2015</t>
  </si>
  <si>
    <t>TRAMA DE MADEIRA COMPOSTA POR RIPAS, CAIBROS E TERÇAS PARA TELHADOS DE MAIS QUE 2 ÁGUAS PARA TELHA CERÂMICA CAPA-CANAL, INCLUSO TRANSPORTE VERTICAL. AF_12/2015</t>
  </si>
  <si>
    <t>TRAMA DE MADEIRA COMPOSTA POR TERÇAS PARA TELHADOS DE ATÉ 2 ÁGUAS PARA TELHA ESTRUTURAL DE FIBROCIMENTO, INCLUSO TRANSPORTE VERTICAL. AF_12/2015</t>
  </si>
  <si>
    <t>FABRICAÇÃO E INSTALAÇÃO DE TESOURA INTEIRA EM MADEIRA NÃO APARELHADA, VÃO DE 3 M, PARA TELHA CERÂMICA OU DE CONCRETO, INCLUSO IÇAMENTO. AF_12/2015</t>
  </si>
  <si>
    <t>FABRICAÇÃO E INSTALAÇÃO DE TESOURA INTEIRA EM MADEIRA NÃO APARELHADA, VÃO DE 4 M, PARA TELHA CERÂMICA OU DE CONCRETO, INCLUSO IÇAMENTO. AF_12/2015</t>
  </si>
  <si>
    <t>FABRICAÇÃO E INSTALAÇÃO DE TESOURA INTEIRA EM MADEIRA NÃO APARELHADA, VÃO DE 5 M, PARA TELHA CERÂMICA OU DE CONCRETO, INCLUSO IÇAMENTO. AF_12/2015</t>
  </si>
  <si>
    <t>FABRICAÇÃO E INSTALAÇÃO DE TESOURA INTEIRA EM MADEIRA NÃO APARELHADA, VÃO DE 6 M, PARA TELHA CERÂMICA OU DE CONCRETO, INCLUSO IÇAMENTO. AF_12/2015</t>
  </si>
  <si>
    <t>FABRICAÇÃO E INSTALAÇÃO DE TESOURA INTEIRA EM MADEIRA NÃO APARELHADA, VÃO DE 7 M, PARA TELHA CERÂMICA OU DE CONCRETO, INCLUSO IÇAMENTO. AF_12/2015</t>
  </si>
  <si>
    <t>FABRICAÇÃO E INSTALAÇÃO DE TESOURA INTEIRA EM MADEIRA NÃO APARELHADA, VÃO DE 8 M, PARA TELHA CERÂMICA OU DE CONCRETO, INCLUSO IÇAMENTO. AF_12/2015</t>
  </si>
  <si>
    <t>FABRICAÇÃO E INSTALAÇÃO DE TESOURA INTEIRA EM MADEIRA NÃO APARELHADA, VÃO DE 9 M, PARA TELHA CERÂMICA OU DE CONCRETO, INCLUSO IÇAMENTO. AF_12/2015</t>
  </si>
  <si>
    <t>FABRICAÇÃO E INSTALAÇÃO DE TESOURA INTEIRA EM MADEIRA NÃO APARELHADA, VÃO DE 10 M, PARA TELHA CERÂMICA OU DE CONCRETO, INCLUSO IÇAMENTO. AF_12/2015</t>
  </si>
  <si>
    <t>FABRICAÇÃO E INSTALAÇÃO DE TESOURA INTEIRA EM MADEIRA NÃO APARELHADA, VÃO DE 11 M, PARA TELHA CERÂMICA OU DE CONCRETO, INCLUSO IÇAMENTO. AF_12/2015</t>
  </si>
  <si>
    <t>FABRICAÇÃO E INSTALAÇÃO DE TESOURA INTEIRA EM MADEIRA NÃO APARELHADA, VÃO DE 12 M, PARA TELHA CERÂMICA OU DE CONCRETO, INCLUSO IÇAMENTO. AF_12/2015</t>
  </si>
  <si>
    <t>FABRICAÇÃO E INSTALAÇÃO DE TESOURA INTEIRA EM MADEIRA NÃO APARELHADA, VÃO DE 10 M, PARA TELHA ONDULADA DE FIBROCIMENTO, METÁLICA, PLÁSTICA OU TERMOACÚSTICA, INCLUSO IÇAMENTO. AF_12/2015</t>
  </si>
  <si>
    <t>FABRICAÇÃO E INSTALAÇÃO DE TESOURA INTEIRA EM MADEIRA NÃO APARELHADA, VÃO DE 11 M, PARA TELHA ONDULADA DE FIBROCIMENTO, METÁLICA, PLÁSTICA OU TERMOACÚSTICA, INCLUSO IÇAMENTO. AF_12/2015</t>
  </si>
  <si>
    <t>FABRICAÇÃO E INSTALAÇÃO DE TESOURA INTEIRA EM MADEIRA NÃO APARELHADA, VÃO DE 12 M, PARA TELHA ONDULADA DE FIBROCIMENTO, METÁLICA, PLÁSTICA OU TERMOACÚSTICA, INCLUSO IÇAMENTO. AF_12/2015</t>
  </si>
  <si>
    <t>FABRICAÇÃO E INSTALAÇÃO DE ESTRUTURA PONTALETADA DE MADEIRA NÃO APARELHADA PARA TELHADOS COM ATÉ 2 ÁGUAS E PARA TELHA CERÂMICA OU DE CONCRETO, INCLUSO TRANSPORTE VERTICAL. AF_12/2015</t>
  </si>
  <si>
    <t>FABRICAÇÃO E INSTALAÇÃO DE ESTRUTURA PONTALETADA DE MADEIRA NÃO APARELHADA PARA TELHADOS COM ATÉ 2 ÁGUAS E PARA TELHA ONDULADA DE FIBROCIMENTO, METÁLICA, PLÁSTICA OU TERMOACÚSTICA, INCLUSO TRANSPORTE VERTICAL. AF_12/2015</t>
  </si>
  <si>
    <t>FABRICAÇÃO E INSTALAÇÃO DE ESTRUTURA PONTALETADA DE MADEIRA NÃO APARELHADA PARA TELHADOS COM MAIS QUE 2 ÁGUAS E PARA TELHA CERÂMICA OU DE CONCRETO, INCLUSO TRANSPORTE VERTICAL. AF_12/2015</t>
  </si>
  <si>
    <t>TRAMA DE AÇO COMPOSTA POR RIPAS, CAIBROS E TERÇAS PARA TELHADOS DE ATÉ 2 ÁGUAS PARA TELHA DE ENCAIXE DE CERÂMICA OU DE CONCRETO, INCLUSO TRANSPORTE VERTICAL. AF_12/2015</t>
  </si>
  <si>
    <t>TRAMA DE AÇO COMPOSTA POR RIPAS PARA TELHADOS DE ATÉ 2 ÁGUAS PARA TELHA DE ENCAIXE DE CERÂMICA OU DE CONCRETO, INCLUSO TRANSPORTE VERTICAL. AF_12/2015</t>
  </si>
  <si>
    <t>TRAMA DE AÇO COMPOSTA POR RIPAS, CAIBROS E TERÇAS PARA TELHADOS DE MAIS DE 2 ÁGUAS PARA TELHA DE ENCAIXE DE CERÂMICA OU DE CONCRETO, INCLUSO TRANSPORTE VERTICAL. AF_12/2015</t>
  </si>
  <si>
    <t>TRAMA DE AÇO COMPOSTA POR RIPAS E CAIBROS PARA TELHADOS DE MAIS DE 2 ÁGUAS PARA TELHA DE ENCAIXE DE CERÂMICA OU DE CONCRETO, INCLUSO TRANSPORTE VERTICAL. AF_12/2015</t>
  </si>
  <si>
    <t>TRAMA DE AÇO COMPOSTA POR RIPAS PARA TELHADOS DE MAIS DE 2 ÁGUAS PARA TELHA DE ENCAIXE DE CERÂMICA OU DE CONCRETO, INCLUSO TRANSPORTE VERTICAL, INCLUSO TRANSPORTE VERTICAL. AF_12/2015</t>
  </si>
  <si>
    <t>TRAMA DE AÇO COMPOSTA POR RIPAS E CAIBROS PARA TELHADOS DE ATÉ 2 ÁGUAS PARA TELHA CERÂMICA CAPA-CANAL, INCLUSO TRANSPORTE VERTICAL. AF_12/2015</t>
  </si>
  <si>
    <t>TRAMA DE AÇO COMPOSTA POR RIPAS PARA TELHADOS DE ATÉ 2 ÁGUAS PARA TELHA CERÂMICA CAPA-CANAL, INCLUSO TRANSPORTE VERTICAL. AF_12/2015</t>
  </si>
  <si>
    <t>TRAMA DE AÇO COMPOSTA POR RIPAS, CAIBROS E TERÇAS PARA TELHADOS DE MAIS DE 2 ÁGUAS PARA TELHA CERÂMICA CAPA-CANAL, INCLUSO TRANSPORTE VERTICAL. AF_12/2015</t>
  </si>
  <si>
    <t>TRAMA DE AÇO COMPOSTA POR RIPAS E CAIBROS PARA TELHADOS DE MAIS DE 2 ÁGUAS PARA TELHA CERÂMICA CAPA-CANAL, INCLUSO TRANSPORTE VERTICAL. AF_12/2015</t>
  </si>
  <si>
    <t>TRAMA DE AÇO COMPOSTA POR TERÇAS PARA TELHADOS DE ATÉ 2 ÁGUAS PARA TELHA ONDULADA DE FIBROCIMENTO, METÁLICA, PLÁSTICA OU TERMOACÚSTICA, INCLUSO TRANSPORTE VERTICAL. AF_12/2015</t>
  </si>
  <si>
    <t>TRAMA DE AÇO COMPOSTA POR TERÇAS PARA TELHADOS DE ATÉ 2 ÁGUAS PARA TELHA ESTRUTURAL DE FIBROCIMENTO, INCLUSO TRANSPORTE VERTICAL. AF_12/2015</t>
  </si>
  <si>
    <t>FABRICAÇÃO E INSTALAÇÃO DE TESOURA INTEIRA EM AÇO, VÃO DE 3 M, PARA TELHA CERÂMICA OU DE CONCRETO, INCLUSO IÇAMENTO. AF_12/2015</t>
  </si>
  <si>
    <t>FABRICAÇÃO E INSTALAÇÃO DE TESOURA INTEIRA EM AÇO, VÃO DE 4 M, PARA TELHA CERÂMICA OU DE CONCRETO, INCLUSO IÇAMENTO. AF_12/2015</t>
  </si>
  <si>
    <t>FABRICAÇÃO E INSTALAÇÃO DE TESOURA INTEIRA EM AÇO, VÃO DE 5 M, PARA TELHA CERÂMICA OU DE CONCRETO, INCLUSO IÇAMENTO. AF_12/2015</t>
  </si>
  <si>
    <t>FABRICAÇÃO E INSTALAÇÃO DE TESOURA INTEIRA EM AÇO, VÃO DE 6 M, PARA TELHA CERÂMICA OU DE CONCRETO, INCLUSO IÇAMENTO. AF_12/2015</t>
  </si>
  <si>
    <t>FABRICAÇÃO E INSTALAÇÃO DE TESOURA INTEIRA EM AÇO, VÃO DE 7 M, PARA TELHA CERÂMICA OU DE CONCRETO, INCLUSO IÇAMENTO. AF_12/2015</t>
  </si>
  <si>
    <t>FABRICAÇÃO E INSTALAÇÃO DE TESOURA INTEIRA EM AÇO, VÃO DE 8 M, PARA TELHA CERÂMICA OU DE CONCRETO, INCLUSO IÇAMENTO. AF_12/2015</t>
  </si>
  <si>
    <t>FABRICAÇÃO E INSTALAÇÃO DE TESOURA INTEIRA EM AÇO, VÃO DE 9 M, PARA TELHA CERÂMICA OU DE CONCRETO, INCLUSO IÇAMENTO. AF_12/2015</t>
  </si>
  <si>
    <t>FABRICAÇÃO E INSTALAÇÃO DE TESOURA INTEIRA EM AÇO, VÃO DE 10 M, PARA TELHA CERÂMICA OU DE CONCRETO, INCLUSO IÇAMENTO. AF_12/2015</t>
  </si>
  <si>
    <t>FABRICAÇÃO E INSTALAÇÃO DE TESOURA INTEIRA EM AÇO, VÃO DE 11 M, PARA TELHA CERÂMICA OU DE CONCRETO, INCLUSO IÇAMENTO. AF_12/2015</t>
  </si>
  <si>
    <t>FABRICAÇÃO E INSTALAÇÃO DE TESOURA INTEIRA EM AÇO, VÃO DE 12 M, PARA TELHA CERÂMICA OU DE CONCRETO, INCLUSO IÇAMENTO. AF_12/2015</t>
  </si>
  <si>
    <t>FABRICAÇÃO E INSTALAÇÃO DE TESOURA INTEIRA EM AÇO, VÃO DE 3 M, PARA TELHA ONDULADA DE FIBROCIMENTO, METÁLICA, PLÁSTICA OU TERMOACÚSTICA, INCLUSO IÇAMENTO.. AF_12/2015</t>
  </si>
  <si>
    <t>FABRICAÇÃO E INSTALAÇÃO DE TESOURA INTEIRA EM AÇO, VÃO DE 4 M, PARA TELHA ONDULADA DE FIBROCIMENTO, METÁLICA, PLÁSTICA OU TERMOACÚSTICA, INCLUSO IÇAMENTO. AF_12/2015</t>
  </si>
  <si>
    <t>FABRICAÇÃO E INSTALAÇÃO DE TESOURA INTEIRA EM AÇO, VÃO DE 5 M, PARA TELHA ONDULADA DE FIBROCIMENTO, METÁLICA, PLÁSTICA OU TERMOACÚSTICA, INCLUSO IÇAMENTO. AF_12/2015</t>
  </si>
  <si>
    <t>FABRICAÇÃO E INSTALAÇÃO DE TESOURA INTEIRA EM AÇO, VÃO DE 6 M, PARA TELHA ONDULADA DE FIBROCIMENTO, METÁLICA, PLÁSTICA OU TERMOACÚSTICA, INCLUSO IÇAMENTO. AF_12/2015</t>
  </si>
  <si>
    <t>FABRICAÇÃO E INSTALAÇÃO DE TESOURA INTEIRA EM AÇO, VÃO DE 7 M, PARA TELHA ONDULADA DE FIBROCIMENTO, METÁLICA, PLÁSTICA OU TERMOACÚSTICA, INCLUSO IÇAMENTO. AF_12/2015</t>
  </si>
  <si>
    <t>FABRICAÇÃO E INSTALAÇÃO DE TESOURA INTEIRA EM AÇO, VÃO DE 8 M, PARA TELHA ONDULADA DE FIBROCIMENTO, METÁLICA, PLÁSTICA OU TERMOACÚSTICA, INCLUSO IÇAMENTO, INCLUSO IÇAMENTO. AF_12/2015</t>
  </si>
  <si>
    <t>FABRICAÇÃO E INSTALAÇÃO DE TESOURA INTEIRA EM AÇO, VÃO DE 9 M, PARA TELHA ONDULADA DE FIBROCIMENTO, METÁLICA, PLÁSTICA OU TERMOACÚSTICA, INCLUSO IÇAMENTO. AF_12/2015</t>
  </si>
  <si>
    <t>FABRICAÇÃO E INSTALAÇÃO DE TESOURA INTEIRA EM AÇO, VÃO DE 10 M, PARA TELHA ONDULADA DE FIBROCIMENTO, METÁLICA, PLÁSTICA OU TERMOACÚSTICA, INCLUSO IÇAMENTO. AF_12/2015</t>
  </si>
  <si>
    <t>FABRICAÇÃO E INSTALAÇÃO DE TESOURA INTEIRA EM AÇO, VÃO DE 11 M, PARA TELHA ONDULADA DE FIBROCIMENTO, METÁLICA, PLÁSTICA OU TERMOACÚSTICA, INCLUSO IÇAMENTO. AF_12/2015</t>
  </si>
  <si>
    <t>FABRICAÇÃO E INSTALAÇÃO DE TESOURA INTEIRA EM AÇO, VÃO DE 12 M, PARA TELHA ONDULADA DE FIBROCIMENTO, METÁLICA, PLÁSTICA OU TERMOACÚSTICA, INCLUSO IÇAMENTO. AF_12/2015</t>
  </si>
  <si>
    <t>JOELHO 45 GRAUS, EM FERRO GALVANIZADO, CONEXÃO ROSQUEADA, DN 80 (3"), INSTALADO EM REDE DE ALIMENTAÇÃO PARA HIDRANTE - FORNECIMENTO E INSTALAÇÃO. AF_12/2015</t>
  </si>
  <si>
    <t>JOELHO 90 GRAUS, EM FERRO GALVANIZADO, CONEXÃO ROSQUEADA, DN 80 (3"), INSTALADO EM REDE DE ALIMENTAÇÃO PARA HIDRANTE - FORNECIMENTO E INSTALAÇÃO. AF_12/2015</t>
  </si>
  <si>
    <t>TÊ, EM FERRO GALVANIZADO, CONEXÃO ROSQUEADA, DN 25 (1"), INSTALADO EM REDE DE ALIMENTAÇÃO PARA HIDRANTE - FORNECIMENTO E INSTALAÇÃO. AF_12/2015</t>
  </si>
  <si>
    <t>TÊ, EM FERRO GALVANIZADO, CONEXÃO ROSQUEADA, DN 32 (1 1/4"), INSTALADO EM REDE DE ALIMENTAÇÃO PARA HIDRANTE - FORNECIMENTO E INSTALAÇÃO. AF_12/2015</t>
  </si>
  <si>
    <t>TÊ, EM FERRO GALVANIZADO, CONEXÃO ROSQUEADA, DN 40 (1 1/2"), INSTALADO EM REDE DE ALIMENTAÇÃO PARA HIDRANTE - FORNECIMENTO E INSTALAÇÃO. AF_12/2015</t>
  </si>
  <si>
    <t>TÊ, EM FERRO GALVANIZADO, CONEXÃO ROSQUEADA, DN 50 (2"), INSTALADO EM REDE DE ALIMENTAÇÃO PARA HIDRANTE - FORNECIMENTO E INSTALAÇÃO. AF_12/2015</t>
  </si>
  <si>
    <t>TÊ, EM FERRO GALVANIZADO, CONEXÃO ROSQUEADA, DN 65 (2 1/2"), INSTALADO EM REDE DE ALIMENTAÇÃO PARA HIDRANTE - FORNECIMENTO E INSTALAÇÃO. AF_12/2015</t>
  </si>
  <si>
    <t>TÊ, EM FERRO GALVANIZADO, CONEXÃO ROSQUEADA, DN 80 (3"), INSTALADO EM REDE DE ALIMENTAÇÃO PARA HIDRANTE - FORNECIMENTO E INSTALAÇÃO. AF_12/2015</t>
  </si>
  <si>
    <t>TUBO DE AÇO PRETO SEM COSTURA, CONEXÃO SOLDADA, DN 40 (1 1/2"), INSTALADO EM REDE DE ALIMENTAÇÃO PARA SPRINKLER - FORNECIMENTO E INSTALAÇÃO. AF_12/2015</t>
  </si>
  <si>
    <t>TUBO DE AÇO PRETO SEM COSTURA, CONEXÃO SOLDADA, DN 50 (2"), INSTALADO EM REDE DE ALIMENTAÇÃO PARA SPRINKLER - FORNECIMENTO E INSTALAÇÃO. AF_12/2015</t>
  </si>
  <si>
    <t>TUBO DE AÇO PRETO SEM COSTURA, CONEXÃO SOLDADA, DN 65 (2 1/2"), INSTALADO EM REDE DE ALIMENTAÇÃO PARA SPRINKLER - FORNECIMENTO E INSTALAÇÃO. AF_12/2015</t>
  </si>
  <si>
    <t>TUBO DE AÇO GALVANIZADO COM COSTURA, CLASSE MÉDIA, CONEXÃO ROSQUEADA, DN 32 (1 1/4"), INSTALADO EM REDE DE ALIMENTAÇÃO PARA SPRINKLER - FORNECIMENTO E INSTALAÇÃO. AF_12/2015</t>
  </si>
  <si>
    <t>TUBO DE AÇO GALVANIZADO COM COSTURA, CLASSE MÉDIA, CONEXÃO ROSQUEADA, DN 40 (1 1/2"), INSTALADO EM REDE DE ALIMENTAÇÃO PARA SPRINKLER - FORNECIMENTO E INSTALAÇÃO. AF_12/2015</t>
  </si>
  <si>
    <t>TUBO DE AÇO GALVANIZADO COM COSTURA, CLASSE MÉDIA, CONEXÃO ROSQUEADA, DN 50 (2"), INSTALADO EM REDE DE ALIMENTAÇÃO PARA SPRINKLER - FORNECIMENTO E INSTALAÇÃO. AF_12/2015</t>
  </si>
  <si>
    <t>TUBO DE AÇO GALVANIZADO COM COSTURA, CLASSE MÉDIA, CONEXÃO ROSQUEADA, DN 65 (2 1/2"), INSTALADO EM REDE DE ALIMENTAÇÃO PARA SPRINKLER - FORNECIMENTO E INSTALAÇÃO. AF_12/2015</t>
  </si>
  <si>
    <t>TUBO DE AÇO GALVANIZADO COM COSTURA, CLASSE MÉDIA, CONEXÃO ROSQUEADA, DN 80 (3"), INSTALADO EM REDE DE ALIMENTAÇÃO PARA SPRINKLER - FORNECIMENTO E INSTALAÇÃO. AF_12/2015</t>
  </si>
  <si>
    <t>NIPLE, EM FERRO GALVANIZADO, CONEXÃO ROSQUEADA, DN 25 (1"), INSTALADO EM REDE DE ALIMENTAÇÃO PARA SPRINKLER - FORNECIMENTO E INSTALAÇÃO. AF_12/2015</t>
  </si>
  <si>
    <t>LUVA, EM FERRO GALVANIZADO, CONEXÃO ROSQUEADA, DN 25 (1"), INSTALADO EM REDE DE ALIMENTAÇÃO PARA SPRINKLER - FORNECIMENTO E INSTALAÇÃO. AF_12/2015</t>
  </si>
  <si>
    <t>NIPLE, EM FERRO GALVANIZADO, CONEXÃO ROSQUEADA, DN 32 (1 1/4"), INSTALADO EM REDE DE ALIMENTAÇÃO PARA SPRINKLER - FORNECIMENTO E INSTALAÇÃO. AF_12/2015</t>
  </si>
  <si>
    <t>LUVA, EM FERRO GALVANIZADO, CONEXÃO ROSQUEADA, DN 32 (1 1/4"), INSTALADO EM REDE DE ALIMENTAÇÃO PARA SPRINKLER - FORNECIMENTO E INSTALAÇÃO. AF_12/2015</t>
  </si>
  <si>
    <t>NIPLE, EM FERRO GALVANIZADO, CONEXÃO ROSQUEADA, DN 40 (1 1/2"), INSTALADO EM REDE DE ALIMENTAÇÃO PARA SPRINKLER - FORNECIMENTO E INSTALAÇÃO. AF_12/2015</t>
  </si>
  <si>
    <t>LUVA, EM FERRO GALVANIZADO, CONEXÃO ROSQUEADA, DN 40 (1 1/2"), INSTALADO EM REDE DE ALIMENTAÇÃO PARA SPRINKLER - FORNECIMENTO E INSTALAÇÃO. AF_12/2015</t>
  </si>
  <si>
    <t>NIPLE, EM FERRO GALVANIZADO, CONEXÃO ROSQUEADA, DN 50 (2"), INSTALADO EM REDE DE ALIMENTAÇÃO PARA SPRINKLER - FORNECIMENTO E INSTALAÇÃO. AF_12/2015</t>
  </si>
  <si>
    <t>LUVA, EM FERRO GALVANIZADO, CONEXÃO ROSQUEADA, DN 50 (2"), INSTALADO EM REDE DE ALIMENTAÇÃO PARA SPRINKLER - FORNECIMENTO E INSTALAÇÃO. AF_12/2015</t>
  </si>
  <si>
    <t>NIPLE, EM FERRO GALVANIZADO, CONEXÃO ROSQUEADA, DN 65 (2 1/2"), INSTALADO EM REDE DE ALIMENTAÇÃO PARA SPRINKLER - FORNECIMENTO E INSTALAÇÃO. AF_12/2015</t>
  </si>
  <si>
    <t>LUVA, EM FERRO GALVANIZADO, CONEXÃO ROSQUEADA, DN 65 (2 1/2"), INSTALADO EM REDE DE ALIMENTAÇÃO PARA SPRINKLER - FORNECIMENTO E INSTALAÇÃO. AF_12/2015</t>
  </si>
  <si>
    <t>NIPLE, EM FERRO GALVANIZADO, CONEXÃO ROSQUEADA, DN 80 (3"), INSTALADO EM REDE DE ALIMENTAÇÃO PARA SPRINKLER - FORNECIMENTO E INSTALAÇÃO. AF_12/2015</t>
  </si>
  <si>
    <t>LUVA, EM FERRO GALVANIZADO, CONEXÃO ROSQUEADA, DN 80 (3"), INSTALADO EM REDE DE ALIMENTAÇÃO PARA SPRINKLER - FORNECIMENTO E INSTALAÇÃO. AF_12/2015</t>
  </si>
  <si>
    <t>JOELHO 45 GRAUS, EM FERRO GALVANIZADO, CONEXÃO ROSQUEADA, DN 25 (1"), INSTALADO EM REDE DE ALIMENTAÇÃO PARA SPRINKLER - FORNECIMENTO E INSTALAÇÃO. AF_12/2015</t>
  </si>
  <si>
    <t>JOELHO 90 GRAUS, EM FERRO GALVANIZADO, CONEXÃO ROSQUEADA, DN 25 (1"), INSTALADO EM REDE DE ALIMENTAÇÃO PARA SPRINKLER - FORNECIMENTO E INSTALAÇÃO. AF_12/2015</t>
  </si>
  <si>
    <t>JOELHO 45 GRAUS, EM FERRO GALVANIZADO, CONEXÃO ROSQUEADA, DN 32 (1 1/4"), INSTALADO EM REDE DE ALIMENTAÇÃO PARA SPRINKLER - FORNECIMENTO E INSTALAÇÃO. AF_12/2015</t>
  </si>
  <si>
    <t>JOELHO 90 GRAUS, EM FERRO GALVANIZADO, CONEXÃO ROSQUEADA, DN 32 (1 1/4"), INSTALADO EM REDE DE ALIMENTAÇÃO PARA SPRINKLER - FORNECIMENTO E INSTALAÇÃO. AF_12/2015</t>
  </si>
  <si>
    <t>JOELHO 45 GRAUS, EM FERRO GALVANIZADO, CONEXÃO ROSQUEADA, DN 40 (1 1/2"), INSTALADO EM REDE DE ALIMENTAÇÃO PARA SPRINKLER - FORNECIMENTO E INSTALAÇÃO. AF_12/2015</t>
  </si>
  <si>
    <t>JOELHO 90 GRAUS, EM FERRO GALVANIZADO, CONEXÃO ROSQUEADA, DN 40 (1 1/2"), INSTALADO EM REDE DE ALIMENTAÇÃO PARA SPRINKLER - FORNECIMENTO E INSTALAÇÃO. AF_12/2015</t>
  </si>
  <si>
    <t>JOELHO 45 GRAUS, EM FERRO GALVANIZADO, CONEXÃO ROSQUEADA, DN 50 (2"), INSTALADO EM REDE DE ALIMENTAÇÃO PARA SPRINKLER - FORNECIMENTO E INSTALAÇÃO. AF_12/2015</t>
  </si>
  <si>
    <t>JOELHO 90 GRAUS, EM FERRO GALVANIZADO, CONEXÃO ROSQUEADA, DN 50 (2"), INSTALADO EM REDE DE ALIMENTAÇÃO PARA SPRINKLER - FORNECIMENTO E INSTALAÇÃO. AF_12/2015</t>
  </si>
  <si>
    <t>JOELHO 45 GRAUS, EM FERRO GALVANIZADO, CONEXÃO ROSQUEADA, DN 65 (2 1/2"), INSTALADO EM REDE DE ALIMENTAÇÃO PARA SPRINKLER - FORNECIMENTO E INSTALAÇÃO. AF_12/2015</t>
  </si>
  <si>
    <t>JOELHO 90 GRAUS, EM FERRO GALVANIZADO, CONEXÃO ROSQUEADA, DN 65 (2 1/2"), INSTALADO EM REDE DE ALIMENTAÇÃO PARA SPRINKLER - FORNECIMENTO E INSTALAÇÃO. AF_12/2015</t>
  </si>
  <si>
    <t>JOELHO 45 GRAUS, EM FERRO GALVANIZADO, CONEXÃO ROSQUEADA, DN 80 (3"), INSTALADO EM REDE DE ALIMENTAÇÃO PARA SPRINKLER - FORNECIMENTO E INSTALAÇÃO. AF_12/2015</t>
  </si>
  <si>
    <t>JOELHO 90 GRAUS, EM FERRO GALVANIZADO, CONEXÃO ROSQUEADA, DN 80 (3"), INSTALADO EM REDE DE ALIMENTAÇÃO PARA SPRINKLER - FORNECIMENTO E INSTALAÇÃO. AF_12/2015</t>
  </si>
  <si>
    <t>TÊ, EM FERRO GALVANIZADO, CONEXÃO ROSQUEADA, DN 25 (1"), INSTALADO EM REDE DE ALIMENTAÇÃO PARA SPRINKLER - FORNECIMENTO E INSTALAÇÃO. AF_12/2015</t>
  </si>
  <si>
    <t>TÊ, EM FERRO GALVANIZADO, CONEXÃO ROSQUEADA, DN 32 (1 1/4"), INSTALADO EM REDE DE ALIMENTAÇÃO PARA SPRINKLER - FORNECIMENTO E INSTALAÇÃO. AF_12/2015</t>
  </si>
  <si>
    <t>TÊ, EM FERRO GALVANIZADO, CONEXÃO ROSQUEADA, DN 40 (1 1/2"), INSTALADO EM REDE DE ALIMENTAÇÃO PARA SPRINKLER - FORNECIMENTO E INSTALAÇÃO. AF_12/2015</t>
  </si>
  <si>
    <t>TÊ, EM FERRO GALVANIZADO, CONEXÃO ROSQUEADA, DN 50 (2"), INSTALADO EM REDE DE ALIMENTAÇÃO PARA SPRINKLER - FORNECIMENTO E INSTALAÇÃO. AF_12/2015</t>
  </si>
  <si>
    <t>TÊ, EM FERRO GALVANIZADO, CONEXÃO ROSQUEADA, DN 65 (2 1/2"), INSTALADO EM REDE DE ALIMENTAÇÃO PARA SPRINKLER - FORNECIMENTO E INSTALAÇÃO. AF_12/2015</t>
  </si>
  <si>
    <t>TÊ, EM FERRO GALVANIZADO, CONEXÃO ROSQUEADA, DN 80 (3"), INSTALADO EM REDE DE ALIMENTAÇÃO PARA SPRINKLER - FORNECIMENTO E INSTALAÇÃO. AF_12/2015</t>
  </si>
  <si>
    <t>TUBO DE AÇO PRETO SEM COSTURA, CLASSE MÉDIA, CONEXÃO SOLDADA, DN 15 (1/2"), INSTALADO EM RAMAIS E SUB-RAMAIS DE GÁS - FORNECIMENTO E INSTALAÇÃO. AF_12/2015</t>
  </si>
  <si>
    <t>TUBO DE AÇO PRETO SEM COSTURA, CLASSE MÉDIA, CONEXÃO SOLDADA, DN 20 (3/4"), INSTALADO EM RAMAIS E SUB-RAMAIS DE GÁS - FORNECIMENTO E INSTALAÇÃO. AF_12/2015</t>
  </si>
  <si>
    <t>NIPLE, EM FERRO GALVANIZADO, CONEXÃO ROSQUEADA, DN 15 (1/2"), INSTALADO EM RAMAIS E SUB-RAMAIS DE GÁS - FORNECIMENTO E INSTALAÇÃO. AF_12/2015</t>
  </si>
  <si>
    <t>NIPLE, EM FERRO GALVANIZADO, CONEXÃO ROSQUEADA, DN 20 (3/4"), INSTALADO EM RAMAIS E SUB-RAMAIS DE GÁS - FORNECIMENTO E INSTALAÇÃO. AF_12/2015</t>
  </si>
  <si>
    <t>LUVA, EM FERRO GALVANIZADO, CONEXÃO ROSQUEADA, DN 25 (1"), INSTALADO EM RAMAIS E SUB-RAMAIS DE GÁS - FORNECIMENTO E INSTALAÇÃO. AF_12/2015</t>
  </si>
  <si>
    <t>JOELHO 45 GRAUS, EM FERRO GALVANIZADO, CONEXÃO ROSQUEADA, DN 15 (1/2"), INSTALADO EM RAMAIS E SUB-RAMAIS DE GÁS - FORNECIMENTO E INSTALAÇÃO. AF_12/2015</t>
  </si>
  <si>
    <t>JOELHO 90 GRAUS, EM FERRO GALVANIZADO, CONEXÃO ROSQUEADA, DN 15 (1/2"), INSTALADO EM RAMAIS E SUB-RAMAIS DE GÁS - FORNECIMENTO E INSTALAÇÃO. AF_12/2015</t>
  </si>
  <si>
    <t>JOELHO 45 GRAUS, EM FERRO GALVANIZADO, CONEXÃO ROSQUEADA, DN 20 (3/4"), INSTALADO EM RAMAIS E SUB-RAMAIS DE GÁS - FORNECIMENTO E INSTALAÇÃO. AF_12/2015</t>
  </si>
  <si>
    <t>JOELHO 90 GRAUS, EM FERRO GALVANIZADO, CONEXÃO ROSQUEADA, DN 20 (3/4"), INSTALADO EM RAMAIS E SUB-RAMAIS DE GÁS - FORNECIMENTO E INSTALAÇÃO. AF_12/2015</t>
  </si>
  <si>
    <t>JOELHO 45 GRAUS, EM FERRO GALVANIZADO, CONEXÃO ROSQUEADA, DN 25 (1"), INSTALADO EM RAMAIS E SUB-RAMAIS DE GÁS - FORNECIMENTO E INSTALAÇÃO. AF_12/2015</t>
  </si>
  <si>
    <t>JOELHO 90 GRAUS, EM FERRO GALVANIZADO, CONEXÃO ROSQUEADA, DN 25 (1"), INSTALADO EM RAMAIS E SUB-RAMAIS DE GÁS - FORNECIMENTO E INSTALAÇÃO. AF_12/2015</t>
  </si>
  <si>
    <t>TÊ, EM FERRO GALVANIZADO, CONEXÃO ROSQUEADA, DN 15 (1/2"), INSTALADO EM RAMAIS E SUB-RAMAIS DE GÁS - FORNECIMENTO E INSTALAÇÃO. AF_12/2015</t>
  </si>
  <si>
    <t>TÊ, EM FERRO GALVANIZADO, CONEXÃO ROSQUEADA, DN 20 (3/4"), INSTALADO EM RAMAIS E SUB-RAMAIS DE GÁS - FORNECIMENTO E INSTALAÇÃO. AF_12/2015</t>
  </si>
  <si>
    <t>APARELHO PARA CORTE E SOLDA OXI-ACETILENO SOBRE RODAS, INCLUSIVE CILINDROS E MAÇARICOS - DEPRECIAÇÃO. AF_12/2015</t>
  </si>
  <si>
    <t>APARELHO PARA CORTE E SOLDA OXI-ACETILENO SOBRE RODAS, INCLUSIVE CILINDROS E MAÇARICOS - JUROS. AF_12/2015</t>
  </si>
  <si>
    <t>APARELHO PARA CORTE E SOLDA OXI-ACETILENO SOBRE RODAS, INCLUSIVE CILINDROS E MAÇARICOS - MANUTENÇÃO. AF_12/2015</t>
  </si>
  <si>
    <t>APARELHO PARA CORTE E SOLDA OXI-ACETILENO SOBRE RODAS, INCLUSIVE CILINDROS E MAÇARICOS - MATERIAIS NA OPERAÇÃO. AF_12/2015</t>
  </si>
  <si>
    <t>APARELHO PARA CORTE E SOLDA OXI-ACETILENO SOBRE RODAS, INCLUSIVE CILINDROS E MAÇARICOS - CHP DIURNO. AF_12/2015</t>
  </si>
  <si>
    <t>APARELHO PARA CORTE E SOLDA OXI-ACETILENO SOBRE RODAS, INCLUSIVE CILINDROS E MAÇARICOS - CHI DIURNO. AF_12/2015</t>
  </si>
  <si>
    <t>CONCRETAGEM DE PILARES, FCK = 25 MPA,  COM USO DE BALDES EM EDIFICAÇÃO COM SEÇÃO MÉDIA DE PILARES MENOR OU IGUAL A 0,25 M² - LANÇAMENTO, ADENSAMENTO E ACABAMENTO. AF_12/2015</t>
  </si>
  <si>
    <t>CONCRETAGEM DE PILARES, FCK = 25 MPA, COM USO DE GRUA EM EDIFICAÇÃO COM SEÇÃO MÉDIA DE PILARES MENOR OU IGUAL A 0,25 M² - LANÇAMENTO, ADENSAMENTO E ACABAMENTO. AF_12/2015</t>
  </si>
  <si>
    <t>CONCRETAGEM DE PILARES, FCK = 25 MPA, COM USO DE BOMBA EM EDIFICAÇÃO COM SEÇÃO MÉDIA DE PILARES MENOR OU IGUAL A 0,25 M² - LANÇAMENTO, ADENSAMENTO E ACABAMENTO. AF_12/2015</t>
  </si>
  <si>
    <t>CONCRETAGEM DE PILARES, FCK = 25 MPA, COM USO DE GRUA EM EDIFICAÇÃO COM SEÇÃO MÉDIA DE PILARES MAIOR QUE 0,25 M² - LANÇAMENTO, ADENSAMENTO E ACABAMENTO. AF_12/2015</t>
  </si>
  <si>
    <t>CONCRETAGEM DE PILARES, FCK = 25 MPA, COM USO DE BOMBA EM EDIFICAÇÃO COM SEÇÃO MÉDIA DE PILARES MAIOR QUE 0,25 M² - LANÇAMENTO, ADENSAMENTO E ACABAMENTO. AF_12/2015</t>
  </si>
  <si>
    <t>CONCRETAGEM DE VIGAS E LAJES, FCK=20 MPA, PARA LAJES PREMOLDADAS COM USO DE BOMBA EM EDIFICAÇÃO COM ÁREA MÉDIA DE LAJES MENOR OU IGUAL A 20 M² - LANÇAMENTO, ADENSAMENTO E ACABAMENTO. AF_12/2015</t>
  </si>
  <si>
    <t>CONCRETAGEM DE VIGAS E LAJES, FCK=20 MPA, PARA LAJES PREMOLDADAS COM USO DE BOMBA EM EDIFICAÇÃO COM ÁREA MÉDIA DE LAJES MAIOR QUE 20 M² - LANÇAMENTO, ADENSAMENTO E ACABAMENTO. AF_12/2015</t>
  </si>
  <si>
    <t>CONCRETAGEM DE VIGAS E LAJES, FCK=20 MPA, PARA LAJES MACIÇAS OU NERVURADAS COM USO DE BOMBA EM EDIFICAÇÃO COM ÁREA MÉDIA DE LAJES MENOR OU IGUAL A 20 M² - LANÇAMENTO, ADENSAMENTO E ACABAMENTO. AF_12/2015</t>
  </si>
  <si>
    <t>CONCRETAGEM DE VIGAS E LAJES, FCK=20 MPA, PARA LAJES MACIÇAS OU NERVURADAS COM USO DE BOMBA EM EDIFICAÇÃO COM ÁREA MÉDIA DE LAJES MAIOR QUE 20 M² - LANÇAMENTO, ADENSAMENTO E ACABAMENTO. AF_12/2015</t>
  </si>
  <si>
    <t>CONCRETAGEM DE VIGAS E LAJES, FCK=20 MPA, PARA LAJES PREMOLDADAS COM JERICAS EM ELEVADOR DE CABO EM EDIFICAÇÃO DE MULTIPAVIMENTOS ATÉ 16 ANDARES, COM ÁREA MÉDIA DE LAJES MENOR OU IGUAL A 20 M² - LANÇAMENTO, ADENSAMENTO E ACABAMENTO. AF_12/2015</t>
  </si>
  <si>
    <t>CONCRETAGEM DE VIGAS E LAJES, FCK=20 MPA, PARA LAJES PREMOLDADAS COM JERICAS EM ELEVADOR DE CABO EM EDIFICAÇÃO DE MULTIPAVIMENTOS ATÉ 16 ANDARES, COM ÁREA MÉDIA DE LAJES MAIOR QUE 20 M² - LANÇAMENTO, ADENSAMENTO E ACABAMENTO. AF_12/2015</t>
  </si>
  <si>
    <t>CONCRETAGEM DE VIGAS E LAJES, FCK=20 MPA, PARA LAJES MACIÇAS OU NERVURADAS COM JERICAS EM ELEVADOR DE CABO EM EDIFICAÇÃO DE MULTIPAVIMENTOS ATÉ 16 ANDARES, COM ÁREA MÉDIA DE LAJES MENOR OU IGUAL A 20 M² - LANÇAMENTO, ADENSAMENTO E ACABAMENTO. AF_12/2015</t>
  </si>
  <si>
    <t>CONCRETAGEM DE VIGAS E LAJES, FCK=20 MPA, PARA LAJES MACIÇAS OU NERVURADAS COM JERICAS EM ELEVADOR DE CABO EM EDIFICAÇÃO DE MULTIPAVIMENTOS ATÉ 16 ANDARES, COM ÁREA MÉDIA DE LAJES MAIOR QUE 20 M² - LANÇAMENTO, ADENSAMENTO E ACABAMENTO. AF_12/2015</t>
  </si>
  <si>
    <t>CONCRETAGEM DE VIGAS E LAJES, FCK=20 MPA, PARA LAJES PREMOLDADAS COM JERICAS EM CREMALHEIRA EM EDIFICAÇÃO DE MULTIPAVIMENTOS ATÉ 16 ANDARES, COM ÁREA MÉDIA DE LAJES MENOR OU IGUAL A 20 M² - LANÇAMENTO, ADENSAMENTO E ACABAMENTO. AF_12/2015</t>
  </si>
  <si>
    <t>CONCRETAGEM DE VIGAS E LAJES, FCK=20 MPA, PARA LAJES PREMOLDADAS COM JERICAS EM CREMALHEIRA EM EDIFICAÇÃO DE MULTIPAVIMENTOS ATÉ 16 ANDARES, COM ÁREA MÉDIA DE LAJES MAIOR QUE 20 M² - LANÇAMENTO, ADENSAMENTO E ACABAMENTO. AF_12/2015</t>
  </si>
  <si>
    <t>CONCRETAGEM DE VIGAS E LAJES, FCK=20 MPA, PARA LAJES MACIÇAS OU NERVURADAS COM JERICAS EM CREMALHEIRA EM EDIFICAÇÃO DE MULTIPAVIMENTOS ATÉ 16 ANDARES, COM ÁREA MÉDIA DE LAJES MENOR OU IGUAL A 20 M² - LANÇAMENTO, ADENSAMENTO E ACABAMENTO. AF_12/2015</t>
  </si>
  <si>
    <t>CONCRETAGEM DE VIGAS E LAJES, FCK=20 MPA, PARA LAJES MACIÇAS OU NERVURADAS COM JERICAS EM CREMALHEIRA EM EDIFICAÇÃO DE MULTIPAVIMENTOS ATÉ 16 ANDARES, COM ÁREA MÉDIA DE LAJES MAIOR QUE 20 M² - LANÇAMENTO, ADENSAMENTO E ACABAMENTO. AF_12/2015</t>
  </si>
  <si>
    <t>CONCRETAGEM DE VIGAS E LAJES, FCK=20 MPA, PARA LAJES PREMOLDADAS COM GRUA DE CAÇAMBA DE 350 L EM EDIFICAÇÃO DE MULTIPAVIMENTOS ATÉ 16 ANDARES, COM ÁREA MÉDIA DE LAJES MENOR OU IGUAL A 20 M² - LANÇAMENTO, ADENSAMENTO E ACABAMENTO. AF_12/2015</t>
  </si>
  <si>
    <t>CONCRETAGEM DE VIGAS E LAJES, FCK=20 MPA, PARA LAJES PREMOLDADAS COM GRUA DE CAÇAMBA DE 350 L EM EDIFICAÇÃO DE MULTIPAVIMENTOS ATÉ 16 ANDARES, COM ÁREA MÉDIA DE LAJES MAIOR QUE 20 M² - LANÇAMENTO, ADENSAMENTO E ACABAMENTO. AF_12/2015</t>
  </si>
  <si>
    <t>CONCRETAGEM DE VIGAS E LAJES, FCK=20 MPA, PARA LAJES MACIÇAS OU NERVURADAS COM GRUA DE CAÇAMBA DE 500 L EM EDIFICAÇÃO DE MULTIPAVIMENTOS ATÉ 16 ANDARES, COM ÁREA MÉDIA DE LAJES MENOR OU IGUAL A 20 M² - LANÇAMENTO, ADENSAMENTO E ACABAMENTO. AF_12/2015</t>
  </si>
  <si>
    <t>CONCRETAGEM DE VIGAS E LAJES, FCK=20 MPA, PARA LAJES MACIÇAS OU NERVURADAS COM GRUA DE CAÇAMBA DE 500 L EM EDIFICAÇÃO DE MULTIPAVIMENTOS ATÉ 16 ANDARES, COM ÁREA MÉDIA DE LAJES MAIOR QUE 20 M² - LANÇAMENTO, ADENSAMENTO E ACABAMENTO. AF_12/2015</t>
  </si>
  <si>
    <t>CONCRETAGEM DE VIGAS E LAJES, FCK=20 MPA, PARA QUALQUER TIPO DE LAJE COM BALDES EM EDIFICAÇÃO TÉRREA, COM ÁREA MÉDIA DE LAJES MENOR OU IGUAL A 20 M² - LANÇAMENTO, ADENSAMENTO E ACABAMENTO. AF_12/2015</t>
  </si>
  <si>
    <t>CONCRETAGEM DE VIGAS E LAJES, FCK=20 MPA, PARA QUALQUER TIPO DE LAJE COM BALDES EM EDIFICAÇÃO DE MULTIPAVIMENTOS ATÉ 04 ANDARES, COM ÁREA MÉDIA DE LAJES MENOR OU IGUAL A 20 M² - LANÇAMENTO, ADENSAMENTO E ACABAMENTO. AF_12/2015</t>
  </si>
  <si>
    <t>MURO DE GABIÃO, ENCHIMENTO COM PEDRA DE MÃO TIPO RACHÃO, COM SOLO REFORÇADO, ALTURA DO MURO DE ATÉ 4 METROS - FORNECIMENTO E EXECUÇÃO. AF_12/2015</t>
  </si>
  <si>
    <t>MURO DE GABIÃO, ENCHIMENTO COM PEDRA DE MÃO TIPO RACHÃO, COM SOLO REFORÇADO, ALTURA DO MURO ACIMA DE 4 E ATÉ 12 METROS - FORNECIMENTO E EXECUÇÃO. AF_12/2015</t>
  </si>
  <si>
    <t>MURO DE GABIÃO, ENCHIMENTO COM PEDRA DE MÃO TIPO RACHÃO, COM SOLO REFORÇADO, ALTURA DO MURO ACIMA DE 12 E ATÉ 20 METROS - FORNECIMENTO E EXECUÇÃO. AF_12/2015</t>
  </si>
  <si>
    <t>MURO DE GABIÃO, ENCHIMENTO COM PEDRA DE MÃO TIPO RACHÃO, COM SOLO REFORÇADO, ALTURA DO MURO ACIMA DE 20 E ATÉ 28 METROS - FORNECIMENTO E EXECUÇÃO. AF_12/2015</t>
  </si>
  <si>
    <t>MURO DE GABIÃO, ENCHIMENTO COM RESÍDUO DE CONSTRUÇÃO E DEMOLIÇÃO, DE GRAVIDADE, COM GAIOLA TRAPEZOIDAL DE COMPRIMENTO IGUAL A 2 METROS, ALTURA DO MURO DE ATÉ 2 METROS - FORNECIMENTO E EXECUÇÃO. AF_12/2015</t>
  </si>
  <si>
    <t>MURO DE GABIÃO, ENCHIMENTO COM RESÍDUO DE CONSTRUÇÃO E DEMOLIÇÃO, DE GRAVIDADE, COM GAIOLA TRAPEZOIDAL DE COMPRIMENTO IGUAL A 2 METROS, ALTURA DO MURO ACIMA DE 2 E ATÉ 4 METROS - FORNECIMENTO E EXECUÇÃO. AF_12/2015</t>
  </si>
  <si>
    <t>PROTEÇÃO SUPERFICIAL DE CANAL EM GABIÃO TIPO COLCHÃO, ALTURA DE 17 CENTÍMETROS, ENCHIMENTO COM PEDRA DE MÃO TIPO RACHÃO - FORNECIMENTO E EXECUÇÃO. AF_12/2015</t>
  </si>
  <si>
    <t>PROTEÇÃO SUPERFICIAL DE CANAL EM GABIÃO TIPO COLCHÃO, ALTURA DE 23 CENTÍMETROS, ENCHIMENTO COM PEDRA DE MÃO TIPO RACHÃO - FORNECIMENTO E EXECUÇÃO. AF_12/2015</t>
  </si>
  <si>
    <t>PROTEÇÃO SUPERFICIAL DE CANAL EM GABIÃO TIPO COLCHÃO, ALTURA DE 30 CENTÍMETROS, ENCHIMENTO COM PEDRA DE MÃO TIPO RACHÃO - FORNECIMENTO E EXECUÇÃO. AF_12/2015</t>
  </si>
  <si>
    <t>PROTEÇÃO SUPERFICIAL DE CANAL EM GABIÃO TIPO SACO, DIÂMETRO DE 65 CENTÍMETROS, ENCHIMENTO MANUAL COM PEDRA DE MÃO TIPO RACHÃO - FORNECIMENTO E EXECUÇÃO. AF_12/2015</t>
  </si>
  <si>
    <t>ARMAÇÃO DE PILAR OU VIGA DE UMA ESTRUTURA CONVENCIONAL DE CONCRETO ARMADO EM UM EDIFÍCIO DE MÚLTIPLOS PAVIMENTOS UTILIZANDO AÇO CA-60 DE 5,0 MM - MONTAGEM. AF_12/2015</t>
  </si>
  <si>
    <t>ARMAÇÃO DE PILAR OU VIGA DE UMA ESTRUTURA CONVENCIONAL DE CONCRETO ARMADO EM UM EDIFÍCIO DE MÚLTIPLOS PAVIMENTOS UTILIZANDO AÇO CA-50 DE 6,3 MM - MONTAGEM. AF_12/2015</t>
  </si>
  <si>
    <t>ARMAÇÃO DE PILAR OU VIGA DE UMA ESTRUTURA CONVENCIONAL DE CONCRETO ARMADO EM UM EDIFÍCIO DE MÚLTIPLOS PAVIMENTOS UTILIZANDO AÇO CA-50 DE 8,0 MM - MONTAGEM. AF_12/2015</t>
  </si>
  <si>
    <t>ARMAÇÃO DE PILAR OU VIGA DE UMA ESTRUTURA CONVENCIONAL DE CONCRETO ARMADO EM UM EDIFÍCIO DE MÚLTIPLOS PAVIMENTOS UTILIZANDO AÇO CA-50 DE 10,0 MM - MONTAGEM. AF_12/2015</t>
  </si>
  <si>
    <t>ARMAÇÃO DE PILAR OU VIGA DE UMA ESTRUTURA CONVENCIONAL DE CONCRETO ARMADO EM UM EDIFÍCIO DE MÚLTIPLOS PAVIMENTOS UTILIZANDO AÇO CA-50 DE 12,5 MM - MONTAGEM. AF_12/2015</t>
  </si>
  <si>
    <t>ARMAÇÃO DE PILAR OU VIGA DE UMA ESTRUTURA CONVENCIONAL DE CONCRETO ARMADO EM UM EDIFÍCIO DE MÚLTIPLOS PAVIMENTOS UTILIZANDO AÇO CA-50 DE 16,0 MM - MONTAGEM. AF_12/2015</t>
  </si>
  <si>
    <t>ARMAÇÃO DE PILAR OU VIGA DE UMA ESTRUTURA CONVENCIONAL DE CONCRETO ARMADO EM UM EDIFÍCIO DE MÚLTIPLOS PAVIMENTOS UTILIZANDO AÇO CA-50 DE 20,0 MM - MONTAGEM. AF_12/2015</t>
  </si>
  <si>
    <t>ARMAÇÃO DE PILAR OU VIGA DE UMA ESTRUTURA CONVENCIONAL DE CONCRETO ARMADO EM UM EDIFÍCIO DE MÚLTIPLOS PAVIMENTOS UTILIZANDO AÇO CA-50 DE 25,0 MM - MONTAGEM. AF_12/2015</t>
  </si>
  <si>
    <t>ARMAÇÃO DE LAJE DE UMA ESTRUTURA CONVENCIONAL DE CONCRETO ARMADO EM UM EDIFÍCIO DE MÚLTIPLOS PAVIMENTOS UTILIZANDO AÇO CA-60 DE 4,2 MM - MONTAGEM. AF_12/2015</t>
  </si>
  <si>
    <t>ARMAÇÃO DE LAJE DE UMA ESTRUTURA CONVENCIONAL DE CONCRETO ARMADO EM UM EDIFÍCIO DE MÚLTIPLOS PAVIMENTOS UTILIZANDO AÇO CA-60 DE 5,0 MM - MONTAGEM. AF_12/2015</t>
  </si>
  <si>
    <t>ARMAÇÃO DE LAJE DE UMA ESTRUTURA CONVENCIONAL DE CONCRETO ARMADO EM UM EDIFÍCIO DE MÚLTIPLOS PAVIMENTOS UTILIZANDO AÇO CA-50 DE 6,3 MM - MONTAGEM. AF_12/2015</t>
  </si>
  <si>
    <t>ARMAÇÃO DE LAJE DE UMA ESTRUTURA CONVENCIONAL DE CONCRETO ARMADO EM UM EDIFÍCIO DE MÚLTIPLOS PAVIMENTOS UTILIZANDO AÇO CA-50 DE 8,0 MM - MONTAGEM. AF_12/2015</t>
  </si>
  <si>
    <t>ARMAÇÃO DE LAJE DE UMA ESTRUTURA CONVENCIONAL DE CONCRETO ARMADO EM UM EDIFÍCIO DE MÚLTIPLOS PAVIMENTOS UTILIZANDO AÇO CA-50 DE 10,0 MM - MONTAGEM. AF_12/2015</t>
  </si>
  <si>
    <t>ARMAÇÃO DE LAJE DE UMA ESTRUTURA CONVENCIONAL DE CONCRETO ARMADO EM UM EDIFÍCIO DE MÚLTIPLOS PAVIMENTOS UTILIZANDO AÇO CA-50 DE 12,5 MM - MONTAGEM. AF_12/2015</t>
  </si>
  <si>
    <t>ARMAÇÃO DE LAJE DE UMA ESTRUTURA CONVENCIONAL DE CONCRETO ARMADO EM UM EDIFÍCIO DE MÚLTIPLOS PAVIMENTOS UTILIZANDO AÇO CA-50 DE 16,0 MM - MONTAGEM. AF_12/2015</t>
  </si>
  <si>
    <t>ARMAÇÃO DE LAJE DE UMA ESTRUTURA CONVENCIONAL DE CONCRETO ARMADO EM UM EDIFÍCIO DE MÚLTIPLOS PAVIMENTOS UTILIZANDO AÇO CA-50 DE 20,0 MM - MONTAGEM. AF_12/2015</t>
  </si>
  <si>
    <t>ARMAÇÃO DE PILAR OU VIGA DE UMA ESTRUTURA CONVENCIONAL DE CONCRETO ARMADO EM UMA EDIFICAÇÃO TÉRREA OU SOBRADO UTILIZANDO AÇO CA-60 DE 5,0 MM - MONTAGEM. AF_12/2015</t>
  </si>
  <si>
    <t>ARMAÇÃO DE PILAR OU VIGA DE UMA ESTRUTURA CONVENCIONAL DE CONCRETO ARMADO EM UMA EDIFICAÇÃO TÉRREA OU SOBRADO UTILIZANDO AÇO CA-50 DE 6,3 MM - MONTAGEM. AF_12/2015</t>
  </si>
  <si>
    <t>ARMAÇÃO DE PILAR OU VIGA DE UMA ESTRUTURA CONVENCIONAL DE CONCRETO ARMADO EM UMA EDIFICAÇÃO TÉRREA OU SOBRADO UTILIZANDO AÇO CA-50 DE 8,0 MM - MONTAGEM. AF_12/2015</t>
  </si>
  <si>
    <t>ARMAÇÃO DE PILAR OU VIGA DE UMA ESTRUTURA CONVENCIONAL DE CONCRETO ARMADO EM UMA EDIFICAÇÃO TÉRREA OU SOBRADO UTILIZANDO AÇO CA-50 DE 10,0 MM - MONTAGEM. AF_12/2015</t>
  </si>
  <si>
    <t>ARMAÇÃO DE PILAR OU VIGA DE UMA ESTRUTURA CONVENCIONAL DE CONCRETO ARMADO EM UMA EDIFICAÇÃO TÉRREA OU SOBRADO UTILIZANDO AÇO CA-50 DE 12,5 MM - MONTAGEM. AF_12/2015</t>
  </si>
  <si>
    <t>ARMAÇÃO DE PILAR OU VIGA DE UMA ESTRUTURA CONVENCIONAL DE CONCRETO ARMADO EM UMA EDIFICAÇÃO TÉRREA OU SOBRADO UTILIZANDO AÇO CA-50 DE 16,0 MM - MONTAGEM. AF_12/2015</t>
  </si>
  <si>
    <t>ARMAÇÃO DE PILAR OU VIGA DE UMA ESTRUTURA CONVENCIONAL DE CONCRETO ARMADO EM UMA EDIFICAÇÃO TÉRREA OU SOBRADO UTILIZANDO AÇO CA-50 DE 20,0 MM - MONTAGEM. AF_12/2015</t>
  </si>
  <si>
    <t>ARMAÇÃO DE PILAR OU VIGA DE UMA ESTRUTURA CONVENCIONAL DE CONCRETO ARMADO EM UMA EDIFICAÇÃO TÉRREA OU SOBRADO UTILIZANDO AÇO CA-50 DE 25,0 MM - MONTAGEM. AF_12/2015</t>
  </si>
  <si>
    <t>ARMAÇÃO DE LAJE DE UMA ESTRUTURA CONVENCIONAL DE CONCRETO ARMADO EM UMA EDIFICAÇÃO TÉRREA OU SOBRADO UTILIZANDO AÇO CA-60 DE 4,2 MM - MONTAGEM. AF_12/2015</t>
  </si>
  <si>
    <t>ARMAÇÃO DE LAJE DE UMA ESTRUTURA CONVENCIONAL DE CONCRETO ARMADO EM UMA EDIFICAÇÃO TÉRREA OU SOBRADO UTILIZANDO AÇO CA-60 DE 5,0 MM - MONTAGEM. AF_12/2015</t>
  </si>
  <si>
    <t>ARMAÇÃO DE LAJE DE UMA ESTRUTURA CONVENCIONAL DE CONCRETO ARMADO EM UMA EDIFICAÇÃO TÉRREA OU SOBRADO UTILIZANDO AÇO CA-50 DE 6,3 MM - MONTAGEM. AF_12/2015</t>
  </si>
  <si>
    <t>ARMAÇÃO DE LAJE DE UMA ESTRUTURA CONVENCIONAL DE CONCRETO ARMADO EM UMA EDIFICAÇÃO TÉRREA OU SOBRADO UTILIZANDO AÇO CA-50 DE 8,0 MM - MONTAGEM. AF_12/2015</t>
  </si>
  <si>
    <t>ARMAÇÃO DE LAJE DE UMA ESTRUTURA CONVENCIONAL DE CONCRETO ARMADO EM UMA EDIFICAÇÃO TÉRREA OU SOBRADO UTILIZANDO AÇO CA-50 DE 10,0 MM - MONTAGEM. AF_12/2015</t>
  </si>
  <si>
    <t>ARMAÇÃO DE LAJE DE UMA ESTRUTURA CONVENCIONAL DE CONCRETO ARMADO EM UMA EDIFICAÇÃO TÉRREA OU SOBRADO UTILIZANDO AÇO CA-50 DE 12,5 MM - MONTAGEM. AF_12/2015</t>
  </si>
  <si>
    <t>ARMAÇÃO DE LAJE DE UMA ESTRUTURA CONVENCIONAL DE CONCRETO ARMADO EM UMA EDIFICAÇÃO TÉRREA OU SOBRADO UTILIZANDO AÇO CA-50 DE 16,0 MM - MONTAGEM. AF_12/2015</t>
  </si>
  <si>
    <t>ARMAÇÃO DE LAJE DE UMA ESTRUTURA CONVENCIONAL DE CONCRETO ARMADO EM UMA EDIFICAÇÃO TÉRREA OU SOBRADO UTILIZANDO AÇO CA-50 DE 20,0 MM - MONTAGEM. AF_12/2015</t>
  </si>
  <si>
    <t>CORTE E DOBRA DE AÇO CA-60, DIÂMETRO DE 5,0 MM, UTILIZADO EM ESTRUTURAS DIVERSAS, EXCETO LAJES. AF_12/2015</t>
  </si>
  <si>
    <t>CORTE E DOBRA DE AÇO CA-50, DIÂMETRO DE 6,3 MM, UTILIZADO EM ESTRUTURAS DIVERSAS, EXCETO LAJES. AF_12/2015</t>
  </si>
  <si>
    <t>CORTE E DOBRA DE AÇO CA-50, DIÂMETRO DE 8,0 MM, UTILIZADO EM ESTRUTURAS DIVERSAS, EXCETO LAJES. AF_12/2015</t>
  </si>
  <si>
    <t>CORTE E DOBRA DE AÇO CA-50, DIÂMETRO DE 10,0 MM, UTILIZADO EM ESTRUTURAS DIVERSAS, EXCETO LAJES. AF_12/2015</t>
  </si>
  <si>
    <t>CORTE E DOBRA DE AÇO CA-50, DIÂMETRO DE 12,5 MM, UTILIZADO EM ESTRUTURAS DIVERSAS, EXCETO LAJES. AF_12/2015</t>
  </si>
  <si>
    <t>CORTE E DOBRA DE AÇO CA-50, DIÂMETRO DE 16,0 MM, UTILIZADO EM ESTRUTURAS DIVERSAS, EXCETO LAJES. AF_12/2015</t>
  </si>
  <si>
    <t>CORTE E DOBRA DE AÇO CA-50, DIÂMETRO DE 20,0 MM, UTILIZADO EM ESTRUTURAS DIVERSAS, EXCETO LAJES. AF_12/2015</t>
  </si>
  <si>
    <t>CORTE E DOBRA DE AÇO CA-50, DIÂMETRO DE 25,0 MM, UTILIZADO EM ESTRUTURAS DIVERSAS, EXCETO LAJES. AF_12/2015</t>
  </si>
  <si>
    <t>CORTE E DOBRA DE AÇO CA-60, DIÂMETRO DE 4,2 MM, UTILIZADO EM LAJE. AF_12/2015</t>
  </si>
  <si>
    <t>CORTE E DOBRA DE AÇO CA-60, DIÂMETRO DE 5,0 MM, UTILIZADO EM LAJE. AF_12/2015</t>
  </si>
  <si>
    <t>CORTE E DOBRA DE AÇO CA-50, DIÂMETRO DE 6,3 MM, UTILIZADO EM LAJE. AF_12/2015</t>
  </si>
  <si>
    <t>CORTE E DOBRA DE AÇO CA-50, DIÂMETRO DE 8,0 MM, UTILIZADO EM LAJE. AF_12/2015</t>
  </si>
  <si>
    <t>CORTE E DOBRA DE AÇO CA-50, DIÂMETRO DE 10,0 MM, UTILIZADO EM LAJE. AF_12/2015</t>
  </si>
  <si>
    <t>CORTE E DOBRA DE AÇO CA-50, DIÂMETRO DE 12,5 MM, UTILIZADO EM LAJE. AF_12/2015</t>
  </si>
  <si>
    <t>CORTE E DOBRA DE AÇO CA-50, DIÂMETRO DE 16,0 MM, UTILIZADO EM LAJE. AF_12/2015</t>
  </si>
  <si>
    <t>CORTE E DOBRA DE AÇO CA-50, DIÂMETRO DE 20,0 MM, UTILIZADO EM LAJE. AF_12/2015</t>
  </si>
  <si>
    <t>ASSENTAMENTO DE TUBO DE CONCRETO PARA REDES COLETORAS DE ÁGUAS PLUVIAIS, DIÂMETRO DE 300 MM, JUNTA RÍGIDA, INSTALADO EM LOCAL COM BAIXO NÍVEL DE INTERFERÊNCIAS (NÃO INCLUI FORNECIMENTO). AF_12/2015</t>
  </si>
  <si>
    <t>ASSENTAMENTO DE TUBO DE CONCRETO PARA REDES COLETORAS DE ÁGUAS PLUVIAIS, DIÂMETRO DE 400 MM, JUNTA RÍGIDA, INSTALADO EM LOCAL COM BAIXO NÍVEL DE INTERFERÊNCIAS (NÃO INCLUI FORNECIMENTO). AF_12/2015</t>
  </si>
  <si>
    <t>ASSENTAMENTO DE TUBO DE CONCRETO PARA REDES COLETORAS DE ÁGUAS PLUVIAIS, DIÂMETRO DE 500 MM, JUNTA RÍGIDA, INSTALADO EM LOCAL COM BAIXO NÍVEL DE INTERFERÊNCIAS (NÃO INCLUI FORNECIMENTO). AF_12/2015</t>
  </si>
  <si>
    <t>ASSENTAMENTO DE TUBO DE CONCRETO PARA REDES COLETORAS DE ÁGUAS PLUVIAIS, DIÂMETRO DE 600 MM, JUNTA RÍGIDA, INSTALADO EM LOCAL COM BAIXO NÍVEL DE INTERFERÊNCIAS (NÃO INCLUI FORNECIMENTO). AF_12/2015</t>
  </si>
  <si>
    <t>ASSENTAMENTO DE TUBO DE CONCRETO PARA REDES COLETORAS DE ÁGUAS PLUVIAIS, DIÂMETRO DE 700 MM, JUNTA RÍGIDA, INSTALADO EM LOCAL COM BAIXO NÍVEL DE INTERFERÊNCIAS (NÃO INCLUI FORNECIMENTO). AF_12/2015</t>
  </si>
  <si>
    <t>ASSENTAMENTO DE TUBO DE CONCRETO PARA REDES COLETORAS DE ÁGUAS PLUVIAIS, DIÂMETRO DE 800 MM, JUNTA RÍGIDA, INSTALADO EM LOCAL COM BAIXO NÍVEL DE INTERFERÊNCIAS (NÃO INCLUI FORNECIMENTO). AF_12/2015</t>
  </si>
  <si>
    <t>ASSENTAMENTO DE TUBO DE CONCRETO PARA REDES COLETORAS DE ÁGUAS PLUVIAIS, DIÂMETRO DE 900 MM, JUNTA RÍGIDA, INSTALADO EM LOCAL COM BAIXO NÍVEL DE INTERFERÊNCIAS (NÃO INCLUI FORNECIMENTO). AF_12/2015</t>
  </si>
  <si>
    <t>ASSENTAMENTO DE TUBO DE CONCRETO PARA REDES COLETORAS DE ÁGUAS PLUVIAIS, DIÂMETRO DE 1000 MM, JUNTA RÍGIDA, INSTALADO EM LOCAL COM BAIXO NÍVEL DE INTERFERÊNCIAS (NÃO INCLUI FORNECIMENTO). AF_12/2015</t>
  </si>
  <si>
    <t>TUBO DE CONCRETO PARA REDES COLETORAS DE ÁGUAS PLUVIAIS, DIÂMETRO DE 1200 MM, JUNTA RÍGIDA, INSTALADO EM LOCAL COM BAIXO NÍVEL DE INTERFERÊNCIAS - FORNECIMENTO E ASSENTAMENTO. AF_12/2015</t>
  </si>
  <si>
    <t>ASSENTAMENTO DE TUBO DE CONCRETO PARA REDES COLETORAS DE ÁGUAS PLUVIAIS, DIÂMETRO DE 1200 MM, JUNTA RÍGIDA, INSTALADO EM LOCAL COM BAIXO NÍVEL DE INTERFERÊNCIAS (NÃO INCLUI FORNECIMENTO). AF_12/2015</t>
  </si>
  <si>
    <t>TUBO DE CONCRETO PARA REDES COLETORAS DE ÁGUAS PLUVIAIS, DIÂMETRO DE 1500 MM, JUNTA RÍGIDA, INSTALADO EM LOCAL COM BAIXO NÍVEL DE INTERFERÊNCIAS - FORNECIMENTO E ASSENTAMENTO. AF_12/2015</t>
  </si>
  <si>
    <t>ASSENTAMENTO DE TUBO DE CONCRETO PARA REDES COLETORAS DE ÁGUAS PLUVIAIS, DIÂMETRO DE 1500 MM, JUNTA RÍGIDA, INSTALADO EM LOCAL COM BAIXO NÍVEL DE INTERFERÊNCIAS (NÃO INCLUI FORNECIMENTO). AF_12/2015</t>
  </si>
  <si>
    <t>ASSENTAMENTO DE TUBO DE CONCRETO PARA REDES COLETORAS DE ÁGUAS PLUVIAIS, DIÂMETRO DE 300 MM, JUNTA RÍGIDA, INSTALADO EM LOCAL COM ALTO NÍVEL DE INTERFERÊNCIAS (NÃO INCLUI FORNECIMENTO). AF_12/2015</t>
  </si>
  <si>
    <t>ASSENTAMENTO DE TUBO DE CONCRETO PARA REDES COLETORAS DE ÁGUAS PLUVIAIS, DIÂMETRO DE 400 MM, JUNTA RÍGIDA, INSTALADO EM LOCAL COM ALTO NÍVEL DE INTERFERÊNCIAS (NÃO INCLUI FORNECIMENTO). AF_12/2015</t>
  </si>
  <si>
    <t>ASSENTAMENTO DE TUBO DE CONCRETO PARA REDES COLETORAS DE ÁGUAS PLUVIAIS, DIÂMETRO DE 500 MM, JUNTA RÍGIDA, INSTALADO EM LOCAL COM ALTO NÍVEL DE INTERFERÊNCIAS (NÃO INCLUI FORNECIMENTO). AF_12/2015</t>
  </si>
  <si>
    <t>ASSENTAMENTO DE TUBO DE CONCRETO PARA REDES COLETORAS DE ÁGUAS PLUVIAIS, DIÂMETRO DE 600 MM, JUNTA RÍGIDA, INSTALADO EM LOCAL COM ALTO NÍVEL DE INTERFERÊNCIAS (NÃO INCLUI FORNECIMENTO). AF_12/2015</t>
  </si>
  <si>
    <t>ASSENTAMENTO DE TUBO DE CONCRETO PARA REDES COLETORAS DE ÁGUAS PLUVIAIS, DIÂMETRO DE 700 MM, JUNTA RÍGIDA, INSTALADO EM LOCAL COM ALTO NÍVEL DE INTERFERÊNCIAS (NÃO INCLUI FORNECIMENTO). AF_12/2015</t>
  </si>
  <si>
    <t>ASSENTAMENTO DE TUBO DE CONCRETO PARA REDES COLETORAS DE ÁGUAS PLUVIAIS, DIÂMETRO DE 800 MM, JUNTA RÍGIDA, INSTALADO EM LOCAL COM ALTO NÍVEL DE INTERFERÊNCIAS (NÃO INCLUI FORNECIMENTO). AF_12/2015</t>
  </si>
  <si>
    <t>ASSENTAMENTO DE TUBO DE CONCRETO PARA REDES COLETORAS DE ÁGUAS PLUVIAIS, DIÂMETRO DE 900 MM, JUNTA RÍGIDA, INSTALADO EM LOCAL COM ALTO NÍVEL DE INTERFERÊNCIAS (NÃO INCLUI FORNECIMENTO). AF_12/2015</t>
  </si>
  <si>
    <t>ASSENTAMENTO DE TUBO DE CONCRETO PARA REDES COLETORAS DE ÁGUAS PLUVIAIS, DIÂMETRO DE 1000 MM, JUNTA RÍGIDA, INSTALADO EM LOCAL COM ALTO NÍVEL DE INTERFERÊNCIAS (NÃO INCLUI FORNECIMENTO). AF_12/2015</t>
  </si>
  <si>
    <t>TUBO DE CONCRETO PARA REDES COLETORAS DE ÁGUAS PLUVIAIS, DIÂMETRO DE 1200 MM, JUNTA RÍGIDA, INSTALADO EM LOCAL COM ALTO NÍVEL DE INTERFERÊNCIAS - FORNECIMENTO E ASSENTAMENTO. AF_12/2015</t>
  </si>
  <si>
    <t>ASSENTAMENTO DE TUBO DE CONCRETO PARA REDES COLETORAS DE ÁGUAS PLUVIAIS, DIÂMETRO DE 1200 MM, JUNTA RÍGIDA, INSTALADO EM LOCAL COM ALTO NÍVEL DE INTERFERÊNCIAS (NÃO INCLUI FORNECIMENTO). AF_12/2015</t>
  </si>
  <si>
    <t>TUBO DE CONCRETO PARA REDES COLETORAS DE ÁGUAS PLUVIAIS, DIÂMETRO DE 1500 MM, JUNTA RÍGIDA, INSTALADO EM LOCAL COM ALTO NÍVEL DE INTERFERÊNCIAS - FORNECIMENTO E ASSENTAMENTO. AF_12/2015</t>
  </si>
  <si>
    <t>ASSENTAMENTO DE TUBO DE CONCRETO PARA REDES COLETORAS DE ÁGUAS PLUVIAIS, DIÂMETRO DE 1500 MM, JUNTA RÍGIDA, INSTALADO EM LOCAL COM ALTO NÍVEL DE INTERFERÊNCIAS (NÃO INCLUI FORNECIMENTO). AF_12/2015</t>
  </si>
  <si>
    <t>TUBO DE CONCRETO PARA REDES COLETORAS DE ESGOTO SANITÁRIO, DIÂMETRO DE 300 MM, JUNTA ELÁSTICA, INSTALADO EM LOCAL COM BAIXO NÍVEL DE INTERFERÊNCIAS - FORNECIMENTO E ASSENTAMENTO. AF_12/2015</t>
  </si>
  <si>
    <t>ASSENTAMENTO DE TUBO DE CONCRETO PARA REDES COLETORAS DE ESGOTO SANITÁRIO, DIÂMETRO DE 300 MM, JUNTA ELÁSTICA, INSTALADO EM LOCAL COM BAIXO NÍVEL DE INTERFERÊNCIAS (NÃO INCLUI FORNECIMENTO). AF_12/2015</t>
  </si>
  <si>
    <t>TUBO DE CONCRETO PARA REDES COLETORAS DE ESGOTO SANITÁRIO, DIÂMETRO DE 400 MM, JUNTA ELÁSTICA, INSTALADO EM LOCAL COM BAIXO NÍVEL DE INTERFERÊNCIAS - FORNECIMENTO E ASSENTAMENTO. AF_12/2015</t>
  </si>
  <si>
    <t>ASSENTAMENTO DE TUBO DE CONCRETO PARA REDES COLETORAS DE ESGOTO SANITÁRIO, DIÂMETRO DE 400 MM, JUNTA ELÁSTICA, INSTALADO EM LOCAL COM BAIXO NÍVEL DE INTERFERÊNCIAS (NÃO INCLUI FORNECIMENTO). AF_12/2015</t>
  </si>
  <si>
    <t>TUBO DE CONCRETO PARA REDES COLETORAS DE ESGOTO SANITÁRIO, DIÂMETRO DE 500 MM, JUNTA ELÁSTICA, INSTALADO EM LOCAL COM BAIXO NÍVEL DE INTERFERÊNCIAS - FORNECIMENTO E ASSENTAMENTO. AF_12/2015</t>
  </si>
  <si>
    <t>ASSENTAMENTO DE TUBO DE CONCRETO PARA REDES COLETORAS DE ESGOTO SANITÁRIO, DIÂMETRO DE 500 MM, JUNTA ELÁSTICA, INSTALADO EM LOCAL COM BAIXO NÍVEL DE INTERFERÊNCIAS (NÃO INCLUI FORNECIMENTO). AF_12/2015</t>
  </si>
  <si>
    <t>TUBO DE CONCRETO PARA REDES COLETORAS DE ESGOTO SANITÁRIO, DIÂMETRO DE 600 MM, JUNTA ELÁSTICA, INSTALADO EM LOCAL COM BAIXO NÍVEL DE INTERFERÊNCIAS - FORNECIMENTO E ASSENTAMENTO. AF_12/2015</t>
  </si>
  <si>
    <t>ASSENTAMENTO DE TUBO DE CONCRETO PARA REDES COLETORAS DE ESGOTO SANITÁRIO, DIÂMETRO DE 600 MM, JUNTA ELÁSTICA, INSTALADO EM LOCAL COM BAIXO NÍVEL DE INTERFERÊNCIAS (NÃO INCLUI FORNECIMENTO). AF_12/2015</t>
  </si>
  <si>
    <t>TUBO DE CONCRETO PARA REDES COLETORAS DE ESGOTO SANITÁRIO, DIÂMETRO DE 700 MM, JUNTA ELÁSTICA, INSTALADO EM LOCAL COM BAIXO NÍVEL DE INTERFERÊNCIAS - FORNECIMENTO E ASSENTAMENTO. AF_12/2015</t>
  </si>
  <si>
    <t>ASSENTAMENTO DE TUBO DE CONCRETO PARA REDES COLETORAS DE ESGOTO SANITÁRIO, DIÂMETRO DE 700 MM, JUNTA ELÁSTICA, INSTALADO EM LOCAL COM BAIXO NÍVEL DE INTERFERÊNCIAS (NÃO INCLUI FORNECIMENTO). AF_12/2015</t>
  </si>
  <si>
    <t>ASSENTAMENTO DE TUBO DE CONCRETO PARA REDES COLETORAS DE ESGOTO SANITÁRIO, DIÂMETRO DE 800 MM, JUNTA ELÁSTICA, INSTALADO EM LOCAL COM BAIXO NÍVEL DE INTERFERÊNCIAS (NÃO INCLUI FORNECIMENTO). AF_12/2015</t>
  </si>
  <si>
    <t>ASSENTAMENTO DE TUBO DE CONCRETO PARA REDES COLETORAS DE ESGOTO SANITÁRIO, DIÂMETRO DE 900 MM, JUNTA ELÁSTICA, INSTALADO EM LOCAL COM BAIXO NÍVEL DE INTERFERÊNCIAS (NÃO INCLUI FORNECIMENTO). AF_12/2015</t>
  </si>
  <si>
    <t>TUBO DE CONCRETO PARA REDES COLETORAS DE ESGOTO SANITÁRIO, DIÂMETRO DE 1000 MM, JUNTA ELÁSTICA, INSTALADO EM LOCAL COM BAIXO NÍVEL DE INTERFERÊNCIAS - FORNECIMENTO E ASSENTAMENTO. AF_12/2015</t>
  </si>
  <si>
    <t>ASSENTAMENTO DE TUBO DE CONCRETO PARA REDES COLETORAS DE ESGOTO SANITÁRIO,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</si>
  <si>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INTERFERÊNCIAS - FORNECIMENTO E ASSENTAMENTO. AF_12/2015</t>
  </si>
  <si>
    <t>ASSENTAMENTO DE TUBO DE CONCRETO PARA REDES COLETORAS DE ESGOTO SANITÁRIO, DIÂMETRO DE 300 MM, JUNTA ELÁSTICA, INSTALADO EM LOCAL COM ALTO NÍVEL DE INTERFERÊNCIAS (NÃO INCLUI FORNECIMENTO). AF_12/2015</t>
  </si>
  <si>
    <t>TUBO DE CONCRETO PARA REDES COLETORAS DE ESGOTO SANITÁRIO, DIÂMETRO DE 400 MM, JUNTA ELÁSTICA, INSTALADO EM LOCAL COM ALTO NÍVEL DE INTERFERÊNCIAS - FORNECIMENTO E ASSENTAMENTO. AF_12/2015</t>
  </si>
  <si>
    <t>ASSENTAMENTO DE TUBO DE CONCRETO PARA REDES COLETORAS DE ESGOTO SANITÁRIO, DIÂMETRO DE 400 MM, JUNTA ELÁSTICA, INSTALADO EM LOCAL COM ALTO NÍVEL DE INTERFERÊNCIAS (NÃO INCLUI FORNECIMENTO). AF_12/2015</t>
  </si>
  <si>
    <t>TUBO DE CONCRETO PARA REDES COLETORAS DE ESGOTO SANITÁRIO, DIÂMETRO DE 500 MM, JUNTA ELÁSTICA, INSTALADO EM LOCAL COM ALTO NÍVEL DE INTERFERÊNCIAS - FORNECIMENTO E ASSENTAMENTO. AF_12/2015</t>
  </si>
  <si>
    <t>ASSENTAMENTO DE TUBO DE CONCRETO PARA REDES COLETORAS DE ESGOTO SANITÁRIO, DIÂMETRO DE 500 MM, JUNTA ELÁSTICA, INSTALADO EM LOCAL COM ALTO NÍVEL DE INTERFERÊNCIAS (NÃO INCLUI FORNECIMENTO). AF_12/2015</t>
  </si>
  <si>
    <t>TUBO DE CONCRETO PARA REDES COLETORAS DE ESGOTO SANITÁRIO, DIÂMETRO DE 600 MM, JUNTA ELÁSTICA, INSTALADO EM LOCAL COM ALTO NÍVEL DE INTERFERÊNCIAS - FORNECIMENTO E ASSENTAMENTO. AF_12/2015</t>
  </si>
  <si>
    <t>ASSENTAMENTO DE TUBO DE CONCRETO PARA REDES COLETORAS DE ESGOTO SANITÁRIO, DIÂMETRO DE 600 MM, JUNTA ELÁSTICA, INSTALADO EM LOCAL COM ALTO NÍVEL DE INTERFERÊNCIAS (NÃO INCLUI FORNECIMENTO). AF_12/2015</t>
  </si>
  <si>
    <t>TUBO DE CONCRETO PARA REDES COLETORAS DE ESGOTO SANITÁRIO, DIÂMETRO DE 700 MM, JUNTA ELÁSTICA, INSTALADO EM LOCAL COM ALTO NÍVEL DE INTERFERÊNCIAS - FORNECIMENTO E ASSENTAMENTO. AF_12/2015</t>
  </si>
  <si>
    <t>ASSENTAMENTO DE TUBO DE CONCRETO PARA REDES COLETORAS DE ESGOTO SANITÁRIO, DIÂMETRO DE 700 MM, JUNTA ELÁSTICA, INSTALADO EM LOCAL COM ALTO NÍVEL DE INTERFERÊNCIAS (NÃO INCLUI FORNECIMENTO). AF_12/2015</t>
  </si>
  <si>
    <t>ASSENTAMENTO DE TUBO DE CONCRETO PARA REDES COLETORAS DE ESGOTO SANITÁRIO, DIÂMETRO DE 800 MM, JUNTA ELÁSTICA, INSTALADO EM LOCAL COM ALTO NÍVEL DE INTERFERÊNCIAS (NÃO INCLUI FORNECIMENTO). AF_12/2015</t>
  </si>
  <si>
    <t>ASSENTAMENTO DE TUBO DE CONCRETO PARA REDES COLETORAS DE ESGOTO SANITÁRIO, DIÂMETRO DE 900 MM, JUNTA ELÁSTICA, INSTALADO EM LOCAL COM ALTO NÍVEL DE INTERFERÊNCIAS (NÃO INCLUI FORNECIMENTO). AF_12/2015</t>
  </si>
  <si>
    <t>TUBO DE CONCRETO PARA REDES COLETORAS DE ESGOTO SANITÁRIO, DIÂMETRO DE 1000 MM, JUNTA ELÁSTICA, INSTALADO EM LOCAL COM ALTO NÍVEL DE INTERFERÊNCIAS - FORNECIMENTO E ASSENTAMENTO. AF_12/2015</t>
  </si>
  <si>
    <t>ASSENTAMENTO DE TUBO DE CONCRETO PARA REDES COLETORAS DE ESGOTO SANITÁRIO, DIÂMETRO DE 1000 MM, JUNTA ELÁSTICA, INSTALADO EM LOCAL COM ALTO NÍVEL DE INTERFERÊNCIAS (NÃO INCLUI FORNECIMENTO). AF_12/2015</t>
  </si>
  <si>
    <t>CAIXA RETANGULAR 4" X 2" MÉDIA (1,30 M DO PISO), METÁLICA, INSTALADA EM PAREDE - FORNECIMENTO E INSTALAÇÃO. AF_12/2015</t>
  </si>
  <si>
    <t>CAIXA RETANGULAR 4" X 2" BAIXA (0,30 M DO PISO), METÁLICA, INSTALADA EM PAREDE - FORNECIMENTO E INSTALAÇÃO. AF_12/2015</t>
  </si>
  <si>
    <t>CAIXA RETANGULAR 4" X 4" MÉDIA (1,30 M DO PISO), METÁLICA, INSTALADA EM PAREDE - FORNECIMENTO E INSTALAÇÃO. AF_12/2015</t>
  </si>
  <si>
    <t>CAIXA RETANGULAR 4" X 4" BAIXA (0,30 M DO PISO), METÁLICA, INSTALADA EM PAREDE - FORNECIMENTO E INSTALAÇÃO. AF_12/2015</t>
  </si>
  <si>
    <t>LANÇAMENTO COM USO DE BOMBA, ADENSAMENTO E ACABAMENTO DE CONCRETO EM ESTRUTURAS.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</si>
  <si>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</si>
  <si>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</si>
  <si>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</si>
  <si>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</si>
  <si>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</si>
  <si>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</si>
  <si>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</si>
  <si>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</si>
  <si>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</si>
  <si>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</si>
  <si>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</si>
  <si>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</si>
  <si>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</si>
  <si>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</si>
  <si>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65 (2 1/2"), CONEXÃO ROSQUEADA, INSTALADO EM PRUMADAS - FORNECIMENTO E INSTALAÇÃO. AF_12/2015</t>
  </si>
  <si>
    <t>UNIÃO, EM FERRO GALVANIZADO, DN 25 (1"), CONEXÃO ROSQUEADA, INSTALADO EM REDE DE ALIMENTAÇÃO PARA HIDRANTE - FORNECIMENTO E INSTALAÇÃO. AF_12/2015</t>
  </si>
  <si>
    <t>UNIÃO, EM FERRO GALVANIZADO, DN 32 (1 1/4"), CONEXÃO ROSQUEADA, INSTALADO EM REDE DE ALIMENTAÇÃO PARA HIDRANTE - FORNECIMENTO E INSTALAÇÃO. AF_12/2015</t>
  </si>
  <si>
    <t>UNIÃO, EM FERRO GALVANIZADO, DN 40 (1 1/2"), CONEXÃO ROSQUEADA, INSTALADO EM REDE DE ALIMENTAÇÃO PARA HIDRANTE - FORNECIMENTO E INSTALAÇÃO. AF_12/2015</t>
  </si>
  <si>
    <t>UNIÃO, EM FERRO GALVANIZADO, DN 50 (2"), CONEXÃO ROSQUEADA, INSTALADO EM REDE DE ALIMENTAÇÃO PARA HIDRANTE - FORNECIMENTO E INSTALAÇÃO. AF_12/2015</t>
  </si>
  <si>
    <t>UNIÃO, EM FERRO GALVANIZADO, DN 65 (2 1/2"), CONEXÃO ROSQUEADA, INSTALADO EM REDE DE ALIMENTAÇÃO PARA HIDRANTE - FORNECIMENTO E INSTALAÇÃO. AF_12/2015</t>
  </si>
  <si>
    <t>UNIÃO, EM FERRO GALVANIZADO, DN 80 (3"), CONEXÃO ROSQUEADA, INSTALADO EM REDE DE ALIMENTAÇÃO PARA HIDRANTE - FORNECIMENTO E INSTALAÇÃO. AF_12/2015</t>
  </si>
  <si>
    <t>UNIÃO, EM FERRO GALVANIZADO, CONEXÃO ROSQUEADA, DN 25 (1"), INSTALADO EM REDE DE ALIMENTAÇÃO PARA SPRINKLER - FORNECIMENTO E INSTALAÇÃO. AF_12/2015</t>
  </si>
  <si>
    <t>UNIÃO, EM FERRO GALVANIZADO, CONEXÃO ROSQUEADA, DN 32 (1 1/4"), INSTALADO EM REDE DE ALIMENTAÇÃO PARA SPRINKLER - FORNECIMENTO E INSTALAÇÃO. AF_12/2015</t>
  </si>
  <si>
    <t>UNIÃO, EM FERRO GALVANIZADO, CONEXÃO ROSQUEADA, DN 40 (1 1/2"), INSTALADO EM REDE DE ALIMENTAÇÃO PARA SPRINKLER - FORNECIMENTO E INSTALAÇÃO. AF_12/2015</t>
  </si>
  <si>
    <t>UNIÃO, EM FERRO GALVANIZADO, CONEXÃO ROSQUEADA, DN 50 (2"), INSTALADO EM REDE DE ALIMENTAÇÃO PARA SPRINKLER - FORNECIMENTO E INSTALAÇÃO. AF_12/2015</t>
  </si>
  <si>
    <t>UNIÃO, EM FERRO GALVANIZADO, CONEXÃO ROSQUEADA, DN 65 (2 1/2"), INSTALADO EM REDE DE ALIMENTAÇÃO PARA SPRINKLER - FORNECIMENTO E INSTALAÇÃO. AF_12/2015</t>
  </si>
  <si>
    <t>UNIÃO, EM FERRO GALVANIZADO, CONEXÃO ROSQUEADA, DN 80 (3"), INSTALADO EM REDE DE ALIMENTAÇÃO PARA SPRINKLER - FORNECIMENTO E INSTALAÇÃO. AF_12/2015</t>
  </si>
  <si>
    <t>UNIÃO, EM FERRO GALVANIZADO, CONEXÃO ROSQUEADA, DN 15 (1/2"), INSTALADO EM RAMAIS E SUB-RAMAIS DE GÁS - FORNECIMENTO E INSTALAÇÃO. AF_12/2015</t>
  </si>
  <si>
    <t>UNIÃO, EM FERRO GALVANIZADO, CONEXÃO ROSQUEADA, DN 20 (3/4"), INSTALADO EM RAMAIS E SUB-RAMAIS DE GÁS - FORNECIMENTO E INSTALAÇÃO. AF_12/2015</t>
  </si>
  <si>
    <t>LUVA DE REDUÇÃO, EM FERRO GALVANIZADO, 2" X 1", CONEXÃO ROSQUEADA, INSTALADO EM PRUMADAS - FORNECIMENTO E INSTALAÇÃO. AF_12/2015</t>
  </si>
  <si>
    <t>LUVA DE REDUÇÃO, EM FERRO GALVANIZADO, 2.1/2" X 1.1/2", CONEXÃO ROSQUEADA, INSTALADO EM PRUMADAS - FORNECIMENTO E INSTALAÇÃO. AF_12/2015</t>
  </si>
  <si>
    <t>LUVA DE REDUÇÃO, EM FERRO GALVANIZADO, 3" X 2", CONEXÃO ROSQUEADA, INSTALADO EM PRUMADAS - FORNECIMENTO E INSTALAÇÃO. AF_12/2015</t>
  </si>
  <si>
    <t>LUVA DE REDUÇÃO, EM FERRO GALVANIZADO, 1" X 1/2", CONEXÃO ROSQUEADA, INSTALADO EM REDE DE ALIMENTAÇÃO PARA HIDRANTE - FORNECIMENTO E INSTALAÇÃO. AF_12/2015</t>
  </si>
  <si>
    <t>LUVA DE REDUÇÃO, EM FERRO GALVANIZADO, 1" X 3/4", CONEXÃO ROSQUEADA, INSTALADO EM REDE DE ALIMENTAÇÃO PARA HIDRANTE - FORNECIMENTO E INSTALAÇÃO. AF_12/2015</t>
  </si>
  <si>
    <t>LUVA DE REDUÇÃO, EM FERRO GALVANIZADO, 1 1/4" X 1", CONEXÃO ROSQUEADA, INSTALADO EM REDE DE ALIMENTAÇÃO PARA HIDRANTE - FORNECIMENTO E INSTALAÇÃO. AF_12/2015</t>
  </si>
  <si>
    <t>LUVA DE REDUÇÃO, EM FERRO GALVANIZADO, 1 1/4" X 1/2", CONEXÃO ROSQUEADA, INSTALADO EM REDE DE ALIMENTAÇÃO PARA HIDRANTE - FORNECIMENTO E INSTALAÇÃO. AF_12/2015</t>
  </si>
  <si>
    <t>LUVA DE REDUÇÃO, EM FERRO GALVANIZADO, 1 1/4" X 3/4", CONEXÃO ROSQUEADA, INSTALADO EM REDE DE ALIMENTAÇÃO PARA HIDRANTE - FORNECIMENTO E INSTALAÇÃO. AF_12/2015</t>
  </si>
  <si>
    <t>LUVA DE REDUÇÃO, EM FERRO GALVANIZADO, 1.1/2" X 1.1/4", CONEXÃO ROSQUEADA, INSTALADO EM REDE DE ALIMENTAÇÃO PARA HIDRANTE - FORNECIMENTO E INSTALAÇÃO. AF_12/2015</t>
  </si>
  <si>
    <t>LUVA DE REDUÇÃO, EM FERRO GALVANIZADO, 1.1/2" X 1", CONEXÃO ROSQUEADA, INSTALADO EM REDE DE ALIMENTAÇÃO PARA HIDRANTE - FORNECIMENTO E INSTALAÇÃO. AF_12/2015</t>
  </si>
  <si>
    <t>LUVA DE REDUÇÃO, EM FERRO GALVANIZADO, 1.1/2" X 3/4", CONEXÃO ROSQUEADA, INSTALADO EM REDE DE ALIMENTAÇÃO PARA HIDRANTE - FORNECIMENTO E INSTALAÇÃO. AF_12/2015</t>
  </si>
  <si>
    <t>LUVA DE REDUÇÃO, EM FERRO GALVANIZADO, 2" X 1.1/2", CONEXÃO ROSQUEADA, INSTALADO EM REDE DE ALIMENTAÇÃO PARA HIDRANTE - FORNECIMENTO E INSTALAÇÃO. AF_12/2015</t>
  </si>
  <si>
    <t>LUVA DE REDUÇÃO, EM FERRO GALVANIZADO, 2" X 1.1/4", CONEXÃO ROSQUEADA, INSTALADO EM REDE DE ALIMENTAÇÃO PARA HIDRANTE - FORNECIMENTO E INSTALAÇÃO. AF_12/2015</t>
  </si>
  <si>
    <t>LUVA DE REDUÇÃO, EM FERRO GALVANIZADO, 2" X 1", CONEXÃO ROSQUEADA, INSTALADO EM REDE DE ALIMENTAÇÃO PARA HIDRANTE - FORNECIMENTO E INSTALAÇÃO. AF_12/2015</t>
  </si>
  <si>
    <t>LUVA DE REDUÇÃO, EM FERRO GALVANIZADO, 2.1/2" X 1.1/2", CONEXÃO ROSQUEADA, INSTALADO EM REDE DE ALIMENTAÇÃO PARA HIDRANTE - FORNECIMENTO E INSTALAÇÃO. AF_12/2015</t>
  </si>
  <si>
    <t>LUVA DE REDUÇÃO, EM FERRO GALVANIZADO, 2.1/2" X 2", CONEXÃO ROSQUEADA, INSTALADO EM REDE DE ALIMENTAÇÃO PARA HIDRANTE - FORNECIMENTO E INSTALAÇÃO. AF_12/2015</t>
  </si>
  <si>
    <t>LUVA DE REDUÇÃO, EM FERRO GALVANIZADO, 3" X 2.1/2", CONEXÃO ROSQUEADA, INSTALADO EM REDE DE ALIMENTAÇÃO PARA HIDRANTE - FORNECIMENTO E INSTALAÇÃO. AF_12/2015</t>
  </si>
  <si>
    <t>LUVA DE REDUÇÃO, EM FERRO GALVANIZADO, 3" X 2", CONEXÃO ROSQUEADA, INSTALADO EM REDE DE ALIMENTAÇÃO PARA HIDRANTE - FORNECIMENTO E INSTALAÇÃO. AF_12/2015</t>
  </si>
  <si>
    <t>LUVA DE REDUÇÃO, EM FERRO GALVANIZADO, 1" X 1/2", CONEXÃO ROSQUEADA, INSTALADO EM REDE DE ALIMENTAÇÃO PARA SPRINKLER - FORNECIMENTO E INSTALAÇÃO. AF_12/2015</t>
  </si>
  <si>
    <t>LUVA DE REDUÇÃO, EM FERRO GALVANIZADO, 1" X 3/4", CONEXÃO ROSQUEADA, INSTALADO EM REDE DE ALIMENTAÇÃO PARA SPRINKLER - FORNECIMENTO E INSTALAÇÃO. AF_12/2015</t>
  </si>
  <si>
    <t>LUVA DE REDUÇÃO, EM FERRO GALVANIZADO, 1.1/4" X 1", CONEXÃO ROSQUEADA, INSTALADO EM REDE DE ALIMENTAÇÃO PARA SPRINKLER - FORNECIMENTO E INSTALAÇÃO. AF_12/2015</t>
  </si>
  <si>
    <t>LUVA DE REDUÇÃO, EM FERRO GALVANIZADO, 1.1/4" X 1/2", CONEXÃO ROSQUEADA, INSTALADO EM REDE DE ALIMENTAÇÃO PARA SPRINKLER - FORNECIMENTO E INSTALAÇÃO. AF_12/2015</t>
  </si>
  <si>
    <t>LUVA DE REDUÇÃO, EM FERRO GALVANIZADO, 1.1/4" X 3/4", CONEXÃO ROSQUEADA, INSTALADO EM REDE DE ALIMENTAÇÃO PARA SPRINKLER - FORNECIMENTO E INSTALAÇÃO. AF_12/2015</t>
  </si>
  <si>
    <t>LUVA DE REDUÇÃO, EM FERRO GALVANIZADO, 1.1/2" X 1.1/4", CONEXÃO ROSQUEADA, INSTALADO EM REDE DE ALIMENTAÇÃO PARA SPRINKLER - FORNECIMENTO E INSTALAÇÃO. AF_12/2015</t>
  </si>
  <si>
    <t>LUVA DE REDUÇÃO, EM FERRO GALVANIZADO, 1.1/2" X 1", CONEXÃO ROSQUEADA, INSTALADO EM REDE DE ALIMENTAÇÃO PARA SPRINKLER - FORNECIMENTO E INSTALAÇÃO. AF_12/2015</t>
  </si>
  <si>
    <t>LUVA DE REDUÇÃO, EM FERRO GALVANIZADO, 1.1/2" X 3/4", CONEXÃO ROSQUEADA, INSTALADO EM REDE DE ALIMENTAÇÃO PARA SPRINKLER - FORNECIMENTO E INSTALAÇÃO. AF_12/2015</t>
  </si>
  <si>
    <t>LUVA DE REDUÇÃO, EM FERRO GALVANIZADO, 2" X 1.1/2", CONEXÃO ROSQUEADA, INSTALADO EM REDE DE ALIMENTAÇÃO PARA SPRINKLER - FORNECIMENTO E INSTALAÇÃO. AF_12/2015</t>
  </si>
  <si>
    <t>LUVA DE REDUÇÃO, EM FERRO GALVANIZADO, 2" X 1.1/4", CONEXÃO ROSQUEADA, INSTALADO EM REDE DE ALIMENTAÇÃO PARA SPRINKLER - FORNECIMENTO E INSTALAÇÃO. AF_12/2015</t>
  </si>
  <si>
    <t>LUVA DE REDUÇÃO, EM FERRO GALVANIZADO, 2" X 1", CONEXÃO ROSQUEADA, INSTALADO EM REDE DE ALIMENTAÇÃO PARA SPRINKLER - FORNECIMENTO E INSTALAÇÃO. AF_12/2015</t>
  </si>
  <si>
    <t>LUVA DE REDUÇÃO, EM FERRO GALVANIZADO, 2 1/2" X 1.1/2", CONEXÃO ROSQUEADA, INSTALADO EM REDE DE ALIMENTAÇÃO PARA SPRINKLER - FORNECIMENTO E INSTALAÇÃO. AF_12/2015</t>
  </si>
  <si>
    <t>LUVA DE REDUÇÃO, EM FERRO GALVANIZADO, 2 1/2" X 2", CONEXÃO ROSQUEADA, INSTALADO EM REDE DE ALIMENTAÇÃO PARA SPRINKLER - FORNECIMENTO E INSTALAÇÃO. AF_12/2015</t>
  </si>
  <si>
    <t>LUVA DE REDUÇÃO, EM FERRO GALVANIZADO, 3" X 2.1/2", CONEXÃO ROSQUEADA, INSTALADO EM REDE DE ALIMENTAÇÃO PARA SPRINKLER - FORNECIMENTO E INSTALAÇÃO. AF_12/2015</t>
  </si>
  <si>
    <t>LUVA DE REDUÇÃO, EM FERRO GALVANIZADO, 3" X 2", CONEXÃO ROSQUEADA, INSTALADO EM REDE DE ALIMENTAÇÃO PARA SPRINKLER - FORNECIMENTO E INSTALAÇÃO. AF_12/2015</t>
  </si>
  <si>
    <t>MÁQUINA EXTRUSORA DE CONCRETO PARA GUIAS E SARJETAS, MOTOR A DIESEL, POTÊNCIA 14 CV - DEPRECIAÇÃO. AF_12/2015</t>
  </si>
  <si>
    <t>MÁQUINA EXTRUSORA DE CONCRETO PARA GUIAS E SARJETAS, MOTOR A DIESEL, POTÊNCIA 14 CV - JUROS. AF_12/2015</t>
  </si>
  <si>
    <t>MÁQUINA EXTRUSORA DE CONCRETO PARA GUIAS E SARJETAS, MOTOR A DIESEL, POTÊNCIA 14 CV - MANUTENÇÃO. AF_12/2015</t>
  </si>
  <si>
    <t>MÁQUINA EXTRUSORA DE CONCRETO PARA GUIAS E SARJETAS, MOTOR A DIESEL, POTÊNCIA 14 CV - MATERIAIS NA OPERAÇÃO. AF_12/2015</t>
  </si>
  <si>
    <t>MÁQUINA EXTRUSORA DE CONCRETO PARA GUIAS E SARJETAS, MOTOR A DIESEL, POTÊNCIA 14 CV - CHP DIURNO. AF_12/2015</t>
  </si>
  <si>
    <t>MÁQUINA EXTRUSORA DE CONCRETO PARA GUIAS E SARJETAS, MOTOR A DIESEL, POTÊNCIA 14 CV - CHI DIURNO. AF_12/2015</t>
  </si>
  <si>
    <t>MARTELO PERFURADOR PNEUMÁTICO MANUAL, HASTE 25 X 75 MM, 21 KG - DEPRECIAÇÃO. AF_12/2015</t>
  </si>
  <si>
    <t>MARTELO PERFURADOR PNEUMÁTICO MANUAL, HASTE 25 X 75 MM, 21 KG - MANUTENÇÃO. AF_12/2015</t>
  </si>
  <si>
    <t>MARTELO PERFURADOR PNEUMÁTICO MANUAL, HASTE 25 X 75 MM, 21 KG - CHP DIURNO. AF_12/2015</t>
  </si>
  <si>
    <t>MARTELO PERFURADOR PNEUMÁTICO MANUAL, HASTE 25 X 75 MM, 21 KG - CHI DIURNO. AF_12/2015</t>
  </si>
  <si>
    <t>DEMOLIÇÃO DE PAVIMENTAÇÃO ASFÁLTICA COM UTILIZAÇÃO DE MARTELO PERFURADOR, ESPESSURA ATÉ 15 CM, EXCLUSIVE CARGA E TRANSPORTE</t>
  </si>
  <si>
    <t>CABO DE COBRE FLEXÍVEL ISOLADO, 10 MM², ANTI-CHAMA 450/750 V, PARA DISTRIBUIÇÃO - FORNECIMENTO E INSTALAÇÃO. AF_12/2015</t>
  </si>
  <si>
    <t>CABO DE COBRE FLEXÍVEL ISOLADO, 10 MM², ANTI-CHAMA 0,6/1,0 KV, PARA DISTRIBUIÇÃO - FORNECIMENTO E INSTALAÇÃO. AF_12/2015</t>
  </si>
  <si>
    <t>CABO DE COBRE FLEXÍVEL ISOLADO, 16 MM², ANTI-CHAMA 450/750 V, PARA DISTRIBUIÇÃO - FORNECIMENTO E INSTALAÇÃO. AF_12/2015</t>
  </si>
  <si>
    <t>CABO DE COBRE FLEXÍVEL ISOLADO, 16 MM², ANTI-CHAMA 0,6/1,0 KV, PARA DISTRIBUIÇÃO - FORNECIMENTO E INSTALAÇÃO. AF_12/2015</t>
  </si>
  <si>
    <t>CABO DE COBRE FLEXÍVEL ISOLADO, 25 MM², ANTI-CHAMA 450/750 V, PARA DISTRIBUIÇÃO - FORNECIMENTO E INSTALAÇÃO. AF_12/2015</t>
  </si>
  <si>
    <t>CABO DE COBRE FLEXÍVEL ISOLADO, 25 MM², ANTI-CHAMA 0,6/1,0 KV, PARA DISTRIBUIÇÃO - FORNECIMENTO E INSTALAÇÃO. AF_12/2015</t>
  </si>
  <si>
    <t>CABO DE COBRE FLEXÍVEL ISOLADO, 35 MM², ANTI-CHAMA 450/750 V, PARA DISTRIBUIÇÃO - FORNECIMENTO E INSTALAÇÃO. AF_12/2015</t>
  </si>
  <si>
    <t>CABO DE COBRE FLEXÍVEL ISOLADO, 35 MM², ANTI-CHAMA 0,6/1,0 KV, PARA DISTRIBUIÇÃO - FORNECIMENTO E INSTALAÇÃO. AF_12/2015</t>
  </si>
  <si>
    <t>CABO DE COBRE FLEXÍVEL ISOLADO, 50 MM², ANTI-CHAMA 450/750 V, PARA DISTRIBUIÇÃO - FORNECIMENTO E INSTALAÇÃO. AF_12/2015</t>
  </si>
  <si>
    <t>CABO DE COBRE FLEXÍVEL ISOLADO, 50 MM², ANTI-CHAMA 0,6/1,0 KV, PARA DISTRIBUIÇÃO - FORNECIMENTO E INSTALAÇÃO. AF_12/2015</t>
  </si>
  <si>
    <t>CABO DE COBRE FLEXÍVEL ISOLADO, 70 MM², ANTI-CHAMA 450/750 V, PARA DISTRIBUIÇÃO - FORNECIMENTO E INSTALAÇÃO. AF_12/2015</t>
  </si>
  <si>
    <t>CABO DE COBRE FLEXÍVEL ISOLADO, 70 MM², ANTI-CHAMA 0,6/1,0 KV, PARA DISTRIBUIÇÃO - FORNECIMENTO E INSTALAÇÃO. AF_12/2015</t>
  </si>
  <si>
    <t>CABO DE COBRE FLEXÍVEL ISOLADO, 95 MM², ANTI-CHAMA 450/750 V, PARA DISTRIBUIÇÃO - FORNECIMENTO E INSTALAÇÃO. AF_12/2015</t>
  </si>
  <si>
    <t>CABO DE COBRE FLEXÍVEL ISOLADO, 95 MM², ANTI-CHAMA 0,6/1,0 KV, PARA DISTRIBUIÇÃO - FORNECIMENTO E INSTALAÇÃO. AF_12/2015</t>
  </si>
  <si>
    <t>CABO DE COBRE FLEXÍVEL ISOLADO, 120 MM², ANTI-CHAMA 450/750 V, PARA DISTRIBUIÇÃO - FORNECIMENTO E INSTALAÇÃO. AF_12/2015</t>
  </si>
  <si>
    <t>CABO DE COBRE FLEXÍVEL ISOLADO, 120 MM², ANTI-CHAMA 0,6/1,0 KV, PARA DISTRIBUIÇÃO - FORNECIMENTO E INSTALAÇÃO. AF_12/2015</t>
  </si>
  <si>
    <t>CABO DE COBRE FLEXÍVEL ISOLADO, 150 MM², ANTI-CHAMA 450/750 V, PARA DISTRIBUIÇÃO - FORNECIMENTO E INSTALAÇÃO. AF_12/2015</t>
  </si>
  <si>
    <t>CABO DE COBRE FLEXÍVEL ISOLADO, 150 MM², ANTI-CHAMA 0,6/1,0 KV, PARA DISTRIBUIÇÃO - FORNECIMENTO E INSTALAÇÃO. AF_12/2015</t>
  </si>
  <si>
    <t>CABO DE COBRE FLEXÍVEL ISOLADO, 185 MM², ANTI-CHAMA 450/750 V, PARA DISTRIBUIÇÃO - FORNECIMENTO E INSTALAÇÃO. AF_12/2015</t>
  </si>
  <si>
    <t>CABO DE COBRE FLEXÍVEL ISOLADO, 185 MM², ANTI-CHAMA 0,6/1,0 KV, PARA DISTRIBUIÇÃO - FORNECIMENTO E INSTALAÇÃO. AF_12/2015</t>
  </si>
  <si>
    <t>CABO DE COBRE FLEXÍVEL ISOLADO, 240 MM², ANTI-CHAMA 450/750 V, PARA DISTRIBUIÇÃO - FORNECIMENTO E INSTALAÇÃO. AF_12/2015</t>
  </si>
  <si>
    <t>CABO DE COBRE FLEXÍVEL ISOLADO, 240 MM², ANTI-CHAMA 0,6/1,0 KV, PARA DISTRIBUIÇÃO - FORNECIMENTO E INSTALAÇÃO. AF_12/2015</t>
  </si>
  <si>
    <t>CABO DE COBRE RÍGIDO ISOLADO, 300 MM², ANTI-CHAMA 450/750 V, PARA DISTRIBUIÇÃO - FORNECIMENTO E INSTALAÇÃO. AF_12/2015</t>
  </si>
  <si>
    <t>CABO DE COBRE FLEXÍVEL ISOLADO, 300 MM², ANTI-CHAMA 0,6/1,0 KV, PARA DISTRIBUIÇÃO - FORNECIMENTO E INSTALAÇÃO. AF_12/2015</t>
  </si>
  <si>
    <t>ELETRODUTO RÍGIDO ROSCÁVEL, PVC, DN 50 MM (1 1/2") - FORNECIMENTO E INSTALAÇÃO. AF_12/2015</t>
  </si>
  <si>
    <t>ELETRODUTO RÍGIDO ROSCÁVEL, PVC, DN 60 MM (2") - FORNECIMENTO E INSTALAÇÃO. AF_12/2015</t>
  </si>
  <si>
    <t>ELETRODUTO RÍGIDO ROSCÁVEL, PVC, DN 75 MM (2 1/2") - FORNECIMENTO E INSTALAÇÃO. AF_12/2015</t>
  </si>
  <si>
    <t>ELETRODUTO RÍGIDO ROSCÁVEL, PVC, DN 85 MM (3") - FORNECIMENTO E INSTALAÇÃO. AF_12/2015</t>
  </si>
  <si>
    <t>ELETRODUTO RÍGIDO ROSCÁVEL, PVC, DN 110 MM (4") - FORNECIMENTO E INSTALAÇÃO. AF_12/2015</t>
  </si>
  <si>
    <t>LUVA PARA ELETRODUTO, PVC, ROSCÁVEL, DN 60 MM (2") - FORNECIMENTO E INSTALAÇÃO. AF_12/2015</t>
  </si>
  <si>
    <t>LUVA PARA ELETRODUTO, PVC, ROSCÁVEL, DN 85 MM (3") - FORNECIMENTO E INSTALAÇÃO. AF_12/2015</t>
  </si>
  <si>
    <t>LUVA PARA ELETRODUTO, PVC, ROSCÁVEL, DN 110 MM (4") - FORNECIMENTO E INSTALAÇÃO. AF_12/2015</t>
  </si>
  <si>
    <t>CURVA 90 GRAUS PARA ELETRODUTO, PVC, ROSCÁVEL, DN 50 MM (1 1/2") - FORNECIMENTO E INSTALAÇÃO. AF_12/2015</t>
  </si>
  <si>
    <t>CURVA 90 GRAUS PARA ELETRODUTO, PVC, ROSCÁVEL, DN 60 MM (2") - FORNECIMENTO E INSTALAÇÃO. AF_12/2015</t>
  </si>
  <si>
    <t>CURVA 90 GRAUS PARA ELETRODUTO, PVC, ROSCÁVEL, DN 75 MM (2 1/2") - FORNECIMENTO E INSTALAÇÃO. AF_12/2015</t>
  </si>
  <si>
    <t>CURVA 90 GRAUS PARA ELETRODUTO, PVC, ROSCÁVEL, DN 85 MM (3") - FORNECIMENTO E INSTALAÇÃO. AF_12/2015</t>
  </si>
  <si>
    <t>CURVA 90 GRAUS PARA ELETRODUTO, PVC, ROSCÁVEL, DN 110 MM (4") - FORNECIMENTO E INSTALAÇÃO. AF_12/2015</t>
  </si>
  <si>
    <t>LÂMPADA FLUORESCENTE COMPACTA 15 W 2U, BASE E27 - FORNECIMENTO E INSTALAÇÃO</t>
  </si>
  <si>
    <t>LÂMPADA FLUORESCENTE ESPIRAL BRANCA 65 W, BASE E27 - FORNECIMENTO E INSTALAÇÃO</t>
  </si>
  <si>
    <t>LÂMPADA LED 6 W BIVOLT BRANCA, FORMATO TRADICIONAL (BASE E27) - FORNECIMENTO E INSTALAÇÃO</t>
  </si>
  <si>
    <t>LÂMPADA LED 10 W BIVOLT BRANCA, FORMATO TRADICIONAL (BASE E27) - FORNECIMENTO E INSTALAÇÃO</t>
  </si>
  <si>
    <t>LÂMPADA FLUORESCENTE ESPIRAL BRANCA 45 W, BASE E27 - FORNECIMENTO E INSTALAÇÃO</t>
  </si>
  <si>
    <t>LUVA PASSANTE EM COBRE, SEM ANEL DE SOLDA, DN 22 MM, INSTALADO EM PRUMADA   FORNECIMENTO E INSTALAÇÃO. AF_01/2016_P</t>
  </si>
  <si>
    <t>BUCHA DE REDUÇÃO EM COBRE, SEM ANEL DE SOLDA, PONTA X BOLSA, 22 X 15 MM, INSTALADO EM PRUMADA   FORNECIMENTO E INSTALAÇÃO. AF_01/2016_P</t>
  </si>
  <si>
    <t>JUNTA DE EXPANSÃO EM COBRE, PONTA X PONTA, DN 22 MM, INSTALADO EM PRUMADA   FORNECIMENTO E INSTALAÇÃO. AF_01/2016_P</t>
  </si>
  <si>
    <t>CONECTOR EM BRONZE/LATÃO, SEM ANEL DE SOLDA, BOLSA X ROSCA F, 22 MM X 3/4, INSTALADO EM PRUMADA   FORNECIMENTO E INSTALAÇÃO. AF_01/2016_P</t>
  </si>
  <si>
    <t>CURVA DE TRANSPOSIÇÃO EM BRONZE/LATÃO, SEM ANEL DE SOLDA, BOLSA X BOLSA, DN 22 MM, INSTALADO EM PRUMADA   FORNECIMENTO E INSTALAÇÃO. AF_01/2016_P</t>
  </si>
  <si>
    <t>LUVA PASSANTE EM COBRE, SEM ANEL DE SOLDA, DN 28 MM, INSTALADO EM PRUMADA   FORNECIMENTO E INSTALAÇÃO. AF_01/2016_P</t>
  </si>
  <si>
    <t>BUCHA DE REDUÇÃO EM COBRE, SEM ANEL DE SOLDA, PONTA X BOLSA, 28 X 22 MM, INSTALADO EM PRUMADA   FORNECIMENTO E INSTALAÇÃO. AF_01/2016_P</t>
  </si>
  <si>
    <t>JUNTA DE EXPANSÃO EM COBRE, PONTA X PONTA, DN 28 MM, INSTALADO EM PRUMADA   FORNECIMENTO E INSTALAÇÃO. AF_01/2016_P</t>
  </si>
  <si>
    <t>CONECTOR EM BRONZE/LATÃO, SEM ANEL DE SOLDA, BOLSA X ROSCA F, 28 MM X 1/2, INSTALADO EM PRUMADA   FORNECIMENTO E INSTALAÇÃO. AF_01/2016_P</t>
  </si>
  <si>
    <t>CURVA DE TRANSPOSIÇÃO EM BRONZE/LATÃO, SEM ANEL DE SOLDA, BOLSA X BOLSA, 28 MM, INSTALADO EM PRUMADA   FORNECIMENTO E INSTALAÇÃO. AF_01/2016_P</t>
  </si>
  <si>
    <t>LUVA PASSANTE EM COBRE, SEM ANEL DE SOLDA, DN 35 MM, INSTALADO EM PRUMADA   FORNECIMENTO E INSTALAÇÃO. AF_01/2016_P</t>
  </si>
  <si>
    <t>BUCHA DE REDUÇÃO EM COBRE, SEM ANEL DE SOLDA, PONTA X BOLSA, 35 X 28 MM, INSTALADO EM PRUMADA   FORNECIMENTO E INSTALAÇÃO. AF_01/2016_P</t>
  </si>
  <si>
    <t>LUVA PASSANTE EM COBRE, SEM ANEL DE SOLDA, DN 42 MM, INSTALADO EM PRUMADA   FORNECIMENTO E INSTALAÇÃO. AF_01/2016_P</t>
  </si>
  <si>
    <t>BUCHA DE REDUÇÃO EM COBRE, SEM ANEL DE SOLDA, PONTA X BOLSA, 42 X 35 MM, INSTALADO EM PRUMADA   FORNECIMENTO E INSTALAÇÃO. AF_01/2016_P</t>
  </si>
  <si>
    <t>LUVA PASSANTE EM COBRE, SEM ANEL DE SOLDA, DN 54 MM, INSTALADO EM PRUMADA   FORNECIMENTO E INSTALAÇÃO. AF_01/2016_P</t>
  </si>
  <si>
    <t>BUCHA DE REDUÇÃO EM COBRE, SEM ANEL DE SOLDA, PONTA X BOLSA, 54 X 42 MM, INSTALADO EM PRUMADA   FORNECIMENTO E INSTALAÇÃO. AF_01/2016_P</t>
  </si>
  <si>
    <t>LUVA PASSANTE EM COBRE, SEM ANEL DE SOLDA, DN 66 MM, INSTALADO EM PRUMADA   FORNECIMENTO E INSTALAÇÃO. AF_01/2016_P</t>
  </si>
  <si>
    <t>BUCHA DE REDUÇÃO EM COBRE, SEM ANEL DE SOLDA, PONTA X BOLSA, 66 X 54 MM, INSTALADO EM PRUMADA   FORNECIMENTO E INSTALAÇÃO. AF_01/2016_P</t>
  </si>
  <si>
    <t>TE DUPLA CURVA EM BRONZE/LATÃO, SEM ANEL DE SOLDA, ROSCA F X BOLSA X ROSCA F, 3/4 X 22 X 3/4, INSTALADO EM PRUMADA   FORNECIMENTO E INSTALAÇÃO. AF_01/2016_P</t>
  </si>
  <si>
    <t>CURVA EM COBRE, 45 GRAUS, SEM ANEL DE SOLDA, BOLSA X BOLSA, DN 15 MM, INSTALADO EM RAMAL DE DISTRIBUIÇÃO   FORNECIMENTO E INSTALAÇÃO. AF_01/2016_P</t>
  </si>
  <si>
    <t>COTOVELO EM BRONZE/LATÃO, 90 GRAUS, SEM ANEL DE SOLDA, BOLSA X ROSCA F, DN 15 MM X 1/2, INSTALADO EM RAMAL DE DISTRIBUIÇÃO   FORNECIMENTO E INSTALAÇÃO. AF_01/2016_P</t>
  </si>
  <si>
    <t>CURVA EM COBRE, 45 GRAUS, SEM ANEL DE SOLDA, BOLSA X BOLSA, DN 22 MM, INSTALADO EM RAMAL DE DISTRIBUIÇÃO   FORNECIMENTO E INSTALAÇÃO. AF_01/2016_P</t>
  </si>
  <si>
    <t>COTOVELO EM BRONZE/LATÃO, 90 GRAUS, SEM ANEL DE SOLDA, BOLSA X ROSCA F, DN 22 MM X 1/2, INSTALADO EM RAMAL DE DISTRIBUIÇÃO   FORNECIMENTO E INSTALAÇÃO. AF_01/2016_P</t>
  </si>
  <si>
    <t>COTOVELO EM BRONZE/LATÃO, 90 GRAUS, SEM ANEL DE SOLDA, BOLSA X ROSCA F, DN 22 MM X 3/4, INSTALADO EM RAMAL DE DISTRIBUIÇÃO   FORNECIMENTO E INSTALAÇÃO. AF_01/2016_P</t>
  </si>
  <si>
    <t>CURVA EM COBRE, 45 GRAUS, SEM ANEL DE SOLDA, BOLSA X BOLSA, DN 28 MM, INSTALADO EM RAMAL DE DISTRIBUIÇÃO   FORNECIMENTO E INSTALAÇÃO. AF_01/2016_P</t>
  </si>
  <si>
    <t>LUVA PASSANTE EM COBRE, SEM ANEL DE SOLDA, DN 15 MM, INSTALADO EM RAMAL DE DISTRIBUIÇÃO   FORNECIMENTO E INSTALAÇÃO. AF_01/2016_P</t>
  </si>
  <si>
    <t>CONECTOR EM BRONZE/LATÃO, SEM ANEL DE SOLDA, BOLSA X ROSCA F, DN 15 MM X 1/2, INSTALADO EM RAMAL DE DISTRIBUIÇÃO   FORNECIMENTO E INSTALAÇÃO. AF_01/2016_P</t>
  </si>
  <si>
    <t>CURVA DE TRANSPOSIÇÃO EM BRONZE/LATÃO, SEM ANEL DE SOLDA, DN 15 MM, INSTALADO EM RAMAL DE DISTRIBUIÇÃO   FORNECIMENTO E INSTALAÇÃO. AF_01/2016_P</t>
  </si>
  <si>
    <t>JUNTA DE EXPANSÃO EM COBRE, PONTA X PONTA, DN 15 MM, INSTALADO EM RAMAL DE DISTRIBUIÇÃO   FORNECIMENTO E INSTALAÇÃO. AF_01/2016_P</t>
  </si>
  <si>
    <t>LUVA PASSANTE EM COBRE, SEM ANEL DE SOLDA, DN 22 MM, INSTALADO EM RAMAL DE DISTRIBUIÇÃO   FORNECIMENTO E INSTALAÇÃO. AF_01/2016_P</t>
  </si>
  <si>
    <t>BUCHA DE REDUÇÃO EM COBRE, SEM ANEL DE SOLDA, PONTA X BOLSA, 22 X 15 MM, INSTALADO EM RAMAL DE DISTRIBUIÇÃO   FORNECIMENTO E INSTALAÇÃO. AF_01/2016_P</t>
  </si>
  <si>
    <t>JUNTA DE EXPANSÃO EM COBRE, PONTA X PONTA, DN 22 MM, INSTALADO EM RAMAL DE DISTRIBUIÇÃO   FORNECIMENTO E INSTALAÇÃO. AF_01/2016_P</t>
  </si>
  <si>
    <t>CONECTOR EM BRONZE/LATÃO, SEM ANEL DE SOLDA, BOLSA X ROSCA F, DN 22 MM X 1/2, INSTALADO EM RAMAL DE DISTRIBUIÇÃO   FORNECIMENTO E INSTALAÇÃO. AF_01/2016_P</t>
  </si>
  <si>
    <t>CONECTOR EM BRONZE/LATÃO, SEM ANEL DE SOLDA, BOLSA X ROSCA F, DN 22 MM X 3/4, INSTALADO EM RAMAL DE DISTRIBUIÇÃO   FORNECIMENTO E INSTALAÇÃO. AF_01/2016_P</t>
  </si>
  <si>
    <t>CURVA DE TRANSPOSIÇÃO EM BRONZE/LATÃO, SEM ANEL DE SOLDA, BOLSA X BOLSA, DN 22 MM, INSTALADO EM RAMAL DE DISTRIBUIÇÃO   FORNECIMENTO E INSTALAÇÃO. AF_01/2016_P</t>
  </si>
  <si>
    <t>LUVA PASSANTE EM COBRE, SEM ANEL DE SOLDA, DN 28 MM, INSTALADO EM RAMAL DE DISTRIBUIÇÃO   FORNECIMENTO E INSTALAÇÃO. AF_01/2016_P</t>
  </si>
  <si>
    <t>BUCHA DE REDUÇÃO EM COBRE, SEM ANEL DE SOLDA, PONTA X BOLSA, 28 X 22 MM, INSTALADO EM RAMAL DE DISTRIBUIÇÃO   FORNECIMENTO E INSTALAÇÃO. AF_01/2016_P</t>
  </si>
  <si>
    <t>JUNTA DE EXPANSÃO EM COBRE, PONTA X PONTA, DN 28 MM, INSTALADO EM RAMAL DE DISTRIBUIÇÃO   FORNECIMENTO E INSTALAÇÃO. AF_01/2016_P</t>
  </si>
  <si>
    <t>CONECTOR EM BRONZE/LATÃO, SEM ANEL DE SOLDA, BOLSA X ROSCA F, DN 28 MM X 1/2, INSTALADO EM RAMAL DE DISTRIBUIÇÃO   FORNECIMENTO E INSTALAÇÃO. AF_01/2016_P</t>
  </si>
  <si>
    <t>CURVA DE TRANSPOSIÇÃO EM BRONZE/LATÃO, SEM ANEL DE SOLDA, BOLSA X BOLSA, DN 28 MM, INSTALADO EM RAMAL DE DISTRIBUIÇÃO   FORNECIMENTO E INSTALAÇÃO. AF_01/2016_P</t>
  </si>
  <si>
    <t>TE DUPLA CURVA EM BRONZE/LATÃO, SEM ANEL DE SOLDA, ROSCA F X BOLSA X ROSCA F, 1/2 X 15 X 1/2, INSTALADO EM RAMAL DE DISTRIBUIÇÃO   FORNECIMENTO E INSTALAÇÃO. AF_01/2016_P</t>
  </si>
  <si>
    <t>TE DUPLA CURVA EM BRONZE/LATÃO, SEM ANEL DE SOLDA, ROSCA F  X BOLSA X ROSCA F, 3/4 X 22 X 3/4, INSTALADO EM RAMAL DE DISTRIBUIÇÃO   FORNECIMENTO E INSTALAÇÃO. AF_01/2016_P</t>
  </si>
  <si>
    <t>CURVA EM COBRE, 45 GRAUS, SEM ANEL DE SOLDA, BOLSA X BOLSA, DN 15 MM, INSTALADO EM RAMAL E SUB-RAMAL   FORNECIMENTO E INSTALAÇÃO. AF_01/2016_P</t>
  </si>
  <si>
    <t>COTOVELO EM BRONZE/LATÃO, 90 GRAUS, SEM ANEL DE SOLDA, BOLSA X ROSCA F, DN 15 MM X 1/2, INSTALADO EM RAMAL E SUB-RAMAL   FORNECIMENTO E INSTALAÇÃO. AF_01/2016_P</t>
  </si>
  <si>
    <t>CURVA EM COBRE, 45 GRAUS, SEM ANEL DE SOLDA, BOLSA X BOLSA, DN 22 MM, INSTALADO EM RAMAL E SUB-RAMAL   FORNECIMENTO E INSTALAÇÃO. AF_01/2016_P</t>
  </si>
  <si>
    <t>COTOVELO EM BRONZE/LATÃO, 90 GRAUS, SEM ANEL DE SOLDA, BOLSA X ROSCA F, DN 22 MM X 1/2, INSTALADO EM RAMAL E SUB-RAMAL   FORNECIMENTO E INSTALAÇÃO. AF_01/2016_P</t>
  </si>
  <si>
    <t>COTOVELO EM BRONZE/LATÃO, 90 GRAUS, SEM ANEL DE SOLDA, BOLSA X ROSCA F, DN 22 MM X 3/4, INSTALADO EM RAMAL E SUB-RAMAL   FORNECIMENTO E INSTALAÇÃO. AF_01/2016_P</t>
  </si>
  <si>
    <t>CURVA EM COBRE, 45 GRAUS, SEM ANEL DE SOLDA, BOLSA X BOLSA, DN 28 MM, INSTALADO EM RAMAL E SUB-RAMAL   FORNECIMENTO E INSTALAÇÃO. AF_01/2016_P</t>
  </si>
  <si>
    <t>LUVA PASSANTE EM COBRE, SEM ANEL DE SOLDA, DN 15 MM, INSTALADO EM RAMAL E SUB-RAMAL   FORNECIMENTO E INSTALAÇÃO. AF_01/2016_P</t>
  </si>
  <si>
    <t>CONECTOR EM BRONZE/LATÃO, SEM ANEL DE SOLDA, BOLSA X ROSCA F, 15 MM X 1/2,  INSTALADO EM RAMAL E SUB-RAMAL   FORNECIMENTO E INSTALAÇÃO. AF_01/2016_P</t>
  </si>
  <si>
    <t>CURVA DE TRANSPOSIÇÃO EM BRONZE/LATÃO, SEM ANEL DE SOLDA, BOLSA X BOLSA, DN 15 MM, INSTALADO EM RAMAL E SUB-RAMAL   FORNECIMENTO E INSTALAÇÃO. AF_01/2016_P</t>
  </si>
  <si>
    <t>JUNTA DE EXPANSÃO EM COBRE, PONTA X PONTA, DN 15 MM, INSTALADO EM RAMAL E SUB-RAMAL   FORNECIMENTO E INSTALAÇÃO. AF_01/2016_P</t>
  </si>
  <si>
    <t>LUVA PASSANTE EM COBRE, SEM ANEL DE SOLDA, DN 22 MM, INSTALADO EM RAMAL E SUB-RAMAL   FORNECIMENTO E INSTALAÇÃO. AF_01/2016_P</t>
  </si>
  <si>
    <t>BUCHA DE REDUÇÃO EM COBRE, SEM ANEL DE SOLDA, PONTA X BOLSA, 22 X 15 MM, INSTALADO EM RAMAL E SUB-RAMAL   FORNECIMENTO E INSTALAÇÃO. AF_01/2016_P</t>
  </si>
  <si>
    <t>CONECTOR EM BRONZE/LATÃO, SEM ANEL DE SOLDA, BOLSA X ROSCA F, 22 MM X 1/2, INSTALADO EM RAMAL E SUB-RAMAL   FORNECIMENTO E INSTALAÇÃO. AF_01/2016_P</t>
  </si>
  <si>
    <t>CONECTOR EM BRONZE/LATÃO, SEM ANEL DE SOLDA, BOLSA X ROSCA F, 22 MM X 3/4, INSTALADO EM RAMAL E SUB-RAMAL   FORNECIMENTO E INSTALAÇÃO. AF_01/2016_P</t>
  </si>
  <si>
    <t>CURVA DE TRANSPOSIÇÃO EM BRONZE/LATÃO, SEM ANEL DE SOLDA, BOLSA X BOLSA, 22 MM, INSTALADO EM RAMAL E SUB-RAMAL   FORNECIMENTO E INSTALAÇÃO. AF_01/2016_P</t>
  </si>
  <si>
    <t>LUVA PASSANTE EM COBRE, SEM ANEL DE SOLDA, DN 28 MM, INSTALADO EM RAMAL E SUB-RAMAL   FORNECIMENTO E INSTALAÇÃO. AF_01/2016_P</t>
  </si>
  <si>
    <t>CONECTOR EM BRONZE/LATÃO, SEM ANEL DE SOLDA, BOLSA X ROSCA F, 28 MM X 1/2, INSTALADO EM RAMAL E SUB-RAMAL   FORNECIMENTO E INSTALAÇÃO. AF_01/2016_P</t>
  </si>
  <si>
    <t>CURVA DE TRANSPOSIÇÃO EM BRONZE/LATÃO, SEM ANEL DE SOLDA, BOLSA X BOLSA, 28 MM, INSTALADO EM RAMAL E SUB-RAMAL   FORNECIMENTO E INSTALAÇÃO. AF_01/2016_P</t>
  </si>
  <si>
    <t>JUNTA DE EXPANSÃO EM COBRE, PONTA X PONTA, DN 28 MM, INSTALADO EM RAMAL E SUB-RAMAL   FORNECIMENTO E INSTALAÇÃO. AF_01/2016_P</t>
  </si>
  <si>
    <t>TE DUPLA CURVA EM BRONZE/LATÃO, SEM ANEL DE SOLDA, ROSCA F X BOLSA X ROSCA F, 1/2 X 15 X 1/2, INSTALADO EM RAMAL E SUB-RAMAL   FORNECIMENTO E INSTALAÇÃO. AF_01/2016_P</t>
  </si>
  <si>
    <t>TE DUPLA CURVA EM BRONZE/LATÃO, SEM ANEL DE SOLDA, ROSCA F X BOLSA, ROSCA F, 3/4 X 22 X 3/4, INSTALADO EM RAMAL E SUB-RAMAL   FORNECIMENTO E INSTALAÇÃO. AF_01/2016_P</t>
  </si>
  <si>
    <t>COTOVELO EM BRONZE/LATÃO, 90 GRAUS, SEM ANEL DE SOLDA, BOLSA X ROSCA F, DN 22 MM X 1/2, INSTALADO EM PRUMADA   FORNECIMENTO E INSTALAÇÃO. AF_01/2016_P</t>
  </si>
  <si>
    <t>COTOVELO EM BRONZE/LATÃO, 90 GRAUS, SEM ANEL DE SOLDA, BOLSA X ROSCA F, DN 22 MM X 3/4, INSTALADO EM PRUMADA   FORNECIMENTO E INSTALAÇÃO. AF_01/2016_P</t>
  </si>
  <si>
    <t>CURVA EM COBRE, 45 GRAUS, SEM ANEL DE SOLDA, DN 42 MM, INSTALADO EM PRUMADA   FORNECIMENTO E INSTALAÇÃO. AF_01/2016_P</t>
  </si>
  <si>
    <t>PONTO DE ILUMINAÇÃO RESIDENCIAL INCLUINDO INTERRUPTOR SIMPLES, CAIXA ELÉTRICA, ELETRODUTO, CABO, RASGO, QUEBRA E CHUMBAMENTO (EXCLUINDO LUMINÁRIA E LÂMPADA). AF_01/2016</t>
  </si>
  <si>
    <t>BUCHA DE REDUÇÃO EM COBRE, SEM ANEL DE SOLDA, PONTA X BOLSA, 28 X 22 MM, INSTALADO EM RAMAL E SUB-RAMAL   FORNECIMENTO E INSTALAÇÃO. AF_01/2016_P</t>
  </si>
  <si>
    <t>PONTO DE ILUMINAÇÃO RESIDENCIAL INCLUINDO INTERRUPTOR SIMPLES (2 MÓDULOS), CAIXA ELÉTRICA, ELETRODUTO, CABO, RASGO, QUEBRA E CHUMBAMENTO (EXCLUINDO LUMINÁRIA E LÂMPADA). AF_01/2016</t>
  </si>
  <si>
    <t>PONTO DE ILUMINAÇÃO RESIDENCIAL INCLUINDO INTERRUPTOR PARALELO, CAIXA ELÉTRICA, ELETRODUTO, CABO, RASGO, QUEBRA E CHUMBAMENTO (EXCLUINDO LUMINÁRIA E LÂMPADA). AF_01/2016</t>
  </si>
  <si>
    <t>PONTO DE ILUMINAÇÃO RESIDENCIAL INCLUINDO INTERRUPTOR PARALELO (2 MÓDULOS), CAIXA ELÉTRICA, ELETRODUTO, CABO, RASGO, QUEBRA E CHUMBAMENTO (EXCLUINDO LUMINÁRIA E LÂMPADA). AF_01/2016</t>
  </si>
  <si>
    <t>PONTO DE ILUMINAÇÃO RESIDENCIAL INCLUINDO INTERRUPTOR SIMPLES CONJUGADO COM PARALELO, CAIXA ELÉTRICA, ELETRODUTO, CABO, RASGO, QUEBRA E CHUMBAMENTO (EXCLUINDO LUMINÁRIA E LÂMPADA). AF_01/2016</t>
  </si>
  <si>
    <t>PONTO DE TOMADA RESIDENCIAL INCLUINDO TOMADA (2 MÓDULOS) 10A/250V, CAIXA ELÉTRICA, ELETRODUTO, CABO, RASGO, QUEBRA E CHUMBAMENTO. AF_01/2016</t>
  </si>
  <si>
    <t>PONTO DE UTILIZAÇÃO DE EQUIPAMENTOS ELÉTRICOS, RESIDENCIAL, INCLUINDO SUPORTE E PLACA, CAIXA ELÉTRICA, ELETRODUTO, CABO, RASGO, QUEBRA E CHUMBAMENTO. AF_01/2016</t>
  </si>
  <si>
    <t>PONTO DE ILUMINAÇÃO E TOMADA, RESIDENCIAL, INCLUINDO INTERRUPTOR SIMPLES E TOMADA 10A/250V, CAIXA ELÉTRICA, ELETRODUTO, CABO, RASGO, QUEBRA E CHUMBAMENTO (EXCLUINDO LUMINÁRIA E LÂMPADA). AF_01/2016</t>
  </si>
  <si>
    <t>PONTO DE ILUMINAÇÃO E TOMADA, RESIDENCIAL, INCLUINDO INTERRUPTOR PARALELO E TOMADA 10A/250V, CAIXA ELÉTRICA, ELETRODUTO, CABO, RASGO, QUEBRA E CHUMBAMENTO (EXCLUINDO LUMINÁRIA E LÂMPADA). AF_01/2016</t>
  </si>
  <si>
    <t>PONTO DE ILUMINAÇÃO E TOMADA, RESIDENCIAL, INCLUINDO INTERRUPTOR SIMPLES, INTERRUPTOR PARALELO E TOMADA 10A/250V, CAIXA ELÉTRICA, ELETRODUTO, CABO, RASGO, QUEBRA E CHUMBAMENTO (EXCLUINDO LUMINÁRIA E LÂMPADA). AF_01/2016</t>
  </si>
  <si>
    <t>TRANSPORTE DE MATERIAL ASFALTICO, COM CAMINHÃO COM CAPACIDADE DE 30000 L EM RODOVIA PAVIMENTADA PARA DISTÂNCIAS MÉDIAS DE TRANSPORTE SUPERIORES A 100 KM. AF_02/2016</t>
  </si>
  <si>
    <t>TRANSPORTE DE MATERIAL ASFALTICO, COM CAMINHÃO COM CAPACIDADE DE 20000 L EM RODOVIA PAVIMENTADA PARA DISTÂNCIAS MÉDIAS DE TRANSPORTE IGUAL OU INFERIOR A 100 KM. AF_02/2016</t>
  </si>
  <si>
    <t>TRANSPORTE DE MATERIAL ASFALTICO, COM CAMINHÃO COM CAPACIDADE DE 30000 L EM RODOVIA NÃO PAVIMENTADA PARA DISTÂNCIAS MÉDIAS DE TRANSPORTE SUPERIORES A 100 KM. AF_02/2016</t>
  </si>
  <si>
    <t>TRANSPORTE DE MATERIAL ASFALTICO, COM CAMINHÃO COM CAPACIDADE DE 20000 L EM RODOVIA NÃO PAVIMENTADA PARA DISTÂNCIAS MÉDIAS DE TRANSPORTE IGUAL OU INFERIOR A 100 KM. AF_02/2016</t>
  </si>
  <si>
    <t>VERGA MOLDADA IN LOCO EM CONCRETO PARA JANELAS COM ATÉ 1,5 M DE VÃO. AF_03/2016</t>
  </si>
  <si>
    <t>VERGA MOLDADA IN LOCO EM CONCRETO PARA JANELAS COM MAIS DE 1,5 M DE VÃO. AF_03/2016</t>
  </si>
  <si>
    <t>VERGA MOLDADA IN LOCO EM CONCRETO PARA PORTAS COM ATÉ 1,5 M DE VÃO. AF_03/2016</t>
  </si>
  <si>
    <t>VERGA MOLDADA IN LOCO EM CONCRETO PARA PORTAS COM MAIS DE 1,5 M DE VÃO. AF_03/2016</t>
  </si>
  <si>
    <t>VERGA MOLDADA IN LOCO COM UTILIZAÇÃO DE BLOCOS CANALETA PARA JANELAS COM ATÉ 1,5 M DE VÃO. AF_03/2016</t>
  </si>
  <si>
    <t>VERGA MOLDADA IN LOCO COM UTILIZAÇÃO DE BLOCOS CANALETA PARA JANELAS COM MAIS DE 1,5 M DE VÃO. AF_03/2016</t>
  </si>
  <si>
    <t>VERGA MOLDADA IN LOCO COM UTILIZAÇÃO DE BLOCOS CANALETA PARA PORTAS COM ATÉ 1,5 M DE VÃO. AF_03/2016</t>
  </si>
  <si>
    <t>VERGA MOLDADA IN LOCO COM UTILIZAÇÃO DE BLOCOS CANALETA PARA PORTAS COM MAIS DE 1,5 M DE VÃO. AF_03/2016</t>
  </si>
  <si>
    <t>CONTRAVERGA PRÉ-MOLDADA PARA VÃOS DE ATÉ 1,5 M DE COMPRIMENTO. AF_03/2016</t>
  </si>
  <si>
    <t>CONTRAVERGA PRÉ-MOLDADA PARA VÃOS DE MAIS DE 1,5 M DE COMPRIMENTO. AF_03/2016</t>
  </si>
  <si>
    <t>CONTRAVERGA MOLDADA IN LOCO EM CONCRETO PARA VÃOS DE ATÉ 1,5 M DE COMPRIMENTO. AF_03/2016</t>
  </si>
  <si>
    <t>CONTRAVERGA MOLDADA IN LOCO COM UTILIZAÇÃO DE BLOCOS CANALETA PARA VÃOS DE ATÉ 1,5 M DE COMPRIMENTO. AF_03/2016</t>
  </si>
  <si>
    <t>CONTRAVERGA MOLDADA IN LOCO COM UTILIZAÇÃO DE BLOCOS CANALETA PARA VÃOS DE MAIS DE 1,5 M DE COMPRIMENTO. AF_03/2016</t>
  </si>
  <si>
    <t>FIXAÇÃO (ENCUNHAMENTO) DE ALVENARIA DE VEDAÇÃO COM TIJOLO MACIÇO. AF_03/2016</t>
  </si>
  <si>
    <t>CINTA DE AMARRAÇÃO DE ALVENARIA MOLDADA IN LOCO EM CONCRETO. AF_03/2016</t>
  </si>
  <si>
    <t>CINTA DE AMARRAÇÃO DE ALVENARIA MOLDADA IN LOCO COM UTILIZAÇÃO DE BLOCOS CANALETA. AF_03/2016</t>
  </si>
  <si>
    <t>EXECUÇÃO DE ESCRITÓRIO EM CANTEIRO DE OBRA EM ALVENARIA, NÃO INCLUSO MOBILIÁRIO E EQUIPAMENTOS. AF_02/2016</t>
  </si>
  <si>
    <t>EXECUÇÃO DE ESCRITÓRIO EM CANTEIRO DE OBRA EM CHAPA DE MADEIRA COMPENSADA, NÃO INCLUSO MOBILIÁRIO E EQUIPAMENTOS. AF_02/2016</t>
  </si>
  <si>
    <t>EXECUÇÃO DE ALMOXARIFADO EM CANTEIRO DE OBRA EM CHAPA DE MADEIRA COMPENSADA, INCLUSO PRATELEIRAS. AF_02/2016</t>
  </si>
  <si>
    <t>EXECUÇÃO DE ALMOXARIFADO EM CANTEIRO DE OBRA EM ALVENARIA, INCLUSO PRATELEIRAS. AF_02/2016</t>
  </si>
  <si>
    <t>EXECUÇÃO DE REFEITÓRIO EM CANTEIRO DE OBRA EM ALVENARIA, NÃO INCLUSO MOBILIÁRIO E EQUIPAMENTOS. AF_02/2016</t>
  </si>
  <si>
    <t>EXECUÇÃO DE SANITÁRIO E VESTIÁRIO EM CANTEIRO DE OBRA EM CHAPA DE MADEIRA COMPENSADA, NÃO INCLUSO MOBILIÁRIO. AF_02/2016</t>
  </si>
  <si>
    <t>EXECUÇÃO DE SANITÁRIO E VESTIÁRIO EM CANTEIRO DE OBRA EM ALVENARIA, NÃO INCLUSO MOBILIÁRIO. AF_02/2016</t>
  </si>
  <si>
    <t>PERFURATRIZ COM TORRE METÁLICA PARA EXECUÇÃO DE ESTACA HÉLICE CONTÍNUA, PROFUNDIDADE MÁXIMA DE 32 M, DIÂMETRO MÁXIMO DE 1000 MM, POTÊNCIA INSTALADA DE 350 HP, MESA ROTATIVA COM TORQUE MÁXIMO DE 263 KNM - DEPRECIAÇÃO. AF_01/2016</t>
  </si>
  <si>
    <t>PERFURATRIZ COM TORRE METÁLICA PARA EXECUÇÃO DE ESTACA HÉLICE CONTÍNUA, PROFUNDIDADE MÁXIMA DE 32 M, DIÂMETRO MÁXIMO DE 1000 MM, POTÊNCIA INSTALADA DE 350 HP, MESA ROTATIVA COM TORQUE MÁXIMO DE 263 KNM - JUROS. AF_01/2016</t>
  </si>
  <si>
    <t>PERFURATRIZ COM TORRE METÁLICA PARA EXECUÇÃO DE ESTACA HÉLICE CONTÍNUA, PROFUNDIDADE MÁXIMA DE 32 M, DIÂMETRO MÁXIMO DE 1000 MM, POTÊNCIA INSTALADA DE 350 HP, MESA ROTATIVA COM TORQUE MÁXIMO DE 263 KNM - MANUTENÇÃO. AF_01/2016</t>
  </si>
  <si>
    <t>PERFURATRIZ COM TORRE METÁLICA PARA EXECUÇÃO DE ESTACA HÉLICE CONTÍNUA, PROFUNDIDADE MÁXIMA DE 32 M, DIÂMETRO MÁXIMO DE 1000 MM, POTÊNCIA INSTALADA DE 350 HP, MESA ROTATIVA COM TORQUE MÁXIMO DE 263 KNM  MATERIAIS NA OPERAÇÃO. AF_01/2016</t>
  </si>
  <si>
    <t>PERFURATRIZ COM TORRE METÁLICA PARA EXECUÇÃO DE ESTACA HÉLICE CONTÍNUA, PROFUNDIDADE MÁXIMA DE 32 M, DIÂMETRO MÁXIMO DE 1000 MM, POTÊNCIA INSTALADA DE 350 HP, MESA ROTATIVA COM TORQUE MÁXIMO DE 263 KNM - CHP DIURNO. AF_01/2016</t>
  </si>
  <si>
    <t>PERFURATRIZ COM TORRE METÁLICA PARA EXECUÇÃO DE ESTACA HÉLICE CONTÍNUA, PROFUNDIDADE MÁXIMA DE 32 M, DIÂMETRO MÁXIMO DE 1000 MM, POTÊNCIA INSTALADA DE 350 HP, MESA ROTATIVA COM TORQUE MÁXIMO DE 263 KNM - CHI DIURNO. AF_01/2016</t>
  </si>
  <si>
    <t>BETONEIRA CAPACIDADE NOMINAL 400 L, CAPACIDADE DE MISTURA 310 L, MOTOR A GASOLINA POTÊNCIA 5,5 HP, SEM CARREGADOR - MATERIAIS NA OPERAÇÃO. AF_02/2016</t>
  </si>
  <si>
    <t>GRUPO GERADOR ESTACIONÁRIO, MOTOR DIESEL POTÊNCIA 170 KVA - JUROS. AF_02/2016</t>
  </si>
  <si>
    <t>ROLO COMPACTADOR VIBRATÓRIO REBOCÁVEL, CILINDRO DE AÇO LISO, POTÊNCIA DE TRAÇÃO DE 65 CV, PESO 4,7 T, IMPACTO DINÂMICO 18,3 T, LARGURA DE TRABALHO 1,67 M - JUROS. AF_02/2016</t>
  </si>
  <si>
    <t>ROLO COMPACTADOR VIBRATÓRIO PÉ DE CARNEIRO, OPERADO POR CONTROLE REMOTO, POTÊNCIA 12,5 KW, PESO OPERACIONAL 1,675 T, LARGURA DE TRABALHO 0,85 M - JUROS. AF_02/2016</t>
  </si>
  <si>
    <t>ROLO COMPACTADOR VIBRATÓRIO PÉ DE CARNEIRO, OPERADO POR CONTROLE REMOTO, POTÊNCIA 12,5 KW, PESO OPERACIONAL 1,675 T, LARGURA DE TRABALHO 0,85 M - MATERIAIS NA OPERAÇÃO. AF_02/2016</t>
  </si>
  <si>
    <t>GRUA ASCENCIONAL, LANÇA DE 30 M, CAPACIDADE DE 1,0 T A 30 M, ALTURA ATÉ 39 M  DEPRECIAÇÃO. AF_03/2016</t>
  </si>
  <si>
    <t>GRUA ASCENCIONAL, LANÇA DE 30 M, CAPACIDADE DE 1,0 T A 30 M, ALTURA ATÉ 39 M   JUROS. AF_03/2016</t>
  </si>
  <si>
    <t>GRUA ASCENCIONAL, LANÇA DE 30 M, CAPACIDADE DE 1,0 T A 30 M, ALTURA ATÉ 39 M   MANUTENÇÃO. AF_03/2016</t>
  </si>
  <si>
    <t>GRUA ASCENCIONAL, LANÇA DE 30 M, CAPACIDADE DE 1,0 T A 30 M, ALTURA ATÉ 39 M   MATERIAIS NA OPERAÇÃO. AF_03/2016</t>
  </si>
  <si>
    <t>GRUA ASCENSIONAL, LANCA DE 30 M, CAPACIDADE DE 1,0 T A 30 M, ALTURA ATE 39 M - CHP DIURNO. AF_03/2016</t>
  </si>
  <si>
    <t>GRUA ASCENSIONAL, LANÇA DE 30 M, CAPACIDADE DE 1,0 T A 30 M, ALTURA ATÉ 39 M - CHI DIURNO. AF_03/2016</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</si>
  <si>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</si>
  <si>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</si>
  <si>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</si>
  <si>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</si>
  <si>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GUINCHO ELÉTRICO DE COLUNA, CAPACIDADE 400 KG, COM MOTO FREIO, MOTOR TRIFÁSICO DE 1,25 CV - CHP DIURNO. AF_03/2016</t>
  </si>
  <si>
    <t>GUINCHO ELÉTRICO DE COLUNA, CAPACIDADE 400 KG, COM MOTO FREIO, MOTOR TRIFÁSICO DE 1,25 CV - CHI DIURNO. AF_03/2016</t>
  </si>
  <si>
    <t>GUINDASTE HIDRÁULICO AUTOPROPELIDO, COM LANÇA TELESCÓPICA 40 M, CAPACIDADE MÁXIMA 60 T, POTÊNCIA 260 KW - DEPRECIAÇÃO. AF_03/2016</t>
  </si>
  <si>
    <t>GUINDASTE HIDRÁULICO AUTOPROPELIDO, COM LANÇA TELESCÓPICA 40 M, CAPACIDADE MÁXIMA 60 T, POTÊNCIA 260 KW - JUROS. AF_03/2016</t>
  </si>
  <si>
    <t>GUINDASTE HIDRÁULICO AUTOPROPELIDO, COM LANÇA TELESCÓPICA 40 M, CAPACIDADE MÁXIMA 60 T, POTÊNCIA 260 KW - MANUTENÇÃO. AF_03/2016</t>
  </si>
  <si>
    <t>GUINDASTE HIDRÁULICO AUTOPROPELIDO, COM LANÇA TELESCÓPICA 40 M, CAPACIDADE MÁXIMA 60 T, POTÊNCIA 260 KW - MATERIAIS NA OPERAÇÃO. AF_03/2016</t>
  </si>
  <si>
    <t>GUINDASTE HIDRÁULICO AUTOPROPELIDO, COM LANÇA TELESCÓPICA 40 M, CAPACIDADE MÁXIMA 60 T, POTÊNCIA 260 KW - CHP DIURNO. AF_03/2016</t>
  </si>
  <si>
    <t>GUINDASTE HIDRÁULICO AUTOPROPELIDO, COM LANÇA TELESCÓPICA 40 M, CAPACIDADE MÁXIMA 60 T, POTÊNCIA 260 KW - CHI DIURNO. AF_03/2016</t>
  </si>
  <si>
    <t>GUINDASTE HIDRÁULICO AUTOPROPELIDO, COM LANÇA TELESCÓPICA 40 M, CAPACIDADE MÁXIMA 60 T, POTÊNCIA 260 KW - IMPOSTOS E SEGUROS. AF_03/2016</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</si>
  <si>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</si>
  <si>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</si>
  <si>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</si>
  <si>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</si>
  <si>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</si>
  <si>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</si>
  <si>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</si>
  <si>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t>
  </si>
  <si>
    <t>REATERRO MECANIZADO DE VALA COM ESCAVADEIRA HIDRÁULICA (CAPACIDADE DA CAÇAMBA: 0,8 M³ / POTÊNCIA: 111 HP), LARGURA DE 1,5 A 2,5 M, PROFUNDIDADE ATÉ 1,5 M, COM SOLO (SEM SUBSTITUIÇÃO) DE 1ª CATEGORIA EM LOCAIS COM ALTO NÍVEL DE INTERFERÊNCIA. AF_04/2016</t>
  </si>
  <si>
    <t>REATERRO MECANIZADO DE VALA COM ESCAVADEIRA HIDRÁULICA (CAPACIDADE DA CAÇAMBA: 0,8 M³ / POTÊNCIA: 111 HP), LARGURA ATÉ 1,5 M, PROFUNDIDADE DE 1,5 A 3,0 M, COM SOLO (SEM SUBSTITUIÇÃO) DE 1ª CATEGORIA EM LOCAIS COM ALTO NÍVEL DE INTERFERÊNCIA. AF_04/2016</t>
  </si>
  <si>
    <t>REATERRO MECANIZADO DE VALA COM ESCAVADEIRA HIDRÁULICA (CAPACIDADE DA CAÇAMBA: 0,8 M³ / POTÊNCIA: 111 HP), LARGURA DE 1,5 A 2,5 M, PROFUNDIDADE DE 1,5 A 3,0 M, COM SOLO (SEM SUBSTITUIÇÃO) DE 1ª CATEGORIA EM LOCAIS COM ALTO NÍVEL DE INTERFERÊNCIA. AF_04/2016</t>
  </si>
  <si>
    <t>REATERRO MECANIZADO DE VALA COM ESCAVADEIRA HIDRÁULICA (CAPACIDADE DA CAÇAMBA: 0,8 M³ / POTÊNCIA: 111 HP), LARGURA ATÉ 1,5 M, PROFUNDIDADE DE 3,0 A 4,5 M COM SOLO (SEM SUBSTITUIÇÃO) DE 1ª CATEGORIA EM LOCAIS COM ALTO NÍVEL DE INTERFERÊNCIA. AF_04/2016</t>
  </si>
  <si>
    <t>REATERRO MECANIZADO DE VALA COM ESCAVADEIRA HIDRÁULICA (CAPACIDADE DA CAÇAMBA: 0,8 M³ / POTÊNCIA: 111 HP), LARGURA DE 1,5 A 2,5 M, PROFUNDIDADE DE 3,0  A 4,5 M, COM SOLO (SEM SUBSTITUIÇÃO) DE 1ª CATEGORIA EM LOCAIS COM ALTO NÍVEL DE INTERFERÊNCIA. AF_04/2016</t>
  </si>
  <si>
    <t>REATERRO MECANIZADO DE VALA COM ESCAVADEIRA HIDRÁULICA (CAPACIDADE DA CAÇAMBA: 0,8 M³ / POTÊNCIA: 111 HP), LARGURA ATÉ 1,5 M, PROFUNDIDADE DE 4,5 A 6,0 M, COM SOLO (SEM SUBSTITUIÇÃO) DE 1ª CATEGORIA EM LOCAIS COM ALTO NÍVEL DE INTERFERÊNCIA. AF_04/2016</t>
  </si>
  <si>
    <t>REATERRO MECANIZADO DE VALA COM ESCAVADEIRA HIDRÁULICA (CAPACIDADE DA CAÇAMBA: 0,8 M³ / POTÊNCIA: 111 HP), LARGURA DE 1,5 A 2,5 M, PROFUNDIDADE DE 4,5 A 6,0 M, COM SOLO (SEM SUBSTITUIÇÃO) DE 1ª CATEGORIA EM LOCAIS COM ALTO NÍVEL DE INTERFERÊNCIA. AF_04/2016</t>
  </si>
  <si>
    <t>REATERRO MECANIZADO DE VALA COM ESCAVADEIRA HIDRÁULICA (CAPACIDADE DA CAÇAMBA: 0,8 M³ / POTÊNCIA: 111 HP), LARGURA DE 1,5 A 2,5 M, PROFUNDIDADE ATÉ 1,5 M, COM SOLO (SEM SUBSTITUIÇÃO) DE 1ª CATEGORIA EM LOCAIS COM BAIXO NÍVEL DE INTERFERÊNCIA. AF_04/2016</t>
  </si>
  <si>
    <t>REATERRO MECANIZADO DE VALA COM ESCAVADEIRA HIDRÁULICA (CAPACIDADE DA CAÇAMBA: 0,8 M³ / POTÊNCIA: 111 HP), LARGURA ATÉ 1,5 M, PROFUNDIDADE DE 1,5 A 3,0 M, COM SOLO (SEM SUBSTITUIÇÃO) DE 1ª CATEGORIA EM LOCAIS COM BAIXO NÍVEL DE INTERFERÊNCIA. AF_04/2016</t>
  </si>
  <si>
    <t>REATERRO MECANIZADO DE VALA COM ESCAVADEIRA HIDRÁULICA (CAPACIDADE DA CAÇAMBA: 0,8 M³ / POTÊNCIA: 111 HP), LARGURA DE 1,5 A 2,5 M, PROFUNDIDADE DE 1,5 A 3,0 M, COM SOLO (SEM SUBSTITUIÇÃO) DE 1ª CATEGORIA EM LOCAIS COM BAIXO NÍVEL DE INTERFERÊNCIA. AF_04/2016</t>
  </si>
  <si>
    <t>REATERRO MECANIZADO DE VALA COM ESCAVADEIRA HIDRÁULICA (CAPACIDADE DA CAÇAMBA: 0,8 M³ / POTÊNCIA: 111 HP), LARGURA ATÉ 1,5 M, PROFUNDIDADE DE 3,0 A 4,5 M, COM SOLO (SEM SUBSTITUIÇÃO) DE 1ª CATEGORIA EM LOCAIS COM BAIXO NÍVEL DE INTERFERÊNCIA. AF_04/2016</t>
  </si>
  <si>
    <t>REATERRO MECANIZADO DE VALA COM ESCAVADEIRA HIDRÁULICA (CAPACIDADE DA CAÇAMBA: 0,8 M³ / POTÊNCIA: 111 HP), LARGURA DE 1,5 A 2,5 M, PROFUNDIDADE DE 3,0 A 4,5 M, COM SOLO (SEM SUBSTITUIÇÃO) DE 1ª CATEGORIA EM LOCAIS COM BAIXO NÍVEL DE INTERFERÊNCIA. AF_04/2016</t>
  </si>
  <si>
    <t>REATERRO MECANIZADO DE VALA COM ESCAVADEIRA HIDRÁULICA (CAPACIDADE DA CAÇAMBA: 0,8 M³ / POTÊNCIA: 111 HP), LARGURA ATÉ 1,5 M, PROFUNDIDADE DE 4,5 A 6,0 M, COM SOLO (SEM SUBSTITUIÇÃO) DE 1ª CATEGORIA EM LOCAIS COM BAIXO NÍVEL DE INTERFERÊNCIA. AF_04/2016</t>
  </si>
  <si>
    <t>REATERRO MECANIZADO DE VALA COM ESCAVADEIRA HIDRÁULICA (CAPACIDADE DA CAÇAMBA: 0,8 M³ / POTÊNCIA: 111 HP), LARGURA DE 1,5 A 2,5 M, PROFUNDIDADE DE 4,5 A 6,0 M, COM SOLO (SEM SUBSTITUIÇÃO) DE 1ª CATEGORIA EM LOCAIS COM BAIXO NÍVEL DE INTERFERÊNCIA. AF_04/2016</t>
  </si>
  <si>
    <t>REATERRO MECANIZADO DE VALA COM RETROESCAVADEIRA (CAPACIDADE DA CAÇAMBA DA RETRO: 0,26 M³ / POTÊNCIA: 88 HP), LARGURA ATÉ 0,8 M, PROFUNDIDADE ATÉ 1,5 M, COM SOLO (SEM SUBSTITUIÇÃO) DE 1ª CATEGORIA EM LOCAIS COM ALTO NÍVEL DE INTERFERÊNCIA. AF_04/2016</t>
  </si>
  <si>
    <t>REATERRO MECANIZADO DE VALA COM RETROESCAVADEIRA (CAPACIDADE DA CAÇAMBA DA RETRO: 0,26 M³ / POTÊNCIA: 88 HP), LARGURA DE 0,8 A 1,5 M, PROFUNDIDADE ATÉ 1,5 M, COM SOLO (SEM SUBSTITUIÇÃO) DE 1ª CATEGORIA EM LOCAIS COM ALTO NÍVEL DE INTERFERÊNCIA. AF_04/2016</t>
  </si>
  <si>
    <t>REATERRO MECANIZADO DE VALA COM RETROESCAVADEIRA (CAPACIDADE DA CAÇAMBA DA RETRO: 0,26 M³ / POTÊNCIA: 88 HP), LARGURA ATÉ 0,8 M, PROFUNDIDADE DE 1,5 A 3,0 M, COM SOLO (SEM SUBSTITUIÇÃO) DE 1ª CATEGORIA EM LOCAIS COM ALTO NÍVEL DE INTERFERÊNCIA. AF_04/2016</t>
  </si>
  <si>
    <t>REATERRO MECANIZADO DE VALA COM RETROESCAVADEIRA (CAPACIDADE DA CAÇAMBA DA RETRO: 0,26 M³ / POTÊNCIA: 88 HP), LARGURA DE 0,8 A 1,5 M, PROFUNDIDADE DE 1,5 A 3,0 M, COM SOLO (SEM SUBSTITUIÇÃO) DE 1ª CATEGORIA EM LOCAIS COM ALTO NÍVEL DE INTERFERÊNCIA. AF_04/2016</t>
  </si>
  <si>
    <t>REATERRO MECANIZADO DE VALA COM RETROESCAVADEIRA (CAPACIDADE DA CAÇAMBA DA RETRO: 0,26 M³ / POTÊNCIA: 88 HP), LARGURA ATÉ 0,8 M, PROFUNDIDADE ATÉ 1,5 M, COM SOLO (SEM SUBSTITUIÇÃO) DE 1ª CATEGORIA EM LOCAIS COM BAIXO NÍVEL DE INTERFERÊNCIA. AF_04/2016</t>
  </si>
  <si>
    <t>REATERRO MECANIZADO DE VALA COM RETROESCAVADEIRA (CAPACIDADE DA CAÇAMBA DA RETRO: 0,26 M³ / POTÊNCIA: 88 HP), LARGURA DE 0,8 A 1,5 M, PROFUNDIDADE ATÉ 1,5 M, COM SOLO (SEM SUBSTITUIÇÃO) DE 1ª CATEGORIA EM LOCAIS COM BAIXO NÍVEL DE INTERFERÊNCIA. AF_04/2016</t>
  </si>
  <si>
    <t>REATERRO MECANIZADO DE VALA COM RETROESCAVADEIRA (CAPACIDADE DA CAÇAMBA DA RETRO: 0,26 M³ / POTÊNCIA: 88 HP), LARGURA ATÉ 0,8 M, PROFUNDIDADE DE 1,5 A 3,0 M, COM SOLO (SEM SUBSTITUIÇÃO) DE 1ª CATEGORIA EM LOCAIS COM BAIXO NÍVEL DE INTERFERÊNCIA. AF_04/2016</t>
  </si>
  <si>
    <t>REATERRO MECANIZADO DE VALA COM RETROESCAVADEIRA (CAPACIDADE DA CAÇAMBA DA RETRO: 0,26 M³ / POTÊNCIA: 88 HP), LARGURA DE 0,8 A 1,5 M, PROFUNDIDADE DE 1,5 A 3,0 M, COM SOLO (SEM SUBSTITUIÇÃO) DE 1ª CATEGORIA EM LOCAIS COM BAIXO NÍVEL DE INTERFERÊNCIA. AF_04/2016</t>
  </si>
  <si>
    <t>REVESTIMENTO CERÂMICO PARA PISO COM PLACAS TIPO ESMALTADA PADRÃO POPULAR DE DIMENSÕES 35X35 CM APLICADA EM AMBIENTES DE ÁREA MENOR QUE 5 M2. AF_06/2014</t>
  </si>
  <si>
    <t>REVESTIMENTO CERÂMICO PARA PISO COM PLACAS TIPO ESMALTADA PADRÃO POPULAR DE DIMENSÕES 35X35 CM APLICADA EM AMBIENTES DE ÁREA ENTRE 5 M2 E 10 M2. AF_06/2014</t>
  </si>
  <si>
    <t>REVESTIMENTO CERÂMICO PARA PISO COM PLACAS TIPO ESMALTADA PADRÃO POPULAR DE DIMENSÕES 35X35 CM APLICADA EM AMBIENTES DE ÁREA MAIOR QUE 10 M2. AF_06/2014</t>
  </si>
  <si>
    <t>REVESTIMENTO CERÂMICO PARA PAREDES INTERNAS COM PLACAS TIPO ESMALTADA PADRÃO POPULAR DE DIMENSÕES 20X20 CM APLICADAS EM AMBIENTES DE ÁREA MENOR QUE 5 M2 NA ALTURA INTEIRA DAS PAREDES. AF_06/2014</t>
  </si>
  <si>
    <t>REVESTIMENTO CERÂMICO PARA PAREDES INTERNAS COM PLACAS TIPO ESMALTADA PADRÃO POPULAR DE DIMENSÕES 20X20 CM APLICADAS EM AMBIENTES DE ÁREA MAIOR QUE 5 M2 NA ALTURA INTEIRA DAS PAREDES. AF_06/2014</t>
  </si>
  <si>
    <t>REVESTIMENTO CERÂMICO PARA PAREDES INTERNAS COM PLACAS TIPO ESMALTADA PADRÃO POPULAR DE DIMENSÕES 20X20 CM APLICADAS EM AMBIENTES DE ÁREA MENOR QUE 5 M2 A MEIA ALTURA DAS PAREDES. AF_06/2014</t>
  </si>
  <si>
    <t>REVESTIMENTO CERÂMICO PARA PAREDES INTERNAS COM PLACAS TIPO ESMALTADA PADRÃO POPULAR DE DIMENSÕES 20X20 CM APLICADAS EM AMBIENTES DE ÁREA MAIOR QUE 5 M2 A MEIA ALTURA DAS PAREDES. AF_06/2014</t>
  </si>
  <si>
    <t>BANCADA GRANITO CINZA POLIDO 0,50 X 0,60M, INCL. CUBA DE EMBUTIR OVAL LOUÇA BRANCA 35 X 50CM, VÁLVULA METAL CROMADO, SIFÃO FLEXÍVEL PVC, ENGATE 30CM FLEXÍVEL PLÁSTICO E TORNEIRA CROMADA DE MESA, PADRÃO POPULAR - FORNEC. E INSTALAÇÃO. AF_12/2013</t>
  </si>
  <si>
    <t>GUINDAUTO HIDRÁULICO, CAPACIDADE MÁXIMA DE CARGA 3300 KG, MOMENTO MÁXIMO DE CARGA 5,8 TM, ALCANCE MÁXIMO HORIZONTAL 7,60 M, INCLUSIVE CAMINHÃO TOCO PBT 16.000 KG, POTÊNCIA DE 189 CV - DEPRECIAÇÃO. AF_03/2016</t>
  </si>
  <si>
    <t>GUINDAUTO HIDRÁULICO, CAPACIDADE MÁXIMA DE CARGA 3300 KG, MOMENTO MÁXIMO DE CARGA 5,8 TM, ALCANCE MÁXIMO HORIZONTAL 7,60 M, INCLUSIVE CAMINHÃO TOCO PBT 16.000 KG, POTÊNCIA DE 189 CV - JUROS. AF_03/2016</t>
  </si>
  <si>
    <t>GUINDAUTO HIDRÁULICO, CAPACIDADE MÁXIMA DE CARGA 3300 KG, MOMENTO MÁXIMO DE CARGA 5,8 TM, ALCANCE MÁXIMO HORIZONTAL 7,60 M, INCLUSIVE CAMINHÃO TOCO PBT 16.000 KG, POTÊNCIA DE 189 CV  IMPOSTOS E SEGUROS. AF_03/2016</t>
  </si>
  <si>
    <t>GUINDAUTO HIDRÁULICO, CAPACIDADE MÁXIMA DE CARGA 3300 KG, MOMENTO MÁXIMO DE CARGA 5,8 TM, ALCANCE MÁXIMO HORIZONTAL 7,60 M, INCLUSIVE CAMINHÃO TOCO PBT 16.000 KG, POTÊNCIA DE 189 CV - MANUTENÇÃO. AF_03/2016</t>
  </si>
  <si>
    <t>GUINDAUTO HIDRÁULICO, CAPACIDADE MÁXIMA DE CARGA 3300 KG, MOMENTO MÁXIMO DE CARGA 5,8 TM, ALCANCE MÁXIMO HORIZONTAL 7,60 M, INCLUSIVE CAMINHÃO TOCO PBT 16.000 KG, POTÊNCIA DE 189 CV - MATERIAIS NA OPERAÇÃO. AF_03/2016</t>
  </si>
  <si>
    <t>GUINDAUTO HIDRÁULICO, CAPACIDADE MÁXIMA DE CARGA 3300 KG, MOMENTO MÁXIMO DE CARGA 5,8 TM, ALCANCE MÁXIMO HORIZONTAL 7,60 M, INCLUSIVE CAMINHÃO TOCO PBT 16.000 KG, POTÊNCIA DE 189 CV - CHI DIURNO. AF_03/2016</t>
  </si>
  <si>
    <t>MÁQUINA JATO DE PRESSAO PORTÁTIL PARA JATEAMENTO, CONTROLE AUTOMATICO REMOTO, CAMARA DE 1 SAIDA, CAPACIDADE 280 L, DIAMETRO 670 MM, BICO DE JATO CURTO VENTURI DE 5/16, MANGUEIRA DE 1 COM COMPRESSOR DE AR REBOCÁVEL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</si>
  <si>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REBOCÁVEL VAZÃO 189 PCM E MOTOR DIESEL DE 63 CV- JUROS. AF_03/2016</t>
  </si>
  <si>
    <t>MÁQUINA JATO DE PRESSAO PORTÁTIL PARA JATEAMENTO, CONTROLE AUTOMATICO REMOTO, CAMARA DE 1 SAIDA, CAPACIDADE 280 L, DIAMETRO 670 MM, BICO DE JATO CURTO VENTURI DE 5/16, MANGUEIRA DE 1 COM COMPRESSOR DE AR REBOCÁVEL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</si>
  <si>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REBOCÁVEL VAZÃO 189 PCM E MOTOR DIESEL DE 63 CV- MATERIAIS NA OPERAÇÃO. AF_03/2016</t>
  </si>
  <si>
    <t>MÁQUINA JATO DE PRESSAO PORTÁTIL PARA JATEAMENTO, CONTROLE AUTOMATICO REMOTO, CAMARA DE 1 SAIDA, CAPACIDADE 280 L, DIAMETRO 670 MM, BICO DE JATO CURTO VENTURI DE 5/16, MANGUEIRA DE 1 COM COMPRESSOR DE AR REBOCÁVEL VAZÃO 189 PCM E MOTOR DIESEL DE 63 CV- CHP DIURNO. AF_03/2016</t>
  </si>
  <si>
    <t>MÁQUINA JATO DE PRESSAO PORTÁTIL PARA JATEAMENTO, CONTROLE AUTOMATICO REMOTO, CAMARA DE 1 SAIDA, CAPACIDADE 280 L, DIAMETRO 670 MM, BICO DE JATO CURTO VENTURI DE 5/16, MANGUEIRA DE 1 COM COMPRESSOR DE AR REBOCÁVEL VAZÃO 189 PCM E MOTOR DIESEL DE 63 CV- CHI DIURNO. AF_03/2016</t>
  </si>
  <si>
    <t>GERADOR PORTÁTIL MONOFÁSICO, POTÊNCIA 5500 VA, MOTOR A GASOLINA, POTÊNCIA DO MOTOR 13 CV - DEPRECIAÇÃO. AF_03/2016</t>
  </si>
  <si>
    <t>GERADOR PORTÁTIL MONOFÁSICO, POTÊNCIA 5500 VA, MOTOR A GASOLINA, POTÊNCIA DO MOTOR 13 CV - JUROS. AF_03/2016</t>
  </si>
  <si>
    <t>GERADOR PORTÁTIL MONOFÁSICO, POTÊNCIA 5500 VA, MOTOR A GASOLINA, POTÊNCIA DO MOTOR 13 CV - MANUTENÇÃO. AF_03/2016</t>
  </si>
  <si>
    <t>GERADOR PORTÁTIL MONOFÁSICO, POTÊNCIA 5500 VA, MOTOR A GASOLINA, POTÊNCIA DO MOTOR 13 CV - MATERIAIS NA OPERAÇÃO. AF_03/2016</t>
  </si>
  <si>
    <t>GERADOR PORTÁTIL MONOFÁSICO, POTÊNCIA 5500 VA, MOTOR A GASOLINA, POTÊNCIA DO MOTOR 13 CV - CHP DIURNO. AF_03/2016</t>
  </si>
  <si>
    <t>GERADOR PORTÁTIL MONOFÁSICO, POTÊNCIA 5500 VA, MOTOR A GASOLINA, POTÊNCIA DO MOTOR 13 CV - CHI DIURNO. AF_03/2016</t>
  </si>
  <si>
    <t>GRUPO GERADOR REBOCÁVEL, POTÊNCIA 66 KVA, MOTOR A DIESEL - DEPRECIAÇÃO. AF_03/2016</t>
  </si>
  <si>
    <t>GRUPO GERADOR REBOCÁVEL, POTÊNCIA 66 KVA, MOTOR A DIESEL - JUROS. AF_03/2016</t>
  </si>
  <si>
    <t>GRUPO GERADOR REBOCÁVEL, POTÊNCIA 66 KVA, MOTOR A DIESEL - MATERIAIS NA OPERAÇÃO. AF_03/2016</t>
  </si>
  <si>
    <t>GRUPO GERADOR ESTACIONÁRIO, POTÊNCIA 150 KVA, MOTOR A DIESEL- DEPRECIAÇÃO. AF_03/2016</t>
  </si>
  <si>
    <t>GRUPO GERADOR ESTACIONÁRIO, POTÊNCIA 150 KVA, MOTOR A DIESEL- JUROS. AF_03/2016</t>
  </si>
  <si>
    <t>GRUPO GERADOR ESTACIONÁRIO, POTÊNCIA 150 KVA, MOTOR A DIESEL- MANUTENÇÃO. AF_03/2016</t>
  </si>
  <si>
    <t>GRUPO GERADOR ESTACIONÁRIO, POTÊNCIA 150 KVA, MOTOR A DIESEL- MATERIAIS NA OPERAÇÃO. AF_03/2016</t>
  </si>
  <si>
    <t>GRUPO GERADOR ESTACIONÁRIO, POTÊNCIA 150 KVA, MOTOR A DIESEL- CHP DIURNO. AF_03/2016</t>
  </si>
  <si>
    <t>GRUPO GERADOR ESTACIONÁRIO, POTÊNCIA 150 KVA, MOTOR A DIESEL- CHI DIURNO. AF_03/2016</t>
  </si>
  <si>
    <t>USINA DE MISTURA ASFÁLTICA À QUENTE, TIPO CONTRA FLUXO, PROD 40 A 80 TON/HORA - DEPRECIAÇÃO. AF_03/2016</t>
  </si>
  <si>
    <t>USINA DE MISTURA ASFÁLTICA À QUENTE, TIPO CONTRA FLUXO, PROD 40 A 80 TON/HORA - JUROS. AF_03/2016</t>
  </si>
  <si>
    <t>USINA DE MISTURA ASFÁLTICA À QUENTE, TIPO CONTRA FLUXO, PROD 40 A 80 TON/HORA - MANUTENÇÃO. AF_03/2016</t>
  </si>
  <si>
    <t>USINA DE MISTURA ASFÁLTICA À QUENTE, TIPO CONTRA FLUXO, PROD 40 A 80 TON/HORA - MATERIAIS NA OPERAÇÃO. AF_03/2016</t>
  </si>
  <si>
    <t>USINA DE MISTURA ASFÁLTICA À QUENTE, TIPO CONTRA FLUXO, PROD 40 A 80 TON/HORA - CHP DIURNO. AF_03/2016</t>
  </si>
  <si>
    <t>USINA DE MISTURA ASFÁLTICA À QUENTE, TIPO CONTRA FLUXO, PROD 40 A 80 TON/HORA - CHI DIURNO. AF_03/2016</t>
  </si>
  <si>
    <t>USINA DE ASFALTO À FRIO, CAPACIDADE DE 40 A 60 TON/HORA, ELÉTRICA POTÊNCIA 30 CV - DEPRECIAÇÃO. AF_03/2016</t>
  </si>
  <si>
    <t>USINA DE ASFALTO À FRIO, CAPACIDADE DE 40 A 60 TON/HORA, ELÉTRICA POTÊNCIA 30 CV - JUROS. AF_03/2016</t>
  </si>
  <si>
    <t>USINA DE ASFALTO À FRIO, CAPACIDADE DE 40 A 60 TON/HORA, ELÉTRICA POTÊNCIA 30 CV - MANUTENÇÃO. AF_03/2016</t>
  </si>
  <si>
    <t>USINA DE ASFALTO À FRIO, CAPACIDADE DE 40 A 60 TON/HORA, ELÉTRICA POTÊNCIA 30 CV - MATERIAIS NA OPERAÇÃO. AF_03/2016</t>
  </si>
  <si>
    <t>USINA DE ASFALTO À FRIO, CAPACIDADE DE 40 A 60 TON/HORA, ELÉTRICA POTÊNCIA 30 CV - CHP DIURNO. AF_03/2016</t>
  </si>
  <si>
    <t>USINA DE ASFALTO À FRIO, CAPACIDADE DE 40 A 60 TON/HORA, ELÉTRICA POTÊNCIA 30 CV - CHI DIURNO. AF_03/2016</t>
  </si>
  <si>
    <t>BANCADA DE GRANITO CINZA POLIDO 150 X 60 CM, COM CUBA DE EMBUTIR DE AÇO INOXIDÁVEL MÉDIA, VÁLVULA AMERICANA EM METAL CROMADO, SIFÃO FLEXÍVEL EM PVC, ENGATE FLEXÍVEL 30 CM, TORNEIRA CROMADA LONGA DE PAREDE, 1/2 OU 3/4, PARA PIA DE COZINHA, PADRÃO POPULAR- FORNEC. E INSTAL. AF_12/2013</t>
  </si>
  <si>
    <t>BANCADA MÁRMORE BRANCO POLIDO 150 X 60 CM, COM CUBA DE EMBUTIR DE AÇO INOXIDÁVEL MÉDIA, VÁLVULA AMERICANA EM METAL CROMADO, SIFÃO  TIPO GARRAFA EM METAL CROMADO, ENGATE FLEXÍVEL 30 CM, TORNEIRA  CROMADA TUBO MÓVEL, DE MESA, 1/2 OU 3/4, PARA PIA DE COZINHA, PADRÃO ALTO - FORNEC. E INSTAL. AF_12/2013</t>
  </si>
  <si>
    <t>EXECUÇÃO DE CENTRAL DE ARMADURA EM CANTEIRO DE OBRA, NÃO INCLUSO MOBILIÁRIO E EQUIPAMENTOS. AF_04/2016</t>
  </si>
  <si>
    <t>EXECUÇÃO DE CENTRAL DE FÔRMAS, PRODUÇÃO DE ARGAMASSA OU CONCRETO EM CANTEIRO DE OBRA, NÃO INCLUSO MOBILIÁRIO E EQUIPAMENTOS. AF_04/2016</t>
  </si>
  <si>
    <t>EXECUÇÃO DE DEPÓSITO EM CANTEIRO DE OBRA EM CHAPA DE MADEIRA COMPENSADA, NÃO INCLUSO MOBILIÁRIO. AF_04/2016</t>
  </si>
  <si>
    <t>EXECUÇÃO DE GUARITA EM CANTEIRO DE OBRA EM CHAPA DE MADEIRA COMPENSADA, NÃO INCLUSO MOBILIÁRIO. AF_04/2016</t>
  </si>
  <si>
    <t>TRANSPORTE COM CAMINHÃO BASCULANTE DE 10 M3, EM VIA URBANA EM LEITO NATURAL (UNIDADE: M3XKM). AF_04/2016</t>
  </si>
  <si>
    <t>TRANSPORTE COM CAMINHÃO BASCULANTE DE 10 M3, EM VIA URBANA EM REVESTIMENTO PRIMÁRIO (UNIDADE: M3XKM). AF_04/2016</t>
  </si>
  <si>
    <t>TRANSPORTE COM CAMINHÃO BASCULANTE DE 10 M3, EM VIA URBANA PAVIMENTADA, DMT ACIMA DE 30KM (UNIDADE: M3XKM). AF_04/2016</t>
  </si>
  <si>
    <t>TRANSPORTE COM CAMINHÃO BASCULANTE DE 14 M3, EM VIA URBANA EM LEITO NATURAL (UNIDADE: M3XKM). AF_04/2016</t>
  </si>
  <si>
    <t>TRANSPORTE COM CAMINHÃO BASCULANTE DE 14 M3, EM VIA URBANA EM REVESTIMENTO PRIMÁRIO (UNIDADE: M3XKM). AF_04/2016</t>
  </si>
  <si>
    <t>TRANSPORTE COM CAMINHÃO BASCULANTE DE 14 M3, EM VIA URBANA PAVIMENTADA, DMT ACIMA DE 30 KM (UNIDADE: M3XKM). AF_04/2016</t>
  </si>
  <si>
    <t>DISJUNTOR BIPOLAR TIPO DIN, CORRENTE NOMINAL DE 10A - FORNECIMENTO E INSTALAÇÃO. AF_04/2016</t>
  </si>
  <si>
    <t>DISJUNTOR BIPOLAR TIPO DIN, CORRENTE NOMINAL DE 16A - FORNECIMENTO E INSTALAÇÃO. AF_04/2016</t>
  </si>
  <si>
    <t>DISJUNTOR BIPOLAR TIPO DIN, CORRENTE NOMINAL DE 20A - FORNECIMENTO E INSTALAÇÃO. AF_04/2016</t>
  </si>
  <si>
    <t>DISJUNTOR BIPOLAR TIPO DIN, CORRENTE NOMINAL DE 25A - FORNECIMENTO E INSTALAÇÃO. AF_04/2016</t>
  </si>
  <si>
    <t>DISJUNTOR BIPOLAR TIPO DIN, CORRENTE NOMINAL DE 32A - FORNECIMENTO E INSTALAÇÃO. AF_04/2016</t>
  </si>
  <si>
    <t>DISJUNTOR BIPOLAR TIPO DIN, CORRENTE NOMINAL DE 40A - FORNECIMENTO E INSTALAÇÃO. AF_04/2016</t>
  </si>
  <si>
    <t>DISJUNTOR BIPOLAR TIPO DIN, CORRENTE NOMINAL DE 50A - FORNECIMENTO E INSTALAÇÃO. AF_04/2016</t>
  </si>
  <si>
    <t>EXECUÇÃO DE PASSEIO EM PISO INTERTRAVADO, COM BLOCO RETANGULAR COLORIDO DE 20 X 10 CM, ESPESSURA 6 CM. AF_12/2015</t>
  </si>
  <si>
    <t>EXECUÇÃO DE PÁTIO/ESTACIONAMENTO EM PISO INTERTRAVADO, COM BLOCO RETANGULAR COLORIDO DE 20 X 10 CM, ESPESSURA 6 CM. AF_12/2015</t>
  </si>
  <si>
    <t>EXECUÇÃO DE PÁTIO/ESTACIONAMENTO EM PISO INTERTRAVADO, COM BLOCO RETANGULAR COLORIDO DE 20 X 10 CM, ESPESSURA 8 CM. AF_12/2015</t>
  </si>
  <si>
    <t>EXECUÇÃO DE GRAMPO PARA SOLO GRAMPEADO COM COMPRIMENTO MAIOR QUE 4 M E MENOR OU IGUAL A 6 M, DIÂMETRO DE 10 CM, PERFURAÇÃO COM EQUIPAMENTO MANUAL E ARMADURA COM DIÂMETRO DE 16 MM. AF_05/2016</t>
  </si>
  <si>
    <t>EXECUÇÃO DE GRAMPO PARA SOLO GRAMPEADO COM COMPRIMENTO MAIOR QUE 6 M E MENOR OU IGUAL A 8 M, DIÂMETRO DE 10 CM, PERFURAÇÃO COM EQUIPAMENTO MANUAL E ARMADURA COM DIÂMETRO DE 16 MM. AF_05/2016</t>
  </si>
  <si>
    <t>EXECUÇÃO DE GRAMPO PARA SOLO GRAMPEADO COM COMPRIMENTO MAIOR QUE 10 M, DIÂMETRO DE 10 CM, PERFURAÇÃO COM EQUIPAMENTO MANUAL E ARMADURA COM DIÂMETRO DE 16 MM. AF_05/2016</t>
  </si>
  <si>
    <t>EXECUÇÃO DE GRAMPO PARA SOLO GRAMPEADO COM COMPRIMENTO MAIOR QUE 4 M E MENOR OU IGUAL A 6 M, DIÂMETRO DE 10 CM, PERFURAÇÃO COM EQUIPAMENTO MANUAL E ARMADURA COM DIÂMETRO DE 20 MM. AF_05/2016</t>
  </si>
  <si>
    <t>EXECUÇÃO DE GRAMPO PARA SOLO GRAMPEADO COM COMPRIMENTO MAIOR QUE 6 M E MENOR OU IGUAL A 8 M, DIÂMETRO DE 10 CM, PERFURAÇÃO COM EQUIPAMENTO MANUAL E ARMADURA COM DIÂMETRO DE 20 MM. AF_05/2016</t>
  </si>
  <si>
    <t>EXECUÇÃO DE GRAMPO PARA SOLO GRAMPEADO COM COMPRIMENTO MAIOR QUE 10 M, DIÂMETRO DE 10 CM, PERFURAÇÃO COM EQUIPAMENTO MANUAL E ARMADURA COM DIÂMETRO DE 20 MM. AF_05/2016</t>
  </si>
  <si>
    <t>EXECUÇÃO DE GRAMPO PARA SOLO GRAMPEADO COM COMPRIMENTO MAIOR QUE 4 E MENOR OU IGUAL A 6 M, DIÂMETRO DE 7 CM, PERFURAÇÃO COM EQUIPAMENTO MANUAL E ARMADURA COM DIÂMETRO DE 16 MM. AF_05/2016</t>
  </si>
  <si>
    <t>EXECUÇÃO DE GRAMPO PARA SOLO GRAMPEADO COM COMPRIMENTO MAIOR QUE 6 M E MENOR OU IGUAL A 8 M, DIÂMETRO DE 7 CM, PERFURAÇÃO COM EQUIPAMENTO MANUAL E ARMADURA COM DIÂMETRO DE 16 MM. AF_05/2016</t>
  </si>
  <si>
    <t>EXECUÇÃO DE GRAMPO PARA SOLO GRAMPEADO COM COMPRIMENTO MAIOR QUE 8 M E MENOR OU IGUAL A 10 M, DIÂMETRO DE 7 CM, PERFURAÇÃO COM EQUIPAMENTO MANUAL E ARMADURA COM DIÂMETRO DE 16 MM. AF_05/2016</t>
  </si>
  <si>
    <t>EXECUÇÃO DE GRAMPO PARA SOLO GRAMPEADO COM COMPRIMENTO MAIOR QUE 10 M, DIÂMETRO DE 7 CM, PERFURAÇÃO COM EQUIPAMENTO MANUAL E ARMADURA COM DIÂMETRO DE 16 MM. AF_05/2016</t>
  </si>
  <si>
    <t>EXECUÇÃO DE GRAMPO PARA SOLO GRAMPEADO COM COMPRIMENTO MAIOR QUE 4 E MENOR OU IGUAL A 6 M, DIÂMETRO DE 7 CM, PERFURAÇÃO COM EQUIPAMENTO MANUAL E ARMADURA COM DIÂMETRO DE 20 MM. AF_05/2016</t>
  </si>
  <si>
    <t>EXECUÇÃO DE GRAMPO PARA SOLO GRAMPEADO COM COMPRIMENTO MAIOR QUE 6 M E MENOR OU IGUAL A 8 M, DIÂMETRO DE 7 CM, PERFURAÇÃO COM EQUIPAMENTO MANUAL E ARMADURA COM DIÂMETRO DE 20 MM. AF_05/2016</t>
  </si>
  <si>
    <t>EXECUÇÃO DE GRAMPO PARA SOLO GRAMPEADO COM COMPRIMENTO MAIOR QUE 8 MENOR OU IGUAL A 10 M, DIÂMETRO DE 7 CM, PERFURAÇÃO COM EQUIPAMENTO MANUAL E ARMADURA COM DIÂMETRO DE 20 MM. AF_05/2016</t>
  </si>
  <si>
    <t>EXECUÇÃO DE GRAMPO PARA SOLO GRAMPEADO COM COMPRIMENTO MAIOR QUE 10 M, DIÂMETRO DE 7 CM, PERFURAÇÃO COM EQUIPAMENTO MANUAL E ARMADURA COM DIÂMETRO DE 20 MM. AF_05/2016</t>
  </si>
  <si>
    <t>ESCORAMENTO DE VALA, TIPO PONTALETEAMENTO, COM PROFUNDIDADE DE 0 A 1,5 M, LARGURA MAIOR OU IGUAL A 1,5 M E MENOR QUE 2,5 M, EM LOCAL COM NÍVEL ALTO DE INTERFERÊNCIA. AF_06/2016</t>
  </si>
  <si>
    <t>ESCORAMENTO DE VALA, TIPO PONTALETEAMENTO, COM PROFUNDIDADE DE 1,5 A 3,0 M, LARGURA MENOR QUE 1,5 M, EM LOCAL COM NÍVEL ALTO DE INTERFERÊNCIA. AF_06/2016</t>
  </si>
  <si>
    <t>ESCORAMENTO DE VALA, TIPO PONTALETEAMENTO, COM PROFUNDIDADE DE 1,5 A 3,0 M, LARGURA MAIOR OU IGUAL A 1,5 M E MENOR QUE 2,5 M, EM LOCAL COM NÍVEL ALTO DE INTERFERÊNCIA. AF_06/2016</t>
  </si>
  <si>
    <t>ESCORAMENTO DE VALA, TIPO PONTALETEAMENTO, COM PROFUNDIDADE DE 3,0 A 4,5 M, LARGURA MENOR QUE 1,5 M EM LOCAL COM NÍVEL ALTO DE INTERFERÊNCIA. AF_06/2016</t>
  </si>
  <si>
    <t>ESCORAMENTO DE VALA, TIPO PONTALETEAMENTO, COM PROFUNDIDADE DE 3,0 A 4,5 M, LARGURA MAIOR OU IGUAL A 1,5 M E MENOR QUE 2,5 M, EM LOCAL COM NÍVEL ALTO DE INTERFERÊNCIA. AF_06/2016</t>
  </si>
  <si>
    <t>ESCORAMENTO DE VALA, TIPO PONTALETEAMENTO, COM PROFUNDIDADE DE 0 A 1,5 M, LARGURA MENOR QUE 1,5 M, EM LOCAL COM NÍVEL BAIXO DE INTERFERÊNCIA. AF_06/2016</t>
  </si>
  <si>
    <t>ESCORAMENTO DE VALA, TIPO PONTALETEAMENTO, COM PROFUNDIDADE DE 0 A 1,5 M, LARGURA MAIOR OU IGUAL A 1,5 M E MENOR QUE 2,5 M, EM LOCAL COM NÍVEL BAIXO DE INTERFERÊNCIA. AF_06/2016</t>
  </si>
  <si>
    <t>ESCORAMENTO DE VALA, TIPO PONTALETEAMENTO, COM PROFUNDIDADE DE 1,5 A 3,0 M, LARGURA MENOR QUE 1,5 M, EM LOCAL COM NÍVEL BAIXO DE INTERFERÊNCIA. AF_06/2016</t>
  </si>
  <si>
    <t>ESCORAMENTO DE VALA, TIPO PONTALETEAMENTO, COM PROFUNDIDADE DE 1,5 A 3,0 M, LARGURA MAIOR OU IGUAL A 1,5 M E MENOR QUE 2,5 M, EM LOCAL COM NÍVEL BAIXO DE INTERFERÊNCIA. AF_06/2016</t>
  </si>
  <si>
    <t>ESCORAMENTO DE VALA, TIPO PONTALETEAMENTO, COM PROFUNDIDADE DE 3,0 A 4,5 M, LARGURA MENOR QUE 1,5 M EM LOCAL COM NÍVEL BAIXO DE INTERFERÊNCIA. AF_06/2016</t>
  </si>
  <si>
    <t>ESCORAMENTO DE VALA, TIPO PONTALETEAMENTO, COM PROFUNDIDADE DE 3,0 A 4,5 M, LARGURA MAIOR OU IGUAL A 1,5 M E MENOR QUE 2,5 M, EM LOCAL COM NÍVEL BAIXO DE INTERFERÊNCIA. AF_06/2016</t>
  </si>
  <si>
    <t>ESCORAMENTO DE VALA, TIPO DESCONTÍNUO, COM PROFUNDIDADE DE 0 A 1,5 M, LARGURA MENOR QUE 1,5 M, EM LOCAL COM NÍVEL ALTO DE INTERFERÊNCIA. AF_06/2016</t>
  </si>
  <si>
    <t>ESCORAMENTO DE VALA, TIPO DESCONTÍNUO, COM PROFUNDIDADE DE 0 A 1,5 M, LARGURA MAIOR OU IGUAL A 1,5 M E MENOR QUE 2,5 M, EM LOCAL COM NÍVEL ALTO DE INTERFERÊNCIA. AF_06/2016</t>
  </si>
  <si>
    <t>ESCORAMENTO DE VALA, TIPO DESCONTÍNUO, COM PROFUNDIDADE DE 1,5 A 3,0 M, LARGURA MAIOR OU IGUAL A 1,5 M E MENOR QUE 2,5 M, EM LOCAL COM NÍVEL ALTO DE INTERFERÊNCIA. AF_06/2016</t>
  </si>
  <si>
    <t>ESCORAMENTO DE VALA, TIPO DESCONTÍNUO, COM PROFUNDIDADE DE 3,0 A 4,5 M, LARGURA MENOR QUE 1,5 M, EM LOCAL COM NÍVEL ALTO DE INTERFERÊNCIA. AF_06/2016</t>
  </si>
  <si>
    <t>ESCORAMENTO DE VALA, TIPO DESCONTÍNUO, COM PROFUNDIDADE DE 3,0 A 4,5 M, LARGURA MAIOR OU IGUAL A 1,5 E MENOR QUE 2,5 M, EM LOCAL COM NÍVEL ALTO DE INTERFERÊNCIA. AF_06/2016</t>
  </si>
  <si>
    <t>ESCORAMENTO DE VALA, TIPO DESCONTÍNUO, COM PROFUNDIDADE DE 0 A 1,5 M, LARGURA MENOR QUE 1,5 M, EM LOCAL COM NÍVEL BAIXO DE INTERFERÊNCIA. AF_06/2016</t>
  </si>
  <si>
    <t>ESCORAMENTO DE VALA, TIPO DESCONTÍNUO, COM PROFUNDIDADE DE 0 A 1,5 M, LARGURA MAIOR OU IGUAL A 1,5 M E MENOR QUE 2,5 M, EM LOCAL COM NÍVEL BAIXO DE INTERFERÊNCIA. AF_06/2016</t>
  </si>
  <si>
    <t>ESCORAMENTO DE VALA, TIPO DESCONTÍNUO, COM PROFUNDIDADE DE 1,5 M A 3,0 M, LARGURA MENOR QUE 1,5 M, EM LOCAL COM NÍVEL BAIXO DE INTERFERÊNCIA. AF_06/2016</t>
  </si>
  <si>
    <t>ESCORAMENTO DE VALA, TIPO DESCONTÍNUO, COM PROFUNDIDADE DE 1,5 A 3,0 M, LARGURA MAIOR OU IGUAL A 1,5 M E MENOR QUE 2,5 M, EM LOCAL COM NÍVEL BAIXO DE INTERFERÊNCIA. AF_06/2016</t>
  </si>
  <si>
    <t>ESCORAMENTO DE VALA, TIPO DESCONTÍNUO, COM PROFUNDIDADE DE 3,0 A 4,5 M, LARGURA MENOR QUE 1,5 M, EM LOCAL COM NÍVEL BAIXO DE INTERFERÊNCIA. AF_06/2016</t>
  </si>
  <si>
    <t>ESCORAMENTO DE VALA, TIPO DESCONTÍNUO, COM PROFUNDIDADE DE 3,0 A 4,5 M, LARGURA MAIOR OU IGUAL A 1,5 E MENOR QUE 2,5 M, EM LOCAL COM NÍVEL BAIXO DE INTERFERÊNCIA. AF_06/2016</t>
  </si>
  <si>
    <t>PREPARO DE FUNDO DE VALA COM LARGURA MENOR QUE 1,5 M, EM LOCAL COM NÍVEL BAIXO DE INTERFERÊNCIA. AF_06/2016</t>
  </si>
  <si>
    <t>PREPARO DE FUNDO DE VALA  COM LARGURA MENOR QUE 1,5 M, EM LOCAL COM NÍVEL ALTO DE INTERFERÊNCIA. AF_06/2016</t>
  </si>
  <si>
    <t>PREPARO DE FUNDO DE VALA COM LARGURA MAIOR OU IGUAL A 1,5 M E MENOR QUE 2,5 M, EM LOCAL COM NÍVEL BAIXO DE INTERFERÊNCIA. AF_06/2016</t>
  </si>
  <si>
    <t>PREPARO DE FUNDO DE VALA  COM LARGURA MAIOR OU IGUAL A 1,5 M E MENOR QUE 2,5 M, EM LOCAL COM NÍVEL ALTO DE INTERFERÊNCIA. AF_06/2016</t>
  </si>
  <si>
    <t>LASTRO DE VALA COM PREPARO DE FUNDO, LARGURA MENOR QUE 1,5 M, COM CAMADA DE AREIA, LANÇAMENTO MANUAL, EM LOCAL COM NÍVEL BAIXO DE INTERFERÊNCIA. AF_06/2016</t>
  </si>
  <si>
    <t>LASTRO DE VALA COM PREPARO DE FUNDO, LARGURA MENOR QUE 1,5 M, COM CAMADA DE BRITA, LANÇAMENTO MANUAL, EM LOCAL COM NÍVEL BAIXO DE INTERFERÊNCIA. AF_06/2016</t>
  </si>
  <si>
    <t>LASTRO DE VALA COM PREPARO DE FUNDO, LARGURA MENOR QUE 1,5 M, COM CAMADA DE AREIA, LANÇAMENTO MANUAL, EM LOCAL COM NÍVEL ALTO DE INTERFERÊNCIA. AF_06/2016</t>
  </si>
  <si>
    <t>LASTRO DE VALA COM PREPARO DE FUNDO, LARGURA MENOR QUE 1,5 M, COM CAMADA DE BRITA, LANÇAMENTO MANUAL, EM LOCAL COM NÍVEL ALTO DE INTERFERÊNCIA. AF_06/2016</t>
  </si>
  <si>
    <t>LASTRO COM PREPARO DE FUNDO, LARGURA MAIOR OU IGUAL A 1,5 M, COM CAMADA DE AREIA, LANÇAMENTO MANUAL, EM LOCAL COM NÍVEL BAIXO DE INTERFERÊNCIA. AF_06/2016</t>
  </si>
  <si>
    <t>LASTRO COM PREPARO DE FUNDO, LARGURA MAIOR OU IGUAL A 1,5 M, COM CAMADA DE BRITA, LANÇAMENTO MANUAL, EM LOCAL COM NÍVEL BAIXO DE INTERFERÊNCIA. AF_06/2016</t>
  </si>
  <si>
    <t>LASTRO COM PREPARO DE FUNDO, LARGURA MAIOR OU IGUAL A 1,5 M, COM CAMADA DE AREIA, LANÇAMENTO MANUAL, EM LOCAL COM NÍVEL ALTO DE INTERFERÊNCIA. AF_06/2016</t>
  </si>
  <si>
    <t>LASTRO COM PREPARO DE FUNDO, LARGURA MAIOR OU IGUAL A 1,5 M, COM CAMADA DE BRITA, LANÇAMENTO MANUAL, EM LOCAL COM NÍVEL ALTO DE INTERFERÊNCIA. AF_06/2016</t>
  </si>
  <si>
    <t>LASTRO DE VALA COM PREPARO DE FUNDO, LARGURA MENOR QUE 1,5 M, COM CAMADA DE AREIA, LANÇAMENTO MECANIZADO, EM LOCAL COM NÍVEL BAIXO DE INTERFERÊNCIA. AF_06/2016</t>
  </si>
  <si>
    <t>LASTRO DE VALA COM PREPARO DE FUNDO, LARGURA MENOR QUE 1,5 M, COM CAMADA DE BRITA, LANÇAMENTO MECANIZADO, EM LOCAL COM NÍVEL BAIXO DE INTERFERÊNCIA. AF_06/2016</t>
  </si>
  <si>
    <t>LASTRO DE VALA COM PREPARO DE FUNDO, LARGURA MENOR QUE 1,5 M, COM CAMADA DE AREIA, LANÇAMENTO MECANIZADO, EM LOCAL COM NÍVEL ALTO DE INTERFERÊNCIA. AF_06/2016</t>
  </si>
  <si>
    <t>LASTRO DE VALA COM PREPARO DE FUNDO, LARGURA MENOR QUE 1,5 M, COM CAMADA DE BRITA, LANÇAMENTO MECANIZADO, EM LOCAL COM NÍVEL ALTO DE INTERFERÊNCIA. AF_06/2016</t>
  </si>
  <si>
    <t>LASTRO COM PREPARO DE FUNDO, LARGURA MAIOR OU IGUAL A 1,5 M, COM CAMADA DE AREIA, LANÇAMENTO MECANIZADO, EM LOCAL COM NÍVEL BAIXO DE INTERFERÊNCIA. AF_06/2016</t>
  </si>
  <si>
    <t>LASTRO COM PREPARO DE FUNDO, LARGURA MAIOR OU IGUAL A 1,5 M, COM CAMADA DE BRITA, LANÇAMENTO MECANIZADO, EM LOCAL COM NÍVEL BAIXO DE INTERFERÊNCIA. AF_06/2016</t>
  </si>
  <si>
    <t>LASTRO COM PREPARO DE FUNDO, LARGURA MAIOR OU IGUAL A 1,5 M, COM CAMADA DE AREIA, LANÇAMENTO MECANIZADO, EM LOCAL COM NÍVEL ALTO DE INTERFERÊNCIA. AF_06/2016</t>
  </si>
  <si>
    <t>LASTRO COM PREPARO DE FUNDO, LARGURA MAIOR OU IGUAL A 1,5 M, COM CAMADA DE BRITA, LANÇAMENTO MECANIZADO, EM LOCAL COM NÍVEL ALTO DE INTERFERÊNCIA. AF_06/2016</t>
  </si>
  <si>
    <t>TELHAMENTO COM TELHA DE CONCRETO DE ENCAIXE, COM MAIS DE 2 ÁGUAS, INCLUSO TRANSPORTE VERTICAL. AF_06/2016</t>
  </si>
  <si>
    <t>TELHAMENTO COM TELHA CERÂMICA DE ENCAIXE, TIPO PORTUGUESA, COM ATÉ 2 ÁGUAS, INCLUSO TRANSPORTE VERTICAL. AF_06/2016</t>
  </si>
  <si>
    <t>TELHAMENTO COM TELHA CERÂMICA CAPA-CANAL, TIPO COLONIAL, COM ATÉ 2 ÁGUAS, INCLUSO TRANSPORTE VERTICAL. AF_06/2016</t>
  </si>
  <si>
    <t>TELHAMENTO COM TELHA ONDULADA DE FIBROCIMENTO E = 6 MM, COM RECOBRIMENTO LATERAL DE 1/4 DE ONDA PARA TELHADO COM INCLINAÇÃO MAIOR QUE 10°, COM ATÉ 2 ÁGUAS, INCLUSO IÇAMENTO. AF_06/2016</t>
  </si>
  <si>
    <t>TELHAMENTO COM TELHA ONDULADA DE FIBROCIMENTO E = 6 MM, COM RECOBRIMENTO LATERAL DE 1 1/4 DE ONDA PARA TELHADO COM INCLINAÇÃO MÁXIMA DE 10°, COM ATÉ 2 ÁGUAS, INCLUSO IÇAMENTO. AF_06/2016</t>
  </si>
  <si>
    <t>TELHAMENTO COM TELHA DE AÇO/ALUMÍNIO E = 0,5 MM, COM ATÉ 2 ÁGUAS, INCLUSO IÇAMENTO. AF_06/2016</t>
  </si>
  <si>
    <t>TELHAMENTO COM TELHA ESTRUTURAL DE FIBROCIMENTO E= 6 MM, COM ATÉ 2 ÁGUAS, INCLUSO IÇAMENTO. AF_06/2016</t>
  </si>
  <si>
    <t>CUMEEIRA E ESPIGÃO PARA TELHA CERÂMICA EMBOÇADA COM ARGAMASSA TRAÇO 1:2:9 (CIMENTO, CAL E AREIA), PARA TELHADOS COM MAIS DE 2 ÁGUAS, INCLUSO TRANSPORTE VERTICAL. AF_06/2016</t>
  </si>
  <si>
    <t>CUMEEIRA E ESPIGÃO PARA TELHA DE CONCRETO EMBOÇADA COM ARGAMASSA TRAÇO 1:2:9 (CIMENTO, CAL E AREIA), PARA TELHADOS COM MAIS DE 2 ÁGUAS, INCLUSO TRANSPORTE VERTICAL. AF_06/2016</t>
  </si>
  <si>
    <t>CUMEEIRA PARA TELHA CERÂMICA EMBOÇADA COM ARGAMASSA TRAÇO 1:2:9 (CIMENTO, CAL E AREIA) PARA TELHADOS COM ATÉ 2 ÁGUAS, INCLUSO TRANSPORTE VERTICAL. AF_06/2016</t>
  </si>
  <si>
    <t>CUMEEIRA PARA TELHA DE CONCRETO EMBOÇADA COM ARGAMASSA TRAÇO 1:2:9 (CIMENTO, CAL E AREIA) PARA TELHADOS COM ATÉ 2 ÁGUAS, INCLUSO TRANSPORTE VERTICAL. AF_06/2016</t>
  </si>
  <si>
    <t>CUMEEIRA PARA TELHA DE FIBROCIMENTO ONDULADA E = 6 MM, INCLUSO ACESSÓRIOS DE FIXAÇÃO E IÇAMENTO. AF_06/2016</t>
  </si>
  <si>
    <t>EMBOÇAMENTO COM ARGAMASSA TRAÇO 1:2:9 (CIMENTO, CAL E AREIA). AF_06/2016</t>
  </si>
  <si>
    <t>ISOLAMENTO TERMOACÚSTICO COM LÃ MINERAL NA SUBCOBERTURA, INCLUSO TRANSPORTE VERTICAL. AF_06/2016</t>
  </si>
  <si>
    <t>SUBCOBERTURA COM MANTA PLÁSTICA REVESTIDA POR PELÍCULA DE ALUMÍNO, INCLUSO TRANSPORTE VERTICAL. AF_06/2016</t>
  </si>
  <si>
    <t>CALHA EM CHAPA DE AÇO GALVANIZADO NÚMERO 24, DESENVOLVIMENTO DE 100 CM, INCLUSO TRANSPORTE VERTICAL. AF_06/2016</t>
  </si>
  <si>
    <t>CALHA DE BEIRAL, SEMICIRCULAR DE PVC, DIAMETRO 125 MM, INCLUINDO CABECEIRAS, EMENDAS, BOCAIS, SUPORTES E VEDAÇÕES, EXCLUINDO CONDUTORES, INCLUSO TRANSPORTE VERTICAL. AF_06/2016</t>
  </si>
  <si>
    <t>GUIA (MEIO-FIO) CONCRETO, MOLDADA  IN LOCO  EM TRECHO RETO COM EXTRUSORA, 11,5 CM BASE X 22 CM ALTURA. AF_06/2016</t>
  </si>
  <si>
    <t>GUIA (MEIO-FIO) CONCRETO, MOLDADA  IN LOCO  EM TRECHO CURVO COM EXTRUSORA, 11,5 CM BASE X 22 CM ALTURA. AF_06/2016</t>
  </si>
  <si>
    <t>GUIA (MEIO-FIO) CONCRETO, MOLDADA  IN LOCO  EM TRECHO RETO COM EXTRUSORA, 14 CM BASE X 30 CM ALTURA. AF_06/2016</t>
  </si>
  <si>
    <t>GUIA (MEIO-FIO) CONCRETO, MOLDADA  IN LOCO  EM TRECHO CURVO COM EXTRUSORA,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</si>
  <si>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</si>
  <si>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</si>
  <si>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</si>
  <si>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</si>
  <si>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</si>
  <si>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</si>
  <si>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CONCRETO PRÉ-FABRICADO, DIMENSÕES 100X15X13X30 CM (COMPRIMENTO X BASE INFERIOR X BASE SUPERIOR X ALTURA), PARA VIAS URBANAS (USO VIÁRIO). AF_06/2016</t>
  </si>
  <si>
    <t>ASSENTAMENTO DE GUIA (MEIO-FIO) EM TRECHO CURVO, CONFECCIONADA EM CONCRETO PRÉ-FABRICADO, DIMENSÕES 100X15X13X30 CM (COMPRIMENTO X BASE INFERIOR X BASE SUPERIOR X ALTURA), PARA VIAS URBANAS (USO VIÁRIO). AF_06/2016</t>
  </si>
  <si>
    <t>ASSENTAMENTO DE GUIA (MEIO-FIO) EM TRECHO RETO, CONFECCIONADA EM CONCRETO PRÉ-FABRICADO, DIMENSÕES 100X15X13X20 CM (COMPRIMENTO X BASE INFERIOR X BASE SUPERIOR X ALTURA), PARA URBANIZAÇÃO INTERNA DE EMPREENDIMENTOS. AF_06/2016_P</t>
  </si>
  <si>
    <t>ASSENTAMENTO DE GUIA (MEIO-FIO) EM TRECHO CURVO, CONFECCIONADA EM CONCRETO PRÉ-FABRICADO, DIMENSÕES 100X15X13X20 CM (COMPRIMENTO X BASE INFERIOR X BASE SUPERIOR X ALTURA), PARA URBANIZAÇÃO INTERNA DE EMPREENDIMENTOS. AF_06/2016_P</t>
  </si>
  <si>
    <t>EXECUÇÃO DE SARJETA DE CONCRETO USINADO, MOLDADA  IN LOCO  EM TRECHO RETO, 30 CM BASE X 15 CM ALTURA. AF_06/2016</t>
  </si>
  <si>
    <t>EXECUÇÃO DE SARJETA DE CONCRETO USINADO, MOLDADA  IN LOCO  EM TRECHO CURVO, 30 CM BASE X 15 CM ALTURA. AF_06/2016</t>
  </si>
  <si>
    <t>EXECUÇÃO DE SARJETA DE CONCRETO USINADO, MOLDADA  IN LOCO  EM TRECHO RETO, 45 CM BASE X 15 CM ALTURA. AF_06/2016</t>
  </si>
  <si>
    <t>EXECUÇÃO DE SARJETA DE CONCRETO USINADO, MOLDADA  IN LOCO  EM TRECHO CURVO, 45 CM BASE X 15 CM ALTURA. AF_06/2016</t>
  </si>
  <si>
    <t>EXECUÇÃO DE SARJETA DE CONCRETO USINADO, MOLDADA  IN LOCO  EM TRECHO RETO, 60 CM BASE X 15 CM ALTURA. AF_06/2016</t>
  </si>
  <si>
    <t>EXECUÇÃO DE SARJETA DE CONCRETO USINADO, MOLDADA  IN LOCO  EM TRECHO CURVO, 60 CM BASE X 15 CM ALTURA. AF_06/2016</t>
  </si>
  <si>
    <t>EXECUÇÃO DE SARJETA DE CONCRETO USINADO, MOLDADA  IN LOCO  EM TRECHO RETO, 30 CM BASE X 10 CM ALTURA. AF_06/2016</t>
  </si>
  <si>
    <t>EXECUÇÃO DE SARJETA DE CONCRETO USINADO, MOLDADA  IN LOCO  EM TRECHO CURVO, 30 CM BASE X 10 CM ALTURA. AF_06/2016</t>
  </si>
  <si>
    <t>EXECUÇÃO DE SARJETA DE CONCRETO USINADO, MOLDADA  IN LOCO  EM TRECHO RETO, 45 CM BASE X 10 CM ALTURA. AF_06/2016</t>
  </si>
  <si>
    <t>EXECUÇÃO DE SARJETA DE CONCRETO USINADO, MOLDADA  IN LOCO  EM TRECHO CURVO, 45 CM BASE X 10 CM ALTURA. AF_06/2016</t>
  </si>
  <si>
    <t>EXECUÇÃO DE SARJETA DE CONCRETO USINADO, MOLDADA  IN LOCO  EM TRECHO RETO, 60 CM BASE X 10 CM ALTURA. AF_06/2016</t>
  </si>
  <si>
    <t>EXECUÇÃO DE SARJETA DE CONCRETO USINADO, MOLDADA  IN LOCO  EM TRECHO CURVO, 60 CM BASE X 10 CM ALTURA. AF_06/2016</t>
  </si>
  <si>
    <t>EXECUÇÃO DE ESCORAS DE CONCRETO PARA CONTENÇÃO DE GUIAS PRÉ-FABRICADAS. AF_06/2016</t>
  </si>
  <si>
    <t>ATERRO MECANIZADO DE VALA COM ESCAVADEIRA HIDRÁULICA (CAPACIDADE DA CAÇAMBA: 0,8 M³ / POTÊNCIA: 111 HP), LARGURA DE 1,5 A 2,5 M, PROFUNDIDADE ATÉ 1,5 M, COM SOLO ARGILO-ARENOSO. AF_05/2016</t>
  </si>
  <si>
    <t>ATERRO MECANIZADO DE VALA COM ESCAVADEIRA HIDRÁULICA (CAPACIDADE DA CAÇAMBA: 0,8 M³ / POTÊNCIA: 111 HP), LARGURA ATÉ 1,5 M, PROFUNDIDADE DE 1,5 A 3,0 M, COM SOLO ARGILO-ARENOSO. AF_05/2016</t>
  </si>
  <si>
    <t>ATERRO MECANIZADO DE VALA COM ESCAVADEIRA HIDRÁULICA (CAPACIDADE DA CAÇAMBA: 0,8 M³ / POTÊNCIA: 111 HP), LARGURA DE 1,5 A 2,5 M, PROFUNDIDADE DE 1,5 A 3,0 M, COM SOLO ARGILO-ARENOSO. AF_05/2016</t>
  </si>
  <si>
    <t>ATERRO MECANIZADO DE VALA COM ESCAVADEIRA HIDRÁULICA (CAPACIDADE DA CAÇAMBA: 0,8 M³ / POTÊNCIA: 111 HP), LARGURA ATÉ 1,5 M, PROFUNDIDADE DE 3,0 A 4,5 M, COM SOLO ARGILO-ARENOSO. AF_05/2016</t>
  </si>
  <si>
    <t>ATERRO MECANIZADO DE VALA COM ESCAVADEIRA HIDRÁULICA (CAPACIDADE DA CAÇAMBA: 0,8 M³ / POTÊNCIA: 111 HP), LARGURA DE 1,5 A 2,5 M, PROFUNDIDADE DE 3,0 A 4,5 M, COM SOLO ARGILO-ARENOSO. AF_05/2016</t>
  </si>
  <si>
    <t>ATERRO MECANIZADO DE VALA COM ESCAVADEIRA HIDRÁULICA (CAPACIDADE DA CAÇAMBA: 0,8 M³ / POTÊNCIA: 111 HP), LARGURA ATÉ 1,5 M, PROFUNDIDADE DE 4,5 A 6,0 M, COM SOLO ARGILO-ARENOSO. AF_05/2016</t>
  </si>
  <si>
    <t>ATERRO MECANIZADO DE VALA COM ESCAVADEIRA HIDRÁULICA (CAPACIDADE DA CAÇAMBA: 0,8 M³ / POTÊNCIA: 111 HP), LARGURA DE 1,5 A 2,5 M, PROFUNDIDADE DE 4,5 A 6,0 M, COM SOLO ARGILO-ARENOSO. AF_05/2016</t>
  </si>
  <si>
    <t>ATERRO MECANIZADO DE VALA COM RETROESCAVADEIRA (CAPACIDADE DA CAÇAMBA DA RETRO: 0,26 M³ / POTÊNCIA: 88 HP), LARGURA DE 0,8 A 1,5 M, PROFUNDIDADE ATÉ 1,5 M, COM SOLO ARGILO-ARENOSO. AF_05/2016</t>
  </si>
  <si>
    <t>ATERRO MECANIZADO DE VALA COM RETROESCAVADEIRA (CAPACIDADE DA CAÇAMBA DA RETRO: 0,26 M³ / POTÊNCIA: 88 HP), LARGURA DE 0,8 A 1,5 M, PROFUNDIDADE DE 1,5 A 3,0 M, COM SOLO ARGILO-ARENOSO. AF_05/2016</t>
  </si>
  <si>
    <t>ATERRO MANUAL DE VALAS COM SOLO ARGILO-ARENOSO E COMPACTAÇÃO MECANIZADA. AF_05/2016</t>
  </si>
  <si>
    <t>ATERRO MECANIZADO DE VALA COM ESCAVADEIRA HIDRÁULICA (CAPACIDADE DA CAÇAMBA: 0,8 M³ / POTÊNCIA: 111 HP), LARGURA DE 1,5 A 2,5 M, PROFUNDIDADE ATÉ 1,5 M, COM AREIA PARA ATERRO. AF_05/2016</t>
  </si>
  <si>
    <t>ATERRO MECANIZADO DE VALA COM ESCAVADEIRA HIDRÁULICA (CAPACIDADE DA CAÇAMBA: 0,8 M³ / POTÊNCIA: 111 HP), LARGURA ATÉ 1,5 M, PROFUNDIDADE DE 1,5 A 3,0 M, COM AREIA PARA ATERRO. AF_05/2016</t>
  </si>
  <si>
    <t>ATERRO MECANIZADO DE VALA COM ESCAVADEIRA HIDRÁULICA (CAPACIDADE DA CAÇAMBA: 0,8 M³ / POTÊNCIA: 111 HP), LARGURA DE 1,5 A 2,5 M, PROFUNDIDADE DE 1,5 A 3,0 M, COM AREIA PARA ATERRO. AF_05/2016</t>
  </si>
  <si>
    <t>ATERRO MECANIZADO DE VALA COM ESCAVADEIRA HIDRÁULICA (CAPACIDADE DA CAÇAMBA: 0,8 M³ / POTÊNCIA: 111 HP), LARGURA ATÉ 1,5 M, PROFUNDIDADE DE 3,0 A 4,5 M, COM AREIA PARA ATERRO. AF_05/2016</t>
  </si>
  <si>
    <t>ATERRO MECANIZADO DE VALA COM ESCAVADEIRA HIDRÁULICA (CAPACIDADE DA CAÇAMBA: 0,8 M³ / POTÊNCIA: 111 HP), LARGURA DE 1,5 A 2,5 M, PROFUNDIDADE DE 3,0 A 4,5 M, COM AREIA PARA ATERRO. AF_05/2016</t>
  </si>
  <si>
    <t>ATERRO MECANIZADO DE VALA COM ESCAVADEIRA HIDRÁULICA (CAPACIDADE DA CAÇAMBA: 0,8 M³ / POTÊNCIA: 111 HP), LARGURA ATÉ 1,5 M, PROFUNDIDADE DE 4,5 A 6,0 M, COM AREIA PARA ATERRO. AF_05/2016</t>
  </si>
  <si>
    <t>ATERRO MECANIZADO DE VALA COM ESCAVADEIRA HIDRÁULICA (CAPACIDADE DA CAÇAMBA: 0,8 M³ / POTÊNCIA: 111 HP), LARGURA DE 1,5 A 2,5 M, PROFUNDIDADE DE 4,5 A 6,0 M, COM AREIA PARA ATERRO. AF_05/2016</t>
  </si>
  <si>
    <t>ATERRO MECANIZADO DE VALA COM RETROESCAVADEIRA (CAPACIDADE DA CAÇAMBA DA RETRO: 0,26 M³ / POTÊNCIA: 88 HP), LARGURA DE 0,8 A 1,5 M, PROFUNDIDADE ATÉ 1,5 M, COM AREIA PARA ATERRO. AF_05/2016</t>
  </si>
  <si>
    <t>ATERRO MECANIZADO DE VALA COM RETROESCAVADEIRA (CAPACIDADE DA CAÇAMBA DA RETRO: 0,26 M³ / POTÊNCIA: 88 HP), LARGURA DE 0,8 A 1,5 M, PROFUNDIDADE DE 1,5 A 3,0 M, COM AREIA PARA ATERRO. AF_05/2016</t>
  </si>
  <si>
    <t>(COMPOSIÇÃO REPRESENTATIVA) DO SERVIÇO DE CONTRAPISO EM ARGAMASSA TRAÇO 1:4 (CIM E AREIA), EM BETONEIRA 400 L, ESPESSURA 3 CM ÁREAS SECAS E 3 CM ÁREAS MOLHADAS, PARA EDIFICAÇÃO HABITACIONAL UNIFAMILIAR (CASA) E EDIFICAÇÃO PÚBLICA PADRÃO. AF_11/2014</t>
  </si>
  <si>
    <t>(COMPOSIÇÃO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t>
  </si>
  <si>
    <t>TELHAMENTO COM TELHA CERÂMICA DE ENCAIXE, TIPO FRANCESA, COM ATÉ 2 ÁGUAS, INCLUSO TRANSPORTE VERTICAL. AF_06/2016</t>
  </si>
  <si>
    <t>TELHAMENTO COM TELHA CERÂMICA DE ENCAIXE, TIPO ROMANA, COM ATÉ 2 ÁGUAS, INCLUSO TRANSPORTE VERTICAL. AF_06/2016</t>
  </si>
  <si>
    <t>TELHAMENTO COM TELHA CERÂMICA DE ENCAIXE, TIPO ROMANA, COM MAIS DE 2 ÁGUAS, INCLUSO TRANSPORTE VERTICAL. AF_06/2016</t>
  </si>
  <si>
    <t>TELHAMENTO COM TELHA DE ENCAIXE, TIPO FRANCESA DE VIDRO, COM ATÉ 2 ÁGUAS, INCLUSO TRANSPORTE VERTICAL. AF_06/2016</t>
  </si>
  <si>
    <t>TELHAMENTO COM TELHA CERÂMICA CAPA-CANAL, TIPO PLAN, COM MAIS DE 2 ÁGUAS, INCLUSO TRANSPORTE VERTICAL. AF_06/2016</t>
  </si>
  <si>
    <t>TELHAMENTO COM TELHA CERÂMICA CAPA-CANAL, TIPO PAULISTA, COM ATÉ 2 ÁGUAS, INCLUSO TRANSPORTE VERTICAL. AF_06/2016</t>
  </si>
  <si>
    <t>TELHAMENTO COM TELHA ONDULADA DE FIBRA DE VIDRO E = 0,6 MM, PARA TELHADO COM INCLINAÇÃO MAIOR QUE 10°, COM ATÉ 2 ÁGUAS, INCLUSO IÇAMENTO. AF_06/2016</t>
  </si>
  <si>
    <t>RUFO EM FIBROCIMENTO PARA TELHA ONDULADA E = 6 MM, ABA DE 26 CM, INCLUSO TRANSPORTE VERTICAL. AF_06/2016</t>
  </si>
  <si>
    <t>CUMEEIRA PARA TELHA DE FIBROCIMENTO ESTRUTURAL E = 6 MM, INCLUSO ACESSÓRIOS DE FIXAÇÃO E IÇAMENTO. AF_06/2016</t>
  </si>
  <si>
    <t>TUBO DE AÇO GALVANIZADO COM COSTURA, CLASSE MÉDIA, DN 50 (2), CONEXÃO ROSQUEADA, INSTALADO EM RESERVAÇÃO DE ÁGUA DE EDIFICAÇÃO QUE POSSUA RESERVATÓRIO DE FIBRA/FIBROCIMENTO  FORNECIMENTO E INSTALAÇÃO. AF_06/2016</t>
  </si>
  <si>
    <t>TUBO DE AÇO GALVANIZADO COM COSTURA, CLASSE MÉDIA, DN 65 (2 1/2), CONEXÃO ROSQUEADA, INSTALADO EM RESERVAÇÃO DE ÁGUA DE EDIFICAÇÃO QUE POSSUA RESERVATÓRIO DE FIBRA/FIBROCIMENTO  FORNECIMENTO E INSTALAÇÃO. AF_06/2016</t>
  </si>
  <si>
    <t>TUBO DE AÇO GALVANIZADO COM COSTURA, CLASSE MÉDIA, DN 80 (3), CONEXÃO ROSQUEADA, INSTALADO EM RESERVAÇÃO DE ÁGUA DE EDIFICAÇÃO QUE POSSUA RESERVATÓRIO DE FIBRA/FIBROCIMENTO  FORNECIMENTO E INSTALAÇÃO. AF_06/2016</t>
  </si>
  <si>
    <t>LUVA, EM FERRO GALVANIZADO, CONEXÃO ROSQUEADA, DN 50 (2), INSTALADO EM RESERVAÇÃO DE ÁGUA DE EDIFICAÇÃO QUE POSSUA RESERVATÓRIO DE FIBRA/FIBROCIMENTO  FORNECIMENTO E INSTALAÇÃO. AF_06/2016</t>
  </si>
  <si>
    <t>NIPLE, EM FERRO GALVANIZADO, CONEXÃO ROSQUEADA, DN 50 (2), INSTALADO EM RESERVAÇÃO DE ÁGUA DE EDIFICAÇÃO QUE POSSUA RESERVATÓRIO DE FIBRA/FIBROCIMENTO  FORNECIMENTO E INSTALAÇÃO. AF_06/2016</t>
  </si>
  <si>
    <t>LUVA, EM FERRO GALVANIZADO, CONEXÃO ROSQUEADA, DN 65 (2 1/2), INSTALADO EM RESERVAÇÃO DE ÁGUA DE EDIFICAÇÃO QUE POSSUA RESERVATÓRIO DE FIBRA/FIBROCIMENTO  FORNECIMENTO E INSTALAÇÃO. AF_06/2016</t>
  </si>
  <si>
    <t>NIPLE, EM FERRO GALVANIZADO, CONEXÃO ROSQUEADA, DN 65 (2 1/2), INSTALADO EM RESERVAÇÃO DE ÁGUA DE EDIFICAÇÃO QUE POSSUA RESERVATÓRIO DE FIBRA/FIBROCIMENTO  FORNECIMENTO E INSTALAÇÃO. AF_06/2016</t>
  </si>
  <si>
    <t>LUVA, EM FERRO GALVANIZADO, CONEXÃO ROSQUEADA, DN 80 (3), INSTALADO EM RESERVAÇÃO DE ÁGUA DE EDIFICAÇÃO QUE POSSUA RESERVATÓRIO DE FIBRA/FIBROCIMENTO  FORNECIMENTO E INSTALAÇÃO. AF_06/2016</t>
  </si>
  <si>
    <t>NIPLE, EM FERRO GALVANIZADO, CONEXÃO ROSQUEADA, DN 80 (3), INSTALADO EM RESERVAÇÃO DE ÁGUA DE EDIFICAÇÃO QUE POSSUA RESERVATÓRIO DE FIBRA/FIBROCIMENTO  FORNECIMENTO E INSTALAÇÃO. AF_06/2016</t>
  </si>
  <si>
    <t>COTOVELO 90 GRAUS, EM FERRO GALVANIZADO, CONEXÃO ROSQUEADA, DN 50 (2), INSTALADO EM RESERVAÇÃO DE ÁGUA DE EDIFICAÇÃO QUE POSSUA RESERVATÓRIO DE FIBRA/FIBROCIMENTO  FORNECIMENTO E INSTALAÇÃO. AF_06/2016</t>
  </si>
  <si>
    <t>COTOVELO 45 GRAUS, EM FERRO GALVANIZADO, CONEXÃO ROSQUEADA, DN 50 (2), INSTALADO EM RESERVAÇÃO DE ÁGUA DE EDIFICAÇÃO QUE POSSUA RESERVATÓRIO DE FIBRA/FIBROCIMENTO  FORNECIMENTO E INSTALAÇÃO. AF_06/2016</t>
  </si>
  <si>
    <t>COTOVELO 90 GRAUS, EM FERRO GALVANIZADO, CONEXÃO ROSQUEADA, DN 65 (2 1/2), INSTALADO EM RESERVAÇÃO DE ÁGUA DE EDIFICAÇÃO QUE POSSUA RESERVATÓRIO DE FIBRA/FIBROCIMENTO  FORNECIMENTO E INSTALAÇÃO. AF_06/2016</t>
  </si>
  <si>
    <t>COTOVELO 45 GRAUS, EM FERRO GALVANIZADO, CONEXÃO ROSQUEADA, DN 65 (2 1/2), INSTALADO EM RESERVAÇÃO DE ÁGUA DE EDIFICAÇÃO QUE POSSUA RESERVATÓRIO DE FIBRA/FIBROCIMENTO  FORNECIMENTO E INSTALAÇÃO. AF_06/2016</t>
  </si>
  <si>
    <t>COTOVELO 90 GRAUS, EM FERRO GALVANIZADO, CONEXÃO ROSQUEADA, DN 80 (3), INSTALADO EM RESERVAÇÃO DE ÁGUA DE EDIFICAÇÃO QUE POSSUA RESERVATÓRIO DE FIBRA/FIBROCIMENTO  FORNECIMENTO E INSTALAÇÃO. AF_06/2016</t>
  </si>
  <si>
    <t>COTOVELO 45 GRAUS, EM FERRO GALVANIZADO, CONEXÃO ROSQUEADA, DN 80 (3), INSTALADO EM RESERVAÇÃO DE ÁGUA DE EDIFICAÇÃO QUE POSSUA RESERVATÓRIO DE FIBRA/FIBROCIMENTO  FORNECIMENTO E INSTALAÇÃO. AF_06/2016</t>
  </si>
  <si>
    <t>TÊ, EM FERRO GALVANIZADO, CONEXÃO ROSQUEADA, DN 50 (2), INSTALADO EM RESERVAÇÃO DE ÁGUA DE EDIFICAÇÃO QUE POSSUA RESERVATÓRIO DE FIBRA/FIBROCIMENTO  FORNECIMENTO E INSTALAÇÃO. AF_06/2016</t>
  </si>
  <si>
    <t>TÊ, EM FERRO GALVANIZADO, CONEXÃO ROSQUEADA, DN 65 (2 1/2), INSTALADO EM RESERVAÇÃO DE ÁGUA DE EDIFICAÇÃO QUE POSSUA RESERVATÓRIO DE FIBRA/FIBROCIMENTO  FORNECIMENTO E INSTALAÇÃO. AF_06/2016</t>
  </si>
  <si>
    <t>TÊ, EM FERRO GALVANIZADO, CONEXÃO ROSQUEADA, DN 80 (3), INSTALADO EM RESERVAÇÃO DE ÁGUA DE EDIFICAÇÃO QUE POSSUA RESERVATÓRIO DE FIBRA/FIBROCIMENTO  FORNECIMENTO E INSTALAÇÃO. AF_06/2016</t>
  </si>
  <si>
    <t>CONJUNTO HIDRÁULICO PARA INSTALAÇÃO DE BOMBA EM AÇO ROSCÁVEL, DN SUCÇÃO 65 (2½) E DN RECALQUE 50 (2), PARA EDIFICAÇÃO ENTRE 12 E 18 PAVIMENTOS  FORNECIMENTO E INSTALAÇÃO. AF_06/2016</t>
  </si>
  <si>
    <t>CONJUNTO HIDRÁULICO PARA INSTALAÇÃO DE BOMBA EM AÇO ROSCÁVEL, DN SUCÇÃO 50 (2) E DN RECALQUE 40 (1 1/2), PARA EDIFICAÇÃO ENTRE 8 E 12 PAVIMENTOS  FORNECIMENTO E INSTALAÇÃO. AF_06/2016</t>
  </si>
  <si>
    <t>CONJUNTO HIDRÁULICO PARA INSTALAÇÃO DE BOMBA EM AÇO ROSCÁVEL, DN SUCÇÃO 40 (1 1/2) E DN RECALQUE 32 (1 1/4), PARA EDIFICAÇÃO ENTRE 4 E 8 PAVIMENTOS  FORNECIMENTO E INSTALAÇÃO. AF_06/2016</t>
  </si>
  <si>
    <t>CONJUNTO HIDRÁULICO PARA INSTALAÇÃO DE BOMBA EM AÇO ROSCÁVEL, DN SUCÇÃO 32 (1 1/4) E DN RECALQUE 25 (1), PARA EDIFICAÇÃO ATÉ 4 PAVIMENTOS 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</si>
  <si>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</si>
  <si>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</si>
  <si>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</si>
  <si>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</si>
  <si>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</si>
  <si>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RESERVAÇÃO DE ÁGUA DE EDIFICAÇÃO QUE POSSUA RESERVATÓRIO DE FIBRA/FIBROCIMENTO  FORNECIMENTO E INSTALAÇÃO. AF_06/2016</t>
  </si>
  <si>
    <t>REGISTRO DE GAVETA BRUTO, LATÃO, ROSCÁVEL, 1, INSTALADO EM RESERVAÇÃO DE ÁGUA DE EDIFICAÇÃO QUE POSSUA RESERVATÓRIO DE FIBRA/FIBROCIMENTO  FORNECIMENTO E INSTALAÇÃO. AF_06/2016</t>
  </si>
  <si>
    <t>REGISTRO DE GAVETA BRUTO, LATÃO, ROSCÁVEL, 1 1/4, INSTALADO EM RESERVAÇÃO DE ÁGUA DE EDIFICAÇÃO QUE POSSUA RESERVATÓRIO DE FIBRA/FIBROCIMENTO  FORNECIMENTO E INSTALAÇÃO. AF_06/2016</t>
  </si>
  <si>
    <t>REGISTRO DE GAVETA BRUTO, LATÃO, ROSCÁVEL, 1 1/2, INSTALADO EM RESERVAÇÃO DE ÁGUA DE EDIFICAÇÃO QUE POSSUA RESERVATÓRIO DE FIBRA/FIBROCIMENTO  FORNECIMENTO E INSTALAÇÃO. AF_06/2016</t>
  </si>
  <si>
    <t>REGISTRO DE GAVETA BRUTO, LATÃO, ROSCÁVEL, 2, INSTALADO EM RESERVAÇÃO DE ÁGUA DE EDIFICAÇÃO QUE POSSUA RESERVATÓRIO DE FIBRA/FIBROCIMENTO  FORNECIMENTO E INSTALAÇÃO. AF_06/2016</t>
  </si>
  <si>
    <t>REGISTRO DE GAVETA BRUTO, LATÃO, ROSCÁVEL, 2 1/2, INSTALADO EM RESERVAÇÃO DE ÁGUA DE EDIFICAÇÃO QUE POSSUA RESERVATÓRIO DE FIBRA/FIBROCIMENTO  FORNECIMENTO E INSTALAÇÃO. AF_06/2016</t>
  </si>
  <si>
    <t>REGISTRO DE GAVETA BRUTO, LATÃO, ROSCÁVEL, 3, INSTALADO EM RESERVAÇÃO DE ÁGUA DE EDIFICAÇÃO QUE POSSUA RESERVATÓRIO DE FIBRA/FIBROCIMENTO  FORNECIMENTO E INSTALAÇÃO. AF_06/2016</t>
  </si>
  <si>
    <t>REGISTRO DE GAVETA BRUTO, LATÃO, ROSCÁVEL, 4, INSTALADO EM RESERVAÇÃO DE ÁGUA DE EDIFICAÇÃO QUE POSSUA RESERVATÓRIO DE FIBRA/FIBROCIMENTO  FORNECIMENTO E INSTALAÇÃO. AF_06/2016</t>
  </si>
  <si>
    <t>JANELA DE AÇO BASCULANTE, FIXAÇÃO COM ARGAMASSA, SEM VIDROS, PADRONIZADA. AF_07/2016</t>
  </si>
  <si>
    <t>JANELA DE AÇO BASCULANTE, FIXAÇÃO COM PARAFUSO SOBRE CONTRAMARCO (EXCLUSIVE CONTRAMARCO), SEM VIDROS, PADRONIZADA. AF_07/2016</t>
  </si>
  <si>
    <t>JANELA DE AÇO DE CORRER, 2 FOLHAS, FIXAÇÃO COM PARAFUSO SOBRE CONTRAMARCO (EXCLUSIVE CONTRAMARCO), COM VIDROS, PADRONIZADA. AF_07/2016</t>
  </si>
  <si>
    <t>JANELA DE AÇO DE CORRER, 4 FOLHAS, FIXAÇÃO COM PARAFUSO SOBRE CONTRAMARCO (EXCLUSIVE CONTRAMARCO), SEM VIDROS, PADRONIZADA. AF_07/2016</t>
  </si>
  <si>
    <t>JANELA DE AÇO DE CORRER, 6 FOLHAS, FIXAÇÃO COM PARAFUSO SOBRE CONTRAMARCO (EXCLUSIVE CONTRAMARCO), COM VIDROS, PADRONIZADA. AF_07/2016</t>
  </si>
  <si>
    <t>JANELA DE ALUMÍNIO MAXIM-AR, FIXAÇÃO COM PARAFUSO SOBRE CONTRAMARCO (EXCLUSIVE CONTRAMARCO), COM VIDROS, PADRONIZADA. AF_07/2016</t>
  </si>
  <si>
    <t>JANELA DE ALUMÍNIO DE CORRER, 2 FOLHAS, FIXAÇÃO COM PARAFUSO SOBRE CONTRAMARCO (EXCLUSIVE CONTRAMARCO), COM VIDROS PADRONIZADA. AF_07/2016</t>
  </si>
  <si>
    <t>JANELA DE ALUMÍNIO DE CORRER, 3 FOLHAS, FIXAÇÃO COM PARAFUSO SOBRE CONTRAMARCO (EXCLUSIVE CONTRAMARCO), COM VIDROS, PADRONIZADA. AF_07/2016</t>
  </si>
  <si>
    <t>JANELA DE ALUMÍNIO DE CORRER, 4 FOLHAS, FIXAÇÃO COM PARAFUSO SOBRE CONTRAMARCO (EXCLUSIVE CONTRAMARCO), COM VIDROS, PADRONIZADA. AF_07/2016</t>
  </si>
  <si>
    <t>JANELA DE ALUMÍNIO DE CORRER, 6 FOLHAS, FIXAÇÃO COM PARAFUSO SOBRE CONTRAMARCO (EXCLUSIVE CONTRAMARCO), COM VIDROS, PADRONIZADA. AF_07/2016</t>
  </si>
  <si>
    <t>JANELA DE ALUMÍNIO MAXIM-AR, FIXAÇÃO COM ARGAMASSA, COM VIDROS, PADRONIZADA. AF_07/2016</t>
  </si>
  <si>
    <t>JANELA DE ALUMÍNIO DE CORRER, 2 FOLHAS, FIXAÇÃO COM ARGAMASSA, COM VIDROS, PADRONIZADA. AF_07/2016</t>
  </si>
  <si>
    <t>JANELA DE ALUMÍNIO DE CORRER, 3 FOLHAS, FIXAÇÃO COM ARGAMASSA, COM VIDROS, PADRONIZADA. AF_07/2016</t>
  </si>
  <si>
    <t>JANELA DE ALUMÍNIO DE CORRER, 4 FOLHAS, FIXAÇÃO COM ARGAMASSA, COM VIDROS, PADRONIZADA. AF_07/2016</t>
  </si>
  <si>
    <t>JANELA DE ALUMÍNIO 6 FOLHAS, FIXAÇÃO COM ARGAMASSA, COM VIDROS, PADRONIZADA. AF_07/2016</t>
  </si>
  <si>
    <t>TUBO EM COBRE RÍGIDO, DN 54 MM CLASSE E, SEM ISOLAMENTO, INSTALADO EM RESERVAÇÃO DE ÁGUA DE EDIFICAÇÃO QUE POSSUA RESERVATÓRIO DE FIBRA/FIBROCIMENTO  FORNECIMENTO E INSTALAÇÃO. AF_06/2016</t>
  </si>
  <si>
    <t>TUBO EM COBRE RÍGIDO, DN 66 MM CLASSE E, SEM ISOLAMENTO, INSTALADO EM RESERVAÇÃO DE ÁGUA DE EDIFICAÇÃO QUE POSSUA RESERVATÓRIO DE FIBRA/FIBROCIMENTO  FORNECIMENTO E INSTALAÇÃO. AF_06/2016</t>
  </si>
  <si>
    <t>TUBO EM COBRE RÍGIDO, DN 79 MM CLASSE E, SEM ISOLAMENTO, INSTALADO EM RESERVAÇÃO DE ÁGUA DE EDIFICAÇÃO QUE POSSUA RESERVATÓRIO DE FIBRA/FIBROCIMENTO  FORNECIMENTO E INSTALAÇÃO. AF_06/2016</t>
  </si>
  <si>
    <t>TUBO EM COBRE RÍGIDO, DN 104 MM CLASSE E, SEM ISOLAMENTO, INSTALADO EM RESERVAÇÃO DE ÁGUA DE EDIFICAÇÃO QUE POSSUA RESERVATÓRIO DE FIBRA/FIBROCIMENTO  FORNECIMENTO E INSTALAÇÃO. AF_06/2016</t>
  </si>
  <si>
    <t>LUVA DE COBRE, SEM ANEL DE SOLDA, DN 54 MM, INSTALADO EM RESERVAÇÃO DE ÁGUA DE EDIFICAÇÃO QUE POSSUA RESERVATÓRIO DE FIBRA/FIBROCIMENTO  FORNECIMENTO E INSTALAÇÃO. AF_06/2016_P</t>
  </si>
  <si>
    <t>LUVA DE COBRE, SEM ANEL DE SOLDA, DN 66 MM, INSTALADO EM RESERVAÇÃO DE ÁGUA DE EDIFICAÇÃO QUE POSSUA RESERVATÓRIO DE FIBRA/FIBROCIMENTO  FORNECIMENTO E INSTALAÇÃO. AF_06/2016_P</t>
  </si>
  <si>
    <t>LUVA DE COBRE, SEM ANEL DE SOLDA, DN 79 MM, INSTALADO EM RESERVAÇÃO DE ÁGUA DE EDIFICAÇÃO QUE POSSUA RESERVATÓRIO DE FIBRA/FIBROCIMENTO  FORNECIMENTO E INSTALAÇÃO. AF_06/2016_P</t>
  </si>
  <si>
    <t>LUVA DE COBRE, SEM ANEL DE SOLDA, DN 104 MM, INSTALADO EM RESERVAÇÃO DE ÁGUA DE EDIFICAÇÃO QUE POSSUA RESERVATÓRIO DE FIBRA/FIBROCIMENTO  FORNECIMENTO E INSTALAÇÃO. AF_06/2016_P</t>
  </si>
  <si>
    <t>COTOVELO EM COBRE, 90 GRAUS, SEM ANEL DE SOLDA, DN 54 MM, INSTALADO EM RESERVAÇÃO DE ÁGUA DE EDIFICAÇÃO QUE POSSUA RESERVATÓRIO DE FIBRA/FIBROCIMENTO  FORNECIMENTO E INSTALAÇÃO. AF_06/2016_P</t>
  </si>
  <si>
    <t>CURVA EM COBRE, 45 GRAUS, SEM ANEL DE SOLDA, BOLSA X BOLSA, DN 54 MM,  INSTALADO EM RESERVAÇÃO DE ÁGUA DE EDIFICAÇÃO QUE POSSUA RESERVATÓRIO DE FIBRA/FIBROCIMENTO  FORNECIMENTO E INSTALAÇÃO. AF_06/2016_P</t>
  </si>
  <si>
    <t>CURVA EM COBRE, 45 GRAUS, SEM ANEL DE SOLDA, BOLSA X BOLSA, DN 66 MM,  INSTALADO EM RESERVAÇÃO DE ÁGUA DE EDIFICAÇÃO QUE POSSUA RESERVATÓRIO DE FIBRA/FIBROCIMENTO  FORNECIMENTO E INSTALAÇÃO. AF_06/2016_P</t>
  </si>
  <si>
    <t>COTOVELO EM COBRE, 90 GRAUS, SEM ANEL DE SOLDA, DN 79 MM, INSTALADO EM RESERVAÇÃO DE ÁGUA DE EDIFICAÇÃO QUE POSSUA RESERVATÓRIO DE FIBRA/FIBROCIMENTO  FORNECIMENTO E INSTALAÇÃO. AF_06/2016_P</t>
  </si>
  <si>
    <t>COTOVELO EM COBRE, 90 GRAUS, SEM ANEL DE SOLDA, DN 104 MM, INSTALADO EM RESERVAÇÃO DE ÁGUA DE EDIFICAÇÃO QUE POSSUA RESERVATÓRIO DE FIBRA/FIBROCIMENTO  FORNECIMENTO E INSTALAÇÃO. AF_06/2016_P</t>
  </si>
  <si>
    <t>TE EM COBRE, SEM ANEL DE SOLDA, DN 54 MM,  INSTALADO EM RESERVAÇÃO DE ÁGUA DE EDIFICAÇÃO QUE POSSUA RESERVATÓRIO DE FIBRA/FIBROCIMENTO  FORNECIMENTO E INSTALAÇÃO. AF_06/2016_P</t>
  </si>
  <si>
    <t>TE EM COBRE, SEM ANEL DE SOLDA, DN 66 MM,  INSTALADO EM RESERVAÇÃO DE ÁGUA DE EDIFICAÇÃO QUE POSSUA RESERVATÓRIO DE FIBRA/FIBROCIMENTO  FORNECIMENTO E INSTALAÇÃO. AF_06/2016_P</t>
  </si>
  <si>
    <t>TE EM COBRE, SEM ANEL DE SOLDA, DN 79 MM,  INSTALADO EM RESERVAÇÃO DE ÁGUA DE EDIFICAÇÃO QUE POSSUA RESERVATÓRIO DE FIBRA/FIBROCIMENTO  FORNECIMENTO E INSTALAÇÃO. AF_06/2016_P</t>
  </si>
  <si>
    <t>TE EM COBRE, SEM ANEL DE SOLDA, DN 104 MM,  INSTALADO EM RESERVAÇÃO DE ÁGUA DE EDIFICAÇÃO QUE POSSUA RESERVATÓRIO DE FIBRA/FIBROCIMENTO  FORNECIMENTO E INSTALAÇÃO. AF_06/2016_P</t>
  </si>
  <si>
    <t>TUBO, PVC, SOLDÁVEL, DN  25 MM, INSTALADO EM RESERVAÇÃO DE ÁGUA DE EDIFICAÇÃO QUE POSSUA RESERVATÓRIO DE FIBRA/FIBROCIMENTO   FORNECIMENTO E INSTALAÇÃO. AF_06/2016</t>
  </si>
  <si>
    <t>TUBO, PVC, SOLDÁVEL, DN 32 MM, INSTALADO EM RESERVAÇÃO DE ÁGUA DE EDIFICAÇÃO QUE POSSUA RESERVATÓRIO DE FIBRA/FIBROCIMENTO   FORNECIMENTO E INSTALAÇÃO. AF_06/2016</t>
  </si>
  <si>
    <t>TUBO, PVC, SOLDÁVEL, DN 40 MM, INSTALADO EM RESERVAÇÃO DE ÁGUA DE EDIFICAÇÃO QUE POSSUA RESERVATÓRIO DE FIBRA/FIBROCIMENTO   FORNECIMENTO E INSTALAÇÃO. AF_06/2016</t>
  </si>
  <si>
    <t>TUBO, PVC, SOLDÁVEL, DN 50 MM, INSTALADO EM RESERVAÇÃO DE ÁGUA DE EDIFICAÇÃO QUE POSSUA RESERVATÓRIO DE FIBRA/FIBROCIMENTO   FORNECIMENTO E INSTALAÇÃO. AF_06/2016</t>
  </si>
  <si>
    <t>TUBO, PVC, SOLDÁVEL, DN 60 MM, INSTALADO EM RESERVAÇÃO DE ÁGUA DE EDIFICAÇÃO QUE POSSUA RESERVATÓRIO DE FIBRA/FIBROCIMENTO   FORNECIMENTO E INSTALAÇÃO. AF_06/2016</t>
  </si>
  <si>
    <t>TUBO, PVC, SOLDÁVEL, DN 75 MM, INSTALADO EM RESERVAÇÃO DE ÁGUA DE EDIFICAÇÃO QUE POSSUA RESERVATÓRIO DE FIBRA/FIBROCIMENTO   FORNECIMENTO E INSTALAÇÃO. AF_06/2016</t>
  </si>
  <si>
    <t>TUBO, PVC, SOLDÁVEL, DN 85 MM, INSTALADO EM RESERVAÇÃO DE ÁGUA DE EDIFICAÇÃO QUE POSSUA RESERVATÓRIO DE FIBRA/FIBROCIMENTO   FORNECIMENTO E INSTALAÇÃO. AF_06/2016</t>
  </si>
  <si>
    <t>TUBO, PVC, SOLDÁVEL, DN 110 MM, INSTALADO EM RESERVAÇÃO DE ÁGUA DE EDIFICAÇÃO QUE POSSUA RESERVATÓRIO DE FIBRA/FIBROCIMENTO   FORNECIMENTO E INSTALAÇÃO. AF_06/2016</t>
  </si>
  <si>
    <t>ADAPTADOR CURTO COM BOLSA E ROSCA PARA REGISTRO, PVC, SOLDÁVEL, DN  25 MM X 3/4 , INSTALADO EM RESERVAÇÃO DE ÁGUA DE EDIFICAÇÃO QUE POSSUA RESERVATÓRIO DE FIBRA/FIBROCIMENTO   FORNECIMENTO E INSTALAÇÃO. AF_06/2016</t>
  </si>
  <si>
    <t>LUVA PVC, SOLDÁVEL, DN  25 MM, INSTALADA EM RESERVAÇÃO DE ÁGUA DE EDIFICAÇÃO QUE POSSUA RESERVATÓRIO DE FIBRA/FIBROCIMENTO   FORNECIMENTO E INSTALAÇÃO. AF_06/2016</t>
  </si>
  <si>
    <t>ADAPTADOR CURTO COM BOLSA E ROSCA PARA REGISTRO, PVC, SOLDÁVEL, DN 32 MM X 1 , INSTALADO EM RESERVAÇÃO DE ÁGUA DE EDIFICAÇÃO QUE POSSUA RESERVATÓRIO DE FIBRA/FIBROCIMENTO   FORNECIMENTO E INSTALAÇÃO. AF_06/2016</t>
  </si>
  <si>
    <t>LUVA PVC, SOLDÁVEL, DN 32 MM, INSTALADA EM RESERVAÇÃO DE ÁGUA DE EDIFICAÇÃO QUE POSSUA RESERVATÓRIO DE FIBRA/FIBROCIMENTO   FORNECIMENTO E INSTALAÇÃO. AF_06/2016</t>
  </si>
  <si>
    <t>ADAPTADOR CURTO COM BOLSA E ROSCA PARA REGISTRO, PVC, SOLDÁVEL, DN 40 MM X 1 1/4 , INSTALADO EM RESERVAÇÃO DE ÁGUA DE EDIFICAÇÃO QUE POSSUA RESERVATÓRIO DE FIBRA/FIBROCIMENTO   FORNECIMENTO E INSTALAÇÃO. AF_06/2016</t>
  </si>
  <si>
    <t>LUVA, PVC, SOLDÁVEL, DN 40 MM, INSTALADO EM RESERVAÇÃO DE ÁGUA DE EDIFICAÇÃO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</si>
  <si>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AF_06/2016</t>
  </si>
  <si>
    <t>LUVA, PVC, SOLDÁVEL, DN 50 MM, INSTALADO EM RESERVAÇÃO DE ÁGUA DE EDIFICAÇÃO QUE POSSUA RESERVATÓRIO DE FIBRA/FIBROCIMENTO   FORNECIMENTO E INSTALAÇÃO. AF_06/2016</t>
  </si>
  <si>
    <t>ADAPTADOR CURTO COM BOLSA E ROSCA PARA REGISTRO, PVC, SOLDÁVEL, DN 60 MM X 2 , INSTALADO EM RESERVAÇÃO DE ÁGUA DE EDIFICAÇÃO QUE POSSUA RESERVATÓRIO DE FIBRA/FIBROCIMENTO   FORNECIMENTO E INSTALAÇÃO. AF_06/2016</t>
  </si>
  <si>
    <t>LUVA, PVC, SOLDÁVEL, DN 60 MM, INSTALADO EM RESERVAÇÃO DE ÁGUA DE EDIFICAÇÃO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</si>
  <si>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AF_06/2016</t>
  </si>
  <si>
    <t>LUVA, PVC, SOLDÁVEL, DN 75 MM, INSTALADO EM RESERVAÇÃO DE ÁGUA DE EDIFICAÇÃO QUE POSSUA RESERVATÓRIO DE FIBRA/FIBROCIMENTO   FORNECIMENTO E INSTALAÇÃO. AF_06/2016</t>
  </si>
  <si>
    <t>ADAPTADOR CURTO COM BOLSA E ROSCA PARA REGISTRO, PVC, SOLDÁVEL, DN 85 MM X 3 , INSTALADO EM RESERVAÇÃO DE ÁGUA DE EDIFICAÇÃO QUE POSSUA RESERVATÓRIO DE FIBRA/FIBROCIMENTO   FORNECIMENTO E INSTALAÇÃO. AF_06/2016</t>
  </si>
  <si>
    <t>LUVA, PVC, SOLDÁVEL, DN 85 MM, INSTALADO EM RESERVAÇÃO DE ÁGUA DE EDIFICAÇÃO QUE POSSUA RESERVATÓRIO DE FIBRA/FIBROCIMENTO   FORNECIMENTO E INSTALAÇÃO. AF_06/2016</t>
  </si>
  <si>
    <t>ADAPTADOR CURTO COM BOLSA E ROSCA PARA REGISTRO, PVC, SOLDÁVEL, DN 110 MM X 4 , INSTALADO EM RESERVAÇÃO DE ÁGUA DE EDIFICAÇÃO QUE POSSUA RESERVATÓRIO DE FIBRA/FIBROCIMENTO   FORNECIMENTO E INSTALAÇÃO. AF_06/2016</t>
  </si>
  <si>
    <t>LUVA, PVC, SOLDÁVEL, DN 110 MM, INSTALADO EM RESERVAÇÃO DE ÁGUA DE EDIFICAÇÃO QUE POSSUA RESERVATÓRIO DE FIBRA/FIBROCIMENTO   FORNECIMENTO E INSTALAÇÃO. AF_06/2016</t>
  </si>
  <si>
    <t>JOELHO 90 GRAUS COM BUCHA DE LATÃO, PVC, SOLDÁVEL, DN  25 MM, X 3/4 INSTALADO EM RESERVAÇÃO DE ÁGUA DE EDIFICAÇÃO QUE POSSUA RESERVATÓRIO DE FIBRA/FIBROCIMENTO   FORNECIMENTO E INSTALAÇÃO. AF_06/2016</t>
  </si>
  <si>
    <t>CURVA 90 GRAUS, PVC, SOLDÁVEL, DN  25 MM, INSTALADO EM RESERVAÇÃO DE ÁGUA DE EDIFICAÇÃO QUE POSSUA RESERVATÓRIO DE FIBRA/FIBROCIMENTO   FORNECIMENTO E INSTALAÇÃO. AF_06/2016</t>
  </si>
  <si>
    <t>JOELHO 90 GRAUS, PVC, SOLDÁVEL, DN 32 MM INSTALADO EM RESERVAÇÃO DE ÁGUA DE EDIFICAÇÃO QUE POSSUA RESERVATÓRIO DE FIBRA/FIBROCIMENTO   FORNECIMENTO E INSTALAÇÃO. AF_06/2016</t>
  </si>
  <si>
    <t>CURVA 90 GRAUS, PVC, SOLDÁVEL, DN 32 MM, INSTALADO EM RESERVAÇÃO DE ÁGUA DE EDIFICAÇÃO QUE POSSUA RESERVATÓRIO DE FIBRA/FIBROCIMENTO   FORNECIMENTO E INSTALAÇÃO. AF_06/2016</t>
  </si>
  <si>
    <t>JOELHO 90 GRAUS, PVC, SOLDÁVEL, DN 40 MM INSTALADO EM RESERVAÇÃO DE ÁGUA DE EDIFICAÇÃO QUE POSSUA RESERVATÓRIO DE FIBRA/FIBROCIMENTO   FORNECIMENTO E INSTALAÇÃO. AF_06/2016</t>
  </si>
  <si>
    <t>CURVA 90 GRAUS, PVC, SOLDÁVEL, DN 40 MM, INSTALADO EM RESERVAÇÃO DE ÁGUA DE EDIFICAÇÃO QUE POSSUA RESERVATÓRIO DE FIBRA/FIBROCIMENTO   FORNECIMENTO E INSTALAÇÃO. AF_06/2016</t>
  </si>
  <si>
    <t>JOELHO 90 GRAUS, PVC, SOLDÁVEL, DN 50 MM INSTALADO EM RESERVAÇÃO DE ÁGUA DE EDIFICAÇÃO QUE POSSUA RESERVATÓRIO DE FIBRA/FIBROCIMENTO   FORNECIMENTO E INSTALAÇÃO. AF_06/2016</t>
  </si>
  <si>
    <t>CURVA 90 GRAUS, PVC, SOLDÁVEL, DN 50 MM, INSTALADO EM RESERVAÇÃO DE ÁGUA DE EDIFICAÇÃO QUE POSSUA RESERVATÓRIO DE FIBRA/FIBROCIMENTO   FORNECIMENTO E INSTALAÇÃO. AF_06/2016</t>
  </si>
  <si>
    <t>JOELHO 90 GRAUS, PVC, SOLDÁVEL, DN 60 MM INSTALADO EM RESERVAÇÃO DE ÁGUA DE EDIFICAÇÃO QUE POSSUA RESERVATÓRIO DE FIBRA/FIBROCIMENTO   FORNECIMENTO E INSTALAÇÃO. AF_06/2016</t>
  </si>
  <si>
    <t>CURVA 90 GRAUS, PVC, SOLDÁVEL, DN 60 MM, INSTALADO EM RESERVAÇÃO DE ÁGUA DE EDIFICAÇÃO QUE POSSUA RESERVATÓRIO DE FIBRA/FIBROCIMENTO   FORNECIMENTO E INSTALAÇÃO. AF_06/2016</t>
  </si>
  <si>
    <t>JOELHO 90 GRAUS, PVC, SOLDÁVEL, DN 75 MM INSTALADO EM RESERVAÇÃO DE ÁGUA DE EDIFICAÇÃO QUE POSSUA RESERVATÓRIO DE FIBRA/FIBROCIMENTO   FORNECIMENTO E INSTALAÇÃO. AF_06/2016</t>
  </si>
  <si>
    <t>CURVA 90 GRAUS, PVC, SOLDÁVEL, DN 75 MM, INSTALADO EM RESERVAÇÃO DE ÁGUA DE EDIFICAÇÃO QUE POSSUA RESERVATÓRIO DE FIBRA/FIBROCIMENTO   FORNECIMENTO E INSTALAÇÃO. AF_06/2016</t>
  </si>
  <si>
    <t>JOELHO 90 GRAUS, PVC, SOLDÁVEL, DN 85 MM INSTALADO EM RESERVAÇÃO DE ÁGUA DE EDIFICAÇÃO QUE POSSUA RESERVATÓRIO DE FIBRA/FIBROCIMENTO   FORNECIMENTO E INSTALAÇÃO. AF_06/2016</t>
  </si>
  <si>
    <t>CURVA 90 GRAUS, PVC, SOLDÁVEL, DN 85 MM, INSTALADO EM RESERVAÇÃO DE ÁGUA DE EDIFICAÇÃO QUE POSSUA RESERVATÓRIO DE FIBRA/FIBROCIMENTO   FORNECIMENTO E INSTALAÇÃO. AF_06/2016</t>
  </si>
  <si>
    <t>JOELHO 90 GRAUS, PVC, SOLDÁVEL, DN 110 MM INSTALADO EM RESERVAÇÃO DE ÁGUA DE EDIFICAÇÃO QUE POSSUA RESERVATÓRIO DE FIBRA/FIBROCIMENTO   FORNECIMENTO E INSTALAÇÃO. AF_06/2016</t>
  </si>
  <si>
    <t>CURVA 90 GRAUS, PVC, SOLDÁVEL, DN 110 MM, INSTALADO EM RESERVAÇÃO DE ÁGUA DE EDIFICAÇÃO QUE POSSUA RESERVATÓRIO DE FIBRA/FIBROCIMENTO   FORNECIMENTO E INSTALAÇÃO. AF_06/2016</t>
  </si>
  <si>
    <t>TÊ, PVC, SOLDÁVEL, DN  25 MM INSTALADO EM RESERVAÇÃO DE ÁGUA DE EDIFICAÇÃO QUE POSSUA RESERVATÓRIO DE FIBRA/FIBROCIMENTO   FORNECIMENTO E INSTALAÇÃO. AF_06/2016</t>
  </si>
  <si>
    <t>TÊ COM BUCHA DE LATÃO NA BOLSA CENTRAL, PVC, SOLDÁVEL, DN  25 MM X 3/4 , INSTALADO EM RESERVAÇÃO DE ÁGUA DE EDIFICAÇÃO QUE POSSUA RESERVATÓRIO DE FIBRA/FIBROCIMENTO   FORNECIMENTO E INSTALAÇÃO. AF_06/2016</t>
  </si>
  <si>
    <t>TÊ, PVC, SOLDÁVEL, DN 32 MM INSTALADO EM RESERVAÇÃO DE ÁGUA DE EDIFICAÇÃO QUE POSSUA RESERVATÓRIO DE FIBRA/FIBROCIMENTO   FORNECIMENTO E INSTALAÇÃO. AF_06/2016</t>
  </si>
  <si>
    <t>TÊ DE REDUÇÃO, PVC, SOLDÁVEL, DN 32 MM X  25 MM, INSTALADO EM RESERVAÇÃO DE ÁGUA DE EDIFICAÇÃO QUE POSSUA RESERVATÓRIO DE FIBRA/FIBROCIMENTO   FORNECIMENTO E INSTALAÇÃO. AF_06/2016</t>
  </si>
  <si>
    <t>TÊ, PVC, SOLDÁVEL, DN 40 MM INSTALADO EM RESERVAÇÃO DE ÁGUA DE EDIFICAÇÃO QUE POSSUA RESERVATÓRIO DE FIBRA/FIBROCIMENTO   FORNECIMENTO E INSTALAÇÃO. AF_06/2016</t>
  </si>
  <si>
    <t>TÊ DE REDUÇÃO, PVC, SOLDÁVEL, DN 40 MM X 32 MM, INSTALADO EM RESERVAÇÃO DE ÁGUA DE EDIFICAÇÃO QUE POSSUA RESERVATÓRIO DE FIBRA/FIBROCIMENTO   FORNECIMENTO E INSTALAÇÃO. AF_06/2016</t>
  </si>
  <si>
    <t>TÊ, PVC, SOLDÁVEL, DN 50 MM INSTALADO EM RESERVAÇÃO DE ÁGUA DE EDIFICAÇÃO QUE POSSUA RESERVATÓRIO DE FIBRA/FIBROCIMENTO   FORNECIMENTO E INSTALAÇÃO. AF_06/2016</t>
  </si>
  <si>
    <t>TÊ DE REDUÇÃO, PVC, SOLDÁVEL, DN 50 MM X 40 MM, INSTALADO EM RESERVAÇÃO DE ÁGUA DE EDIFICAÇÃO QUE POSSUA RESERVATÓRIO DE FIBRA/FIBROCIMENTO   FORNECIMENTO E INSTALAÇÃO. AF_06/2016</t>
  </si>
  <si>
    <t>TÊ, PVC, SOLDÁVEL, DN 60 MM INSTALADO EM RESERVAÇÃO DE ÁGUA DE EDIFICAÇÃO QUE POSSUA RESERVATÓRIO DE FIBRA/FIBROCIMENTO   FORNECIMENTO E INSTALAÇÃO. AF_06/2016</t>
  </si>
  <si>
    <t>TÊ, PVC, SOLDÁVEL, DN 75 MM INSTALADO EM RESERVAÇÃO DE ÁGUA DE EDIFICAÇÃO QUE POSSUA RESERVATÓRIO DE FIBRA/FIBROCIMENTO   FORNECIMENTO E INSTALAÇÃO. AF_06/2016</t>
  </si>
  <si>
    <t>TÊ DE REDUÇÃO, PVC, SOLDÁVEL, DN 75 MM X 50 MM, INSTALADO EM RESERVAÇÃO DE ÁGUA DE EDIFICAÇÃO QUE POSSUA RESERVATÓRIO DE FIBRA/FIBROCIMENTO   FORNECIMENTO E INSTALAÇÃO. AF_06/2016</t>
  </si>
  <si>
    <t>TÊ, PVC, SOLDÁVEL, DN 85 MM INSTALADO EM RESERVAÇÃO DE ÁGUA DE EDIFICAÇÃO QUE POSSUA RESERVATÓRIO DE FIBRA/FIBROCIMENTO   FORNECIMENTO E INSTALAÇÃO. AF_06/2016</t>
  </si>
  <si>
    <t>TÊ DE REDUÇÃO, PVC, SOLDÁVEL, DN 85 MM X 60 MM, INSTALADO EM RESERVAÇÃO DE ÁGUA DE EDIFICAÇÃO QUE POSSUA RESERVATÓRIO DE FIBRA/FIBROCIMENTO   FORNECIMENTO E INSTALAÇÃO. AF_06/2016</t>
  </si>
  <si>
    <t>TÊ, PVC, SOLDÁVEL, DN 110 MM INSTALADO EM RESERVAÇÃO DE ÁGUA DE EDIFICAÇÃO QUE POSSUA RESERVATÓRIO DE FIBRA/FIBROCIMENTO   FORNECIMENTO E INSTALAÇÃO. AF_06/2016</t>
  </si>
  <si>
    <t>TÊ DE REDUÇÃO, PVC, SOLDÁVEL, DN 110 MM X 60 MM, INSTALADO EM RESERVAÇÃO DE ÁGUA DE EDIFICAÇÃO QUE POSSUA RESERVATÓRIO DE FIBRA/FIBROCIMENTO   FORNECIMENTO E INSTALAÇÃO. AF_06/2016</t>
  </si>
  <si>
    <t>ADAPTADOR COM FLANGE E ANEL DE VEDAÇÃO, PVC, SOLDÁVEL, DN  25 MM X 3/4 , INSTALADO EM RESERVAÇÃO DE ÁGUA DE EDIFICAÇÃO QUE POSSUA RESERVATÓRIO DE FIBRA/FIBROCIMENTO   FORNECIMENTO E INSTALAÇÃO. AF_06/2016</t>
  </si>
  <si>
    <t>ADAPTADOR COM FLANGE E ANEL DE VEDAÇÃO, PVC, SOLDÁVEL, DN 40 MM X 1 1/4 , INSTALADO EM RESERVAÇÃO DE ÁGUA DE EDIFICAÇÃO QUE POSSUA RESERVATÓRIO DE FIBRA/FIBROCIMENTO   FORNECIMENTO E INSTALAÇÃO. AF_06/2016</t>
  </si>
  <si>
    <t>ADAPTADOR COM FLANGE E ANEL DE VEDAÇÃO, PVC, SOLDÁVEL, DN 50 MM X 1 1/2 , INSTALADO EM RESERVAÇÃO DE ÁGUA DE EDIFICAÇÃO QUE POSSUA RESERVATÓRIO DE FIBRA/FIBROCIMENTO   FORNECIMENTO E INSTALAÇÃO. AF_06/2016</t>
  </si>
  <si>
    <t>ADAPTADOR COM FLANGES LIVRES, PVC, SOLDÁVEL, DN  25 MM X 3/4 , INSTALADO EM RESERVAÇÃO DE ÁGUA DE EDIFICAÇÃO QUE POSSUA RESERVATÓRIO DE FIBRA/FIBROCIMENTO   FORNECIMENTO E INSTALAÇÃO. AF_06/2016</t>
  </si>
  <si>
    <t>ADAPTADOR COM FLANGES LIVRES, PVC, SOLDÁVEL, DN 32 MM X 1 , INSTALADO EM RESERVAÇÃO DE ÁGUA DE EDIFICAÇÃO QUE POSSUA RESERVATÓRIO DE FIBRA/FIBROCIMENTO   FORNECIMENTO E INSTALAÇÃO. AF_06/2016</t>
  </si>
  <si>
    <t>ADAPTADOR COM FLANGES LIVRES, PVC, SOLDÁVEL, DN 40 MM X 1 1/4 , INSTALADO EM RESERVAÇÃO DE ÁGUA DE EDIFICAÇÃO QUE POSSUA RESERVATÓRIO DE FIBRA/FIBROCIMENTO   FORNECIMENTO E INSTALAÇÃO. AF_06/2016</t>
  </si>
  <si>
    <t>ADAPTADOR COM FLANGES LIVRES, PVC, SOLDÁVEL, DN 50 MM X 1 1/2 , INSTALADO EM RESERVAÇÃO DE ÁGUA DE EDIFICAÇÃO QUE POSSUA RESERVATÓRIO DE FIBRA/FIBROCIMENTO   FORNECIMENTO E INSTALAÇÃO. AF_06/2016</t>
  </si>
  <si>
    <t>ADAPTADOR COM FLANGES LIVRES, PVC, SOLDÁVEL, DN 60 MM X 2 , INSTALADO EM RESERVAÇÃO DE ÁGUA DE EDIFICAÇÃO QUE POSSUA RESERVATÓRIO DE FIBRA/FIBROCIMENTO   FORNECIMENTO E INSTALAÇÃO. AF_06/2016</t>
  </si>
  <si>
    <t>ADAPTADOR COM FLANGES LIVRES, PVC, SOLDÁVEL, DN 75 MM X 2 1/2 , INSTALADO EM RESERVAÇÃO DE ÁGUA DE EDIFICAÇÃO QUE POSSUA RESERVATÓRIO DE FIBRA/FIBROCIMENTO   FORNECIMENTO E INSTALAÇÃO. AF_06/2016</t>
  </si>
  <si>
    <t>ADAPTADOR COM FLANGES LIVRES, PVC, SOLDÁVEL, DN 85 MM X 3 , INSTALADO EM RESERVAÇÃO DE ÁGUA DE EDIFICAÇÃO QUE POSSUA RESERVATÓRIO DE FIBRA/FIBROCIMENTO   FORNECIMENTO E INSTALAÇÃO. AF_06/2016</t>
  </si>
  <si>
    <t>ADAPTADOR COM FLANGES LIVRES, PVC, SOLDÁVEL, DN 110 MM X 4 , INSTALADO EM RESERVAÇÃO DE ÁGUA DE EDIFICAÇÃO QUE POSSUA RESERVATÓRIO DE FIBRA/FIBROCIMENTO   FORNECIMENTO E INSTALAÇÃO. AF_06/2016</t>
  </si>
  <si>
    <t>TUBO, CPVC, SOLDÁVEL, DN 22 MM, INSTALADO EM RESERVAÇÃO DE ÁGUA DE EDIFICAÇÃO QUE POSSUA RESERVATÓRIO DE FIBRA/FIBROCIMENTO  FORNECIMENTO E INSTALAÇÃO. AF_06/2016</t>
  </si>
  <si>
    <t>TUBO, CPVC, SOLDÁVEL, DN 28 MM, INSTALADO EM RESERVAÇÃO DE ÁGUA DE EDIFICAÇÃO QUE POSSUA RESERVATÓRIO DE FIBRA/FIBROCIMENTO  FORNECIMENTO E INSTALAÇÃO. AF_06/2016</t>
  </si>
  <si>
    <t>TUBO, CPVC, SOLDÁVEL, DN 35 MM, INSTALADO EM RESERVAÇÃO DE ÁGUA DE EDIFICAÇÃO QUE POSSUA RESERVATÓRIO DE FIBRA/FIBROCIMENTO  FORNECIMENTO E INSTALAÇÃO. AF_06/2016</t>
  </si>
  <si>
    <t>TUBO, CPVC, SOLDÁVEL, DN 42 MM, INSTALADO EM RESERVAÇÃO DE ÁGUA DE EDIFICAÇÃO QUE POSSUA RESERVATÓRIO DE FIBRA/FIBROCIMENTO  FORNECIMENTO E INSTALAÇÃO. AF_06/2016</t>
  </si>
  <si>
    <t>TUBO, CPVC, SOLDÁVEL, DN 54 MM, INSTALADO EM RESERVAÇÃO DE ÁGUA DE EDIFICAÇÃO QUE POSSUA RESERVATÓRIO DE FIBRA/FIBROCIMENTO  FORNECIMENTO E INSTALAÇÃO. AF_06/2016</t>
  </si>
  <si>
    <t>TUBO, CPVC, SOLDÁVEL, DN 73 MM, INSTALADO EM RESERVAÇÃO DE ÁGUA DE EDIFICAÇÃO QUE POSSUA RESERVATÓRIO DE FIBRA/FIBROCIMENTO  FORNECIMENTO E INSTALAÇÃO. AF_06/2016</t>
  </si>
  <si>
    <t>TUBO, CPVC, SOLDÁVEL, DN 89 MM, INSTALADO EM RESERVAÇÃO DE ÁGUA DE EDIFICAÇÃO QUE POSSUA RESERVATÓRIO DE FIBRA/FIBROCIMENTO  FORNECIMENTO E INSTALAÇÃO. AF_06/2016</t>
  </si>
  <si>
    <t>CONECTOR, CPVC, SOLDÁVEL, DN 22 MM X 3/4, INSTALADO EM RESERVAÇÃO DE ÁGUA DE EDIFICAÇÃO QUE POSSUA RESERVATÓRIO DE FIBRA/FIBROCIMENTO  FORNECIMENTO E INSTALAÇÃO. AF_06/2016</t>
  </si>
  <si>
    <t>LUVA, CPVC, SOLDÁVEL, DN 22 MM, INSTALADO EM RESERVAÇÃO DE ÁGUA DE EDIFICAÇÃO QUE POSSUA RESERVATÓRIO DE FIBRA/FIBROCIMENTO  FORNECIMENTO E INSTALAÇÃO. AF_06/2016</t>
  </si>
  <si>
    <t>CONECTOR, CPVC, SOLDÁVEL, DN 28 MM X 1, INSTALADO EM RESERVAÇÃO DE ÁGUA DE EDIFICAÇÃO QUE POSSUA RESERVATÓRIO DE FIBRA/FIBROCIMENTO  FORNECIMENTO E INSTALAÇÃO. AF_06/2016</t>
  </si>
  <si>
    <t>LUVA, CPVC, SOLDÁVEL, DN 28 MM, INSTALADO EM RESERVAÇÃO DE ÁGUA DE EDIFICAÇÃO QUE POSSUA RESERVATÓRIO DE FIBRA/FIBROCIMENTO  FORNECIMENTO E INSTALAÇÃO. AF_06/2016</t>
  </si>
  <si>
    <t>CONECTOR, CPVC, SOLDÁVEL, DN 35 MM X 1 1/4, INSTALADO EM RESERVAÇÃO DE ÁGUA DE EDIFICAÇÃO QUE POSSUA RESERVATÓRIO DE FIBRA/FIBROCIMENTO  FORNECIMENTO E INSTALAÇÃO. AF_06/2016</t>
  </si>
  <si>
    <t>LUVA, CPVC, SOLDÁVEL, DN 35 MM, INSTALADO EM RESERVAÇÃO DE ÁGUA DE EDIFICAÇÃO QUE POSSUA RESERVATÓRIO DE FIBRA/FIBROCIMENTO  FORNECIMENTO E INSTALAÇÃO. AF_06/2016</t>
  </si>
  <si>
    <t>CONECTOR, CPVC, SOLDÁVEL, DN 42 MM X 1 1/2, INSTALADO EM RESERVAÇÃO DE ÁGUA DE EDIFICAÇÃO QUE POSSUA RESERVATÓRIO DE FIBRA/FIBROCIMENTO  FORNECIMENTO E INSTALAÇÃO. AF_06/2016</t>
  </si>
  <si>
    <t>LUVA, CPVC, SOLDÁVEL, DN 42 MM, INSTALADO EM RESERVAÇÃO DE ÁGUA DE EDIFICAÇÃO QUE POSSUA RESERVATÓRIO DE FIBRA/FIBROCIMENTO  FORNECIMENTO E INSTALAÇÃO. AF_06/2016</t>
  </si>
  <si>
    <t>LUVA, CPVC, SOLDÁVEL, DN 54 MM, INSTALADO EM RESERVAÇÃO DE ÁGUA DE EDIFICAÇÃO QUE POSSUA RESERVATÓRIO DE FIBRA/FIBROCIMENTO  FORNECIMENTO E INSTALAÇÃO. AF_06/2016</t>
  </si>
  <si>
    <t>LUVA, CPVC, SOLDÁVEL, DN 89 MM, INSTALADO EM RESERVAÇÃO DE ÁGUA DE EDIFICAÇÃO QUE POSSUA RESERVATÓRIO DE FIBRA/FIBROCIMENTO  FORNECIMENTO E INSTALAÇÃO. AF_06/2016</t>
  </si>
  <si>
    <t>JOELHO 90 GRAUS, CPVC, SOLDÁVEL, DN 22 MM, INSTALADO EM RESERVAÇÃO DE ÁGUA DE EDIFICAÇÃO QUE POSSUA RESERVATÓRIO DE FIBRA/FIBROCIMENTO  FORNECIMENTO E INSTALAÇÃO. AF_06/2016</t>
  </si>
  <si>
    <t>CURVA 90 GRAUS, CPVC, SOLDÁVEL, DN 22 MM, INSTALADO EM RESERVAÇÃO DE ÁGUA DE EDIFICAÇÃO QUE POSSUA RESERVATÓRIO DE FIBRA/FIBROCIMENTO  FORNECIMENTO E INSTALAÇÃO. AF_06/2016</t>
  </si>
  <si>
    <t>JOELHO 90 GRAUS, CPVC, SOLDÁVEL, DN 28 MM, INSTALADO EM RESERVAÇÃO DE ÁGUA DE EDIFICAÇÃO QUE POSSUA RESERVATÓRIO DE FIBRA/FIBROCIMENTO  FORNECIMENTO E INSTALAÇÃO. AF_06/2016</t>
  </si>
  <si>
    <t>CURVA 90 GRAUS, CPVC, SOLDÁVEL, DN 28 MM, INSTALADO EM RESERVAÇÃO DE ÁGUA DE EDIFICAÇÃO QUE POSSUA RESERVATÓRIO DE FIBRA/FIBROCIMENTO  FORNECIMENTO E INSTALAÇÃO. AF_06/2016</t>
  </si>
  <si>
    <t>JOELHO 90 GRAUS, CPVC, SOLDÁVEL, DN 35 MM, INSTALADO EM RESERVAÇÃO DE ÁGUA DE EDIFICAÇÃO QUE POSSUA RESERVATÓRIO DE FIBRA/FIBROCIMENTO  FORNECIMENTO E INSTALAÇÃO. AF_06/2016</t>
  </si>
  <si>
    <t>JOELHO 90 GRAUS, CPVC, SOLDÁVEL, DN 42 MM, INSTALADO EM RESERVAÇÃO DE ÁGUA DE EDIFICAÇÃO QUE POSSUA RESERVATÓRIO DE FIBRA/FIBROCIMENTO  FORNECIMENTO E INSTALAÇÃO. AF_06/2016</t>
  </si>
  <si>
    <t>JOELHO 90 GRAUS, CPVC, SOLDÁVEL, DN 54 MM, INSTALADO EM RESERVAÇÃO DE ÁGUA DE EDIFICAÇÃO QUE POSSUA RESERVATÓRIO DE FIBRA/FIBROCIMENTO  FORNECIMENTO E INSTALAÇÃO. AF_06/2016</t>
  </si>
  <si>
    <t>JOELHO 90 GRAUS, CPVC, SOLDÁVEL, DN 73 MM, INSTALADO EM RESERVAÇÃO DE ÁGUA DE EDIFICAÇÃO QUE POSSUA RESERVATÓRIO DE FIBRA/FIBROCIMENTO  FORNECIMENTO E INSTALAÇÃO. AF_06/2016</t>
  </si>
  <si>
    <t>JOELHO 90 GRAUS, CPVC, SOLDÁVEL, DN 89 MM, INSTALADO EM RESERVAÇÃO DE ÁGUA DE EDIFICAÇÃO QUE POSSUA RESERVATÓRIO DE FIBRA/FIBROCIMENTO  FORNECIMENTO E INSTALAÇÃO. AF_06/2016</t>
  </si>
  <si>
    <t>TE, CPVC, SOLDÁVEL, DN 22 MM, INSTALADO EM RESERVAÇÃO DE ÁGUA DE EDIFICAÇÃO QUE POSSUA RESERVATÓRIO DE FIBRA/FIBROCIMENTO  FORNECIMENTO E INSTALAÇÃO. AF_06/2016</t>
  </si>
  <si>
    <t>TE, CPVC, SOLDÁVEL, DN 28 MM, INSTALADO EM RESERVAÇÃO DE ÁGUA DE EDIFICAÇÃO QUE POSSUA RESERVATÓRIO DE FIBRA/FIBROCIMENTO  FORNECIMENTO E INSTALAÇÃO. AF_06/2016</t>
  </si>
  <si>
    <t>TE, CPVC, SOLDÁVEL, DN 35 MM, INSTALADO EM RESERVAÇÃO DE ÁGUA DE EDIFICAÇÃO QUE POSSUA RESERVATÓRIO DE FIBRA/FIBROCIMENTO  FORNECIMENTO E INSTALAÇÃO. AF_06/2016</t>
  </si>
  <si>
    <t>TE, CPVC, SOLDÁVEL, DN 42 MM, INSTALADO EM RESERVAÇÃO DE ÁGUA DE EDIFICAÇÃO QUE POSSUA RESERVATÓRIO DE FIBRA/FIBROCIMENTO  FORNECIMENTO E INSTALAÇÃO. AF_06/2016</t>
  </si>
  <si>
    <t>TE, CPVC, SOLDÁVEL, DN 54 MM, INSTALADO EM RESERVAÇÃO DE ÁGUA DE EDIFICAÇÃO QUE POSSUA RESERVATÓRIO DE FIBRA/FIBROCIMENTO  FORNECIMENTO E INSTALAÇÃO. AF_06/2016</t>
  </si>
  <si>
    <t>TE, CPVC, SOLDÁVEL, DN 73 MM, INSTALADO EM RESERVAÇÃO DE ÁGUA DE EDIFICAÇÃO QUE POSSUA RESERVATÓRIO DE FIBRA/FIBROCIMENTO  FORNECIMENTO E INSTALAÇÃO. AF_06/2016</t>
  </si>
  <si>
    <t>TE, CPVC, SOLDÁVEL, DN 89 MM, INSTALADO EM RESERVAÇÃO DE ÁGUA DE EDIFICAÇÃO QUE POSSUA RESERVATÓRIO DE FIBRA/FIBROCIMENTO  FORNECIMENTO E INSTALAÇÃO. AF_06/2016</t>
  </si>
  <si>
    <t>(COMPOSIÇÃO REPRESENTATIVA) DO SERVIÇO DE CONTRAPISO EM ARGAMASSA TRAÇO 1:4 (CIM E AREIA), EM BETONEIRA 400 L, ESPESSURA 3 CM ÁREAS SECAS E 3 CM ÁREAS MOLHADAS, PARA EDIFICAÇÃO HABITACIONAL MULTIFAMILIAR (PRÉDIO). AF_11/2014</t>
  </si>
  <si>
    <t>(COMPOSIÇÃO REPRESENTATIVA) DO SERVIÇO DE CONTRAPISO EM ARGAMASSA TRAÇO 1:4 (CIM E AREIA), EM BETONEIRA 400 L, ESPESSURA 4 CM ÁREAS SECAS E AREAS MOLHADAS SOBRE LAJE E 3 CM ÁREAS MOLHADAS SOBRE IMPERMEABILIZAÇÃO, PARA EDIFICAÇÃO HABITACIONAL MULTIFAMILIAR (PRÉDIO). AF_11/2014</t>
  </si>
  <si>
    <t>ADAPTADOR COM FLANGE E ANEL DE VEDAÇÃO, PVC, SOLDÁVEL, DN  20 MM X 1/2 , INSTALADO EM RESERVAÇÃO DE ÁGUA DE EDIFICAÇÃO QUE POSSUA RESERVATÓRIO DE FIBRA/FIBROCIMENTO   FORNECIMENTO E INSTALAÇÃO. AF_06/2016</t>
  </si>
  <si>
    <t>ADAPTADOR COM FLANGES LIVRES, PVC, SOLDÁVEL LONGO, DN 32 MM X 1 , INSTALADO EM RESERVAÇÃO DE ÁGUA DE EDIFICAÇÃO QUE POSSUA RESERVATÓRIO DE FIBRA/FIBROCIMENTO   FORNECIMENTO E INSTALAÇÃO. AF_06/2016</t>
  </si>
  <si>
    <t>ADAPTADOR COM FLANGES LIVRES, PVC, SOLDÁVEL LONGO, DN 60 MM X 2 , INSTALADO EM RESERVAÇÃO DE ÁGUA DE EDIFICAÇÃO QUE POSSUA RESERVATÓRIO DE FIBRA/FIBROCIMENTO   FORNECIMENTO E INSTALAÇÃO. AF_06/2016</t>
  </si>
  <si>
    <t>ADAPTADOR COM FLANGES LIVRES, PVC, SOLDÁVEL LONGO, DN 85 MM X 3 , INSTALADO EM RESERVAÇÃO DE ÁGUA DE EDIFICAÇÃO QUE POSSUA RESERVATÓRIO DE FIBRA/FIBROCIMENTO   FORNECIMENTO E INSTALAÇÃO. AF_06/2016</t>
  </si>
  <si>
    <t>ADAPTADOR COM FLANGES LIVRES, PVC, SOLDÁVEL LONGO, DN 110 MM X 4 , INSTALADO EM RESERVAÇÃO DE ÁGUA DE EDIFICAÇÃO QUE POSSUA RESERVATÓRIO DE FIBRA/FIBROCIMENTO   FORNECIMENTO E INSTALAÇÃO. AF_06/2016</t>
  </si>
  <si>
    <t>REGISTRO DE GAVETA BRUTO, LATÃO, ROSCÁVEL, 1, COM ACABAMENTO E CANOPLA CROMADOS, INSTALADO EM RESERVAÇÃO DE ÁGUA DE EDIFICAÇÃO QUE POSSUA RESERVATÓRIO DE FIBRA/FIBROCIMENTO  FORNECIMENTO E INSTALAÇÃO. AF_06/2016</t>
  </si>
  <si>
    <t>REGISTRO DE GAVETA BRUTO, LATÃO, ROSCÁVEL, 1 1/4, COM ACABAMENTO E CANOPLA CROMADOS, INSTALADO EM RESERVAÇÃO DE ÁGUA DE EDIFICAÇÃO QUE POSSUA RESERVATÓRIO DE FIBRA/FIBROCIMENTO  FORNECIMENTO E INSTALAÇÃO. AF_06/2016</t>
  </si>
  <si>
    <t>REGISTRO DE GAVETA BRUTO, LATÃO, ROSCÁVEL, 1 1/2, COM ACABAMENTO E CANOPLA CROMADOS, INSTALADO EM RESERVAÇÃO DE ÁGUA DE EDIFICAÇÃO QUE POSSUA RESERVATÓRIO DE FIBRA/FIBROCIMENTO  FORNECIMENTO E INSTALAÇÃO. AF_06/2016</t>
  </si>
  <si>
    <t>TORNEIRA DE BÓIA REAL, ROSCÁVEL, 1/2", FORNECIDA E INSTALADA EM RESERVAÇÃO DE ÁGUA. AF_06/2016</t>
  </si>
  <si>
    <t>TORNEIRA DE BÓIA REAL, ROSCÁVEL, 3/4", FORNECIDA E INSTALADA EM RESERVAÇÃO DE ÁGUA. AF_06/2016</t>
  </si>
  <si>
    <t>TORNEIRA DE BÓIA REAL, ROSCÁVEL, 1", FORNECIDA E INSTALADA EM RESERVAÇÃO DE ÁGUA. AF_06/2016</t>
  </si>
  <si>
    <t>TORNEIRA DE BÓIA REAL, ROSCÁVEL, 1 1/4", FORNECIDA E INSTALADA EM RESERVAÇÃO DE ÁGUA. AF_06/2016</t>
  </si>
  <si>
    <t>TORNEIRA DE BÓIA REAL, ROSCÁVEL, 1 1/2", FORNECIDA E INSTALADA EM RESERVAÇÃO DE ÁGUA. AF_06/2016</t>
  </si>
  <si>
    <t>TORNEIRA DE BÓIA REAL, ROSCÁVEL, 2", FORNECIDA E INSTALADA EM RESERVAÇÃO DE ÁGUA. AF_06/2016</t>
  </si>
  <si>
    <t>PORTA DE ALUMÍNIO DE ABRIR PARA VIDRO SEM GUARNIÇÃO, 87X210CM, FIXAÇÃO COM PARAFUSOS, INCLUSIVE VIDROS - FORNECIMENTO E INSTALAÇÃO. AF_08/2015</t>
  </si>
  <si>
    <t>LUVA, CPVC, SOLDÁVEL, DN 73 MM, INSTALADO EM RESERVAÇÃO DE ÁGUA DE EDIFICAÇÃO QUE POSSUA RESERVATÓRIO DE FIBRA/FIBROCIMENTO  FORNECIMENTO E INSTALAÇÃO. AF_06/2016</t>
  </si>
  <si>
    <t>TUBO DE PEAD CORRUGADO DE DUPLA PAREDE PARA REDE COLETORA DE ESGOTO, DN 250 MM, JUNTA ELÁSTICA INTEGRADA, INSTALADO EM LOCAL COM NÍVEL BAIXO DE INTERFERÊNCIAS - FORNECIMENTO E ASSENTAMENTO. AF_06/2016</t>
  </si>
  <si>
    <t>ASSENTAMENTO DE TUBO DE PEAD CORRUGADO DE DUPLA PAREDE PARA REDE COLETORA DE ESGOTO, DN 250 MM, JUNTA ELÁSTICA INTEGRADA, INSTALADO EM LOCAL COM NÍVEL BAIXO DE INTERFERÊNCIAS (NÃO INCLUI FORNECIMENTO). AF_06/2016</t>
  </si>
  <si>
    <t>TUBO DE PEAD CORRUGADO DE DUPLA PAREDE PARA REDE COLETORA DE ESGOTO, DN 300 MM, JUNTA ELÁSTICA INTEGRADA, INSTALADO EM LOCAL COM NÍVEL BAIXO DE INTERFERÊNCIAS - FORNECIMENTO E ASSENTAMENTO. AF_06/2016</t>
  </si>
  <si>
    <t>ASSENTAMENTO DE TUBO DE PEAD CORRUGADO DE DUPLA PAREDE PARA REDE COLETORA DE ESGOTO, DN 300 MM, JUNTA ELÁSTICA INTEGRADA, INSTALADO EM LOCAL COM NÍVEL BAIXO DE INTERFERÊNCIAS (NÃO INCLUI FORNECIMENTO). AF_06/2016</t>
  </si>
  <si>
    <t>TUBO DE PEAD CORRUGADO DE DUPLA PAREDE PARA REDE COLETORA DE ESGOTO, DN 750 MM, JUNTA ELÁSTICA INTEGRADA, INSTALADO EM LOCAL COM NÍVEL BAIXO DE INTERFERÊNCIAS - FORNECIMENTO E ASSENTAMENTO. AF_06/2016</t>
  </si>
  <si>
    <t>ASSENTAMENTO DE TUBO DE PEAD CORRUGADO DE DUPLA PAREDE PARA REDE COLETORA DE ESGOTO, DN 750 MM, JUNTA ELÁSTICA INTEGRADA, INSTALADO EM LOCAL COM NÍVEL BAIXO DE INTERFERÊNCIAS (NÃO INCLUI FORNECIMENTO). AF_06/2016</t>
  </si>
  <si>
    <t>ASSENTAMENTO DE TUBO DE PEAD CORRUGADO DE DUPLA PAREDE PARA REDE COLETORA DE ESGOTO, DN 900 MM, JUNTA ELÁSTICA INTEGRADA, INSTALADO EM LOCAL COM NÍVEL BAIXO DE INTERFERÊNCIAS (NÃO INCLUI FORNECIMENTO). AF_06/2016</t>
  </si>
  <si>
    <t>TUBO DE PEAD CORRUGADO DE DUPLA PAREDE PARA REDE COLETORA DE ESGOTO, DN 1000 MM, JUNTA ELÁSTICA INTEGRADA, INSTALADO EM LOCAL COM NÍVEL BAIXO DE INTERFERÊNCIAS - FORNECIMENTO E ASSENTAMENTO. AF_06/2016</t>
  </si>
  <si>
    <t>ASSENTAMENTO DE TUBO DE PEAD CORRUGADO DE DUPLA PAREDE PARA REDE COLETORA DE ESGOTO, DN 1000 MM, JUNTA ELÁSTICA INTEGRADA, INSTALADO EM LOCAL COM NÍVEL BAIXO DE INTERFERÊNCIAS (NÃO INCLUI FORNECIMENTO). AF_06/2016</t>
  </si>
  <si>
    <t>TUBO DE PEAD CORRUGADO DE DUPLA PAREDE PARA REDE COLETORA DE ESGOTO, DN 1200 MM, JUNTA ELÁSTICA INTEGRADA, INSTALADO EM LOCAL COM NÍVEL BAIXO DE INTERFERÊNCIAS - FORNECIMENTO E ASSENTAMENTO. AF_06/2016</t>
  </si>
  <si>
    <t>ASSENTAMENTO DE TUBO DE PEAD CORRUGADO DE DUPLA PAREDE PARA REDE COLETORA DE ESGOTO, DN 1200 MM, JUNTA ELÁSTICA INTEGRADA, INSTALADO EM LOCAL COM NÍVEL BAIXO DE INTERFERÊNCIAS (NÃO INCLUI FORNECIMENTO). AF_06/2016</t>
  </si>
  <si>
    <t>ASSENTAMENTO DE TUBO DE PEAD CORRUGADO DE DUPLA PAREDE PARA REDE COLETORA DE ESGOTO, DN 1500 MM, JUNTA ELÁSTICA INTEGRADA, INSTALADO EM LOCAL COM NÍVEL BAIXO DE INTERFERÊNCIAS (NÃO INCLUI FORNECIMENTO). AF_06/2016</t>
  </si>
  <si>
    <t>TUBO DE PEAD CORRUGADO DE DUPLA PAREDE PARA REDE COLETORA DE ESGOTO, DN 250 MM, JUNTA ELÁSTICA INTEGRADA, INSTALADO EM LOCAL COM NÍVEL ALTO DE INTERFERÊNCIAS - FORNECIMENTO E ASSENTAMENTO. AF_06/2016</t>
  </si>
  <si>
    <t>ASSENTAMENTO DE TUBO DE PEAD CORRUGADO DE DUPLA PAREDE PARA REDE COLETORA DE ESGOTO, DN 250 MM, JUNTA ELÁSTICA INTEGRADA, INSTALADO EM LOCAL COM NÍVEL ALTO DE INTERFERÊNCIAS (NÃO INCLUI FORNECIMENTO). AF_06/2016</t>
  </si>
  <si>
    <t>TUBO DE PEAD CORRUGADO DE DUPLA PAREDE PARA REDE COLETORA DE ESGOTO, DN 300 MM, JUNTA ELÁSTICA INTEGRADA, INSTALADO EM LOCAL COM NÍVEL ALTO DE INTERFERÊNCIAS - FORNECIMENTO E ASSENTAMENTO. AF_06/2016</t>
  </si>
  <si>
    <t>ASSENTAMENTO DE TUBO DE PEAD CORRUGADO DE DUPLA PAREDE PARA REDE COLETORA DE ESGOTO, DN 300 MM, JUNTA ELÁSTICA INTEGRADA, INSTALADO EM LOCAL COM NÍVEL ALTO DE INTERFERÊNCIAS (NÃO INCLUI FORNECIMENTO). AF_06/2016</t>
  </si>
  <si>
    <t>TUBO DE PEAD CORRUGADO DE DUPLA PAREDE PARA REDE COLETORA DE ESGOTO, DN 750 MM, JUNTA ELÁSTICA INTEGRADA, INSTALADO EM LOCAL COM NÍVEL ALTO DE INTERFERÊNCIAS - FORNECIMENTO E ASSENTAMENTO. AF_06/2016</t>
  </si>
  <si>
    <t>ASSENTAMENTO DE TUBO DE PEAD CORRUGADO DE DUPLA PAREDE PARA REDE COLETORA DE ESGOTO, DN 750 MM, JUNTA ELÁSTICA INTEGRADA, INSTALADO EM LOCAL COM NÍVEL ALTO DE INTERFERÊNCIAS (NÃO INCLUI FORNECIMENTO). AF_06/2016</t>
  </si>
  <si>
    <t>ASSENTAMENTO DE TUBO DE PEAD CORRUGADO DE DUPLA PAREDE PARA REDE COLETORA DE ESGOTO, DN 900 MM, JUNTA ELÁSTICA INTEGRADA, INSTALADO EM LOCAL COM NÍVEL ALTO DE INTERFERÊNCIAS (NÃO INCLUI FORNECIMENTO). AF_06/2016</t>
  </si>
  <si>
    <t>TUBO DE PEAD CORRUGADO DE DUPLA PAREDE PARA REDE COLETORA DE ESGOTO, DN 1000 MM, JUNTA ELÁSTICA INTEGRADA, INSTALADO EM LOCAL COM NÍVEL ALTO DE INTERFERÊNCIAS - FORNECIMENTO E ASSENTAMENTO. AF_06/2016</t>
  </si>
  <si>
    <t>ASSENTAMENTO DE TUBO DE PEAD CORRUGADO DE DUPLA PAREDE PARA REDE COLETORA DE ESGOTO, DN 1000 MM, JUNTA ELÁSTICA INTEGRADA, INSTALADO EM LOCAL COM NÍVEL ALTO DE INTERFERÊNCIAS (NÃO INCLUI FORNECIMENTO). AF_06/2016</t>
  </si>
  <si>
    <t>TUBO DE PEAD CORRUGADO DE DUPLA PAREDE PARA REDE COLETORA DE ESGOTO, DN 1200 MM, JUNTA ELÁSTICA INTEGRADA, INSTALADO EM LOCAL COM NÍVEL ALTO DE INTERFERÊNCIAS - FORNECIMENTO E ASSENTAMENTO. AF_06/2016</t>
  </si>
  <si>
    <t>ASSENTAMENTO DE TUBO DE PEAD CORRUGADO DE DUPLA PAREDE PARA REDE COLETORA DE ESGOTO, DN 1200 MM, JUNTA ELÁSTICA INTEGRADA, INSTALADO EM LOCAL COM NÍVEL ALTO DE INTERFERÊNCIAS (NÃO INCLUI FORNECIMENTO). AF_06/2016</t>
  </si>
  <si>
    <t>ASSENTAMENTO DE TUBO DE PEAD CORRUGADO DE DUPLA PAREDE PARA REDE COLETORA DE ESGOTO, DN 1500 MM, JUNTA ELÁSTICA INTEGRADA, INSTALADO EM LOCAL COM NÍVEL ALTO DE INTERFERÊNCIAS (NÃO INCLUI FORNECIMENTO). AF_06/2016</t>
  </si>
  <si>
    <t>TRANSPORTE HORIZONTAL MANUAL, DE 30 M, DE KIT PORTA-PRONTA OU PORTA DE MADEIRA FOLHA LEVE OU MÉDIA, PORTA DE AÇO E PORTA DE ALUMÍNIO. AF_07/2016</t>
  </si>
  <si>
    <t>TRANSPORTE VERTICAL MANUAL, DE 1 PAVIMENTO, DE KIT PORTA-PRONTA OU PORTA DE MADEIRA FOLHA LEVE OU MÉDIA, PORTA DE AÇO E PORTA DE ALUMÍNIO. AF_07/2016</t>
  </si>
  <si>
    <t>TRANSPORTE VERTICAL MANUAL, DE 1 PAVIMENTO, DE KIT PORTA-PRONTA OU PORTA DE MADEIRA FOLHA PESADA OU SUPERPESADA E PORTA CORTA-FOGO. AF_07/2016</t>
  </si>
  <si>
    <t>TRANSPORTE HORIZONTAL MANUAL, DE 30 M, DE BANCADA DE MÁRMORE OU GRANITO PARA COZINHA/LAVATÓRIO OU MÁRMORE SINTÉTICO COM CUBA INTEGRADA. AF_07/2016</t>
  </si>
  <si>
    <t>TRANSPORTE VERTICAL MANUAL, DE 1 PAVIMENTO, DE BANCADA DE MÁRMORE OU GRANITO PARA COZINHA/LAVATÓRIO OU MÁRMORE SINTÉTICO COM CUBA INTEGRADA. AF_07/2016</t>
  </si>
  <si>
    <t>TRANSPORTE HORIZONTAL DE 30 M COM CARRINHO PLATAFORMA COM BANCADA DE MÁRMORE OU GRANITO PARA COZINHA/LAVATÓRIO OU MÁRMORE SINTÉTICO COM CUBA INTEGRADA. AF_07/2016</t>
  </si>
  <si>
    <t>TRANSPORTE HORIZONTAL DE 50 M COM CARRINHO PLATAFORMA COM BANCADA DE MÁRMORE OU GRANITO PARA COZINHA/LAVATÓRIO OU MÁRMORE SINTÉTICO COM CUBA INTEGRADA. AF_07/2016</t>
  </si>
  <si>
    <t>TRANSPORTE HORIZONTAL DE 75 M COM CARRINHO PLATAFORMA COM BANCADA DE MÁRMORE OU GRANITO PARA COZINHA/LAVATÓRIO OU MÁRMORE SINTÉTICO COM CUBA INTEGRADA. AF_07/2016</t>
  </si>
  <si>
    <t>TRANSPORTE HORIZONTAL DE 100 M COM CARRINHO PLATAFORMA COM BANCADA DE MÁRMORE OU GRANITO PARA COZINHA/LAVATÓRIO OU MÁRMORE SINTÉTICO COM CUBA INTEGRADA. AF_07/2016</t>
  </si>
  <si>
    <t>TRANSPORTE HORIZONTAL MANUAL, DE 30 M, DE COMPENSADO DE MADEIRA. AF_07/2016</t>
  </si>
  <si>
    <t>TRANSPORTE HORIZONTAL MANUAL, DE 30 M, DE TELHA DE FIBROCIMENTO ONDULADA OU TELHA ESTRUTURAL DE FIBROCIMENTO, CANALETE 90 OU KALHETÃO. AF_07/2016</t>
  </si>
  <si>
    <t>TRANSPORTE HORIZONTAL DE 100 M COM MANIPULADOR TELESCÓPICO DE TELHAS TERMOACÚSTICA, FIBROCIMENTO ONDULADA, AÇO ZINCADO, FIBROCIMENTO ESTRUTURAL, CANALETE 90 OU KALHETÃO. AF_07/2016</t>
  </si>
  <si>
    <t>TRANSPORTE HORIZONTAL MANUAL, DE 30 M, DE BACIA SANITÁRIA, CAIXA ACOPLADA, TANQUE OU PIA. AF_07/2016</t>
  </si>
  <si>
    <t>TRANSPORTE VERTICAL MANUAL DE 1 PAVIMENTO DE BACIA SANITÁRIA, CAIXA ACOPLADA, TANQUE OU PIA. AF_07/2016</t>
  </si>
  <si>
    <t>TRANSPORTE HORIZONTAL DE 30 M COM CARRINHO PLATAFORMA COM BACIA SANITÁRIA, CAIXA ACOPLADA, TANQUE OU PIA. AF_07/2016</t>
  </si>
  <si>
    <t>TRANSPORTE HORIZONTAL DE 50 M COM CARRINHO PLATAFORMA COM BACIA SANITÁRIA, CAIXA ACOPLADA, TANQUE OU PIA. AF_07/2016</t>
  </si>
  <si>
    <t>TRANSPORTE HORIZONTAL DE 75 M COM CARRINHO PLATAFORMA COM BACIA SANITÁRIA, CAIXA ACOPLADA, TANQUE OU PIA. AF_07/2016</t>
  </si>
  <si>
    <t>TRANSPORTE HORIZONTAL DE 100 M COM CARRINHO PLATAFORMA COM BACIA SANITÁRIA, CAIXA ACOPLADA, TANQUE OU PIA. AF_07/2016</t>
  </si>
  <si>
    <t>TRANSPORTE HORIZONTAL DE 100 M COM MANIPULADOR TELESCÓPICO DE BACIAS SANITÁRIAS, CAIXA ACOPLADA, TANQUE OU PIA. AF_07/2016</t>
  </si>
  <si>
    <t>TRANSPORTE HORIZONTAL MANUAL, DE 30 M, DE TELHA DE CONCRETO OU CERÂMICA. AF_07/2016</t>
  </si>
  <si>
    <t>TRANSPORTE HORIZONTAL DE 30 M COM CARRINHO PLATAFORMA COM TELHA DE CONCRETO OU CERÂMICA. AF_07/2016</t>
  </si>
  <si>
    <t>TRANSPORTE HORIZONTAL DE 50 M COM CARRINHO PLATAFORMA COM TELHA DE CONCRETO OU CERÂMICA. AF_07/2016</t>
  </si>
  <si>
    <t>TRANSPORTE HORIZONTAL DE 75 M COM CARRINHO PLATAFORMA COM TELHA DE CONCRETO OU CERÂMICA. AF_07/2016</t>
  </si>
  <si>
    <t>TRANSPORTE HORIZONTAL DE 100 M COM CARRINHO PLATAFORMA COM TELHA DE CONCRETO OU CERÂMICA. AF_07/2016</t>
  </si>
  <si>
    <t>TRANSPORTE HORIZONTAL DE 100 M COM MANIPULADOR TELESCÓPICO DE TELHAS DE CONCRETO OU CERÂMICA. AF_07/2016</t>
  </si>
  <si>
    <t>TRANSPORTE HORIZONTAL MANUAL, DE 30 M, DE BARRAMENTO BLINDADO. AF_07/2016</t>
  </si>
  <si>
    <t>CONCRETO MAGRO PARA LASTRO, TRAÇO 1:4,5:4,5 (CIMENTO/ AREIA MÉDIA/ BRITA 1)  - PREPARO MECÂNICO COM BETONEIRA 400 L. AF_07/2016</t>
  </si>
  <si>
    <t>CONCRETO FCK = 15MPA, TRAÇO 1:3,4:3,5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</si>
  <si>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</si>
  <si>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</si>
  <si>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</si>
  <si>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BRITA 1)  - PREPARO MECÂNICO COM BETONEIRA 600 L. AF_07/2016</t>
  </si>
  <si>
    <t>CONCRETO FCK = 15MPA, TRAÇO 1:3,4:3,5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</si>
  <si>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</si>
  <si>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</si>
  <si>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</si>
  <si>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BRITA 1)  - PREPARO MANUAL. AF_07/2016</t>
  </si>
  <si>
    <t>CONCRETO FCK = 15MPA, TRAÇO 1:3,4:3,5 (CIMENTO/ AREIA MÉDIA/ BRITA 1)  - PREPARO MANUAL. AF_07/2016</t>
  </si>
  <si>
    <t>EXECUÇÃO DE PASSEIO (CALÇADA) OU PISO DE CONCRETO COM CONCRETO MOLDADO IN LOCO, FEITO EM OBRA, ACABAMENTO CONVENCIONAL, NÃO ARMADO. AF_07/2016</t>
  </si>
  <si>
    <t>EXECUÇÃO DE PASSEIO (CALÇADA) OU PISO DE CONCRETO COM CONCRETO MOLDADO IN LOCO, FEITO EM OBRA, ACABAMENTO CONVENCIONAL, ESPESSURA 6 CM, ARMADO. AF_07/2016</t>
  </si>
  <si>
    <t>EXECUÇÃO DE PASSEIO (CALÇADA) OU PISO DE CONCRETO COM CONCRETO MOLDADO IN LOCO, USINADO, ACABAMENTO CONVENCIONAL, ESPESSURA 6 CM, ARMADO. AF_07/2016</t>
  </si>
  <si>
    <t>EXECUÇÃO DE PASSEIO (CALÇADA) OU PISO DE CONCRETO COM CONCRETO MOLDADO IN LOCO, FEITO EM OBRA, ACABAMENTO CONVENCIONAL, ESPESSURA 8 CM, ARMADO. AF_07/2016</t>
  </si>
  <si>
    <t>EXECUÇÃO DE PASSEIO (CALÇADA) OU PISO DE CONCRETO COM CONCRETO MOLDADO IN LOCO, USINADO, ACABAMENTO CONVENCIONAL, ESPESSURA 8 CM, ARMADO. AF_07/2016</t>
  </si>
  <si>
    <t>EXECUÇÃO DE PASSEIO (CALÇADA) OU PISO DE CONCRETO COM CONCRETO MOLDADO IN LOCO, FEITO EM OBRA, ACABAMENTO CONVENCIONAL, ESPESSURA 10 CM, ARMADO. AF_07/2016</t>
  </si>
  <si>
    <t>EXECUÇÃO DE PASSEIO (CALÇADA) OU PISO DE CONCRETO COM CONCRETO MOLDADO IN LOCO, USINADO, ACABAMENTO CONVENCIONAL, ESPESSURA 10 CM, ARMADO. AF_07/2016</t>
  </si>
  <si>
    <t>EXECUÇÃO DE PASSEIO (CALÇADA) OU PISO DE CONCRETO COM CONCRETO MOLDADO IN LOCO, FEITO EM OBRA, ACABAMENTO CONVENCIONAL, ESPESSURA 12 CM, ARMADO. AF_07/2016</t>
  </si>
  <si>
    <t>EXECUÇÃO DE PASSEIO (CALÇADA) OU PISO DE CONCRETO COM CONCRETO MOLDADO IN LOCO, USINADO, ACABAMENTO CONVENCIONAL, ESPESSURA 12 CM, ARMADO. AF_07/2016</t>
  </si>
  <si>
    <t>EXECUÇÃO DE PROTEÇÃO DA CABEÇA DO TIRANTE COM USO DE FÔRMAS EM CHAPA COMPENSADA PLASTIFICADA DE MADEIRA E CONCRETO FCK =15 MPA. AF_07/2016</t>
  </si>
  <si>
    <t>MARTELETE OU ROMPEDOR PNEUMÁTICO MANUAL, 28 KG, COM SILENCIADOR - DEPRECIAÇÃO. AF_07/2016</t>
  </si>
  <si>
    <t>MARTELETE OU ROMPEDOR PNEUMÁTICO MANUAL, 28 KG, COM SILENCIADOR - JUROS. AF_07/2016</t>
  </si>
  <si>
    <t>USINA MISTURADORA DE SOLOS, CAPACIDADE DE 200 A 500 TON/H, POTENCIA 75KW - DEPRECIAÇÃO. AF_07/2016</t>
  </si>
  <si>
    <t>USINA MISTURADORA DE SOLOS, CAPACIDADE DE 200 A 500 TON/H, POTENCIA 75KW - JUROS. AF_07/2016</t>
  </si>
  <si>
    <t>USINA MISTURADORA DE SOLOS, CAPACIDADE DE 200 A 500 TON/H, POTENCIA 75KW - MATERIAIS NA OPERAÇÃO. AF_07/2016</t>
  </si>
  <si>
    <t>USINA MISTURADORA DE SOLOS, CAPACIDADE DE 200 A 500 TON/H, POTENCIA 75KW - CHP DIURNO. AF_07/2016</t>
  </si>
  <si>
    <t>USINA MISTURADORA DE SOLOS, CAPACIDADE DE 200 A 500 TON/H, POTENCIA 75KW - CHI DIURNO. AF_07/2016</t>
  </si>
  <si>
    <t>DISTRIBUIDOR DE AGREGADOS AUTOPROPELIDO, CAP 3 M3, A DIESEL, POTÊNCIA 176CV  MATERIAIS NA OPERAÇÃO. AF_07/2016</t>
  </si>
  <si>
    <t>MÁQUINA DEMARCADORA DE FAIXA DE TRÁFEGO À FRIO, AUTOPROPELIDA, POTÊNCIA 38 HP - DEPRECIAÇÃO. AF_07/2016</t>
  </si>
  <si>
    <t>MÁQUINA DEMARCADORA DE FAIXA DE TRÁFEGO À FRIO, AUTOPROPELIDA, POTÊNCIA 38 HP - JUROS. AF_07/2016</t>
  </si>
  <si>
    <t>MÁQUINA DEMARCADORA DE FAIXA DE TRÁFEGO À FRIO, AUTOPROPELIDA, POTÊNCIA 38 HP - MANUTENÇÃO. AF_07/2016</t>
  </si>
  <si>
    <t>MÁQUINA DEMARCADORA DE FAIXA DE TRÁFEGO À FRIO, AUTOPROPELIDA, POTÊNCIA 38 HP - MATERIAIS NA OPERAÇÃO. AF_07/2016</t>
  </si>
  <si>
    <t>MÁQUINA DEMARCADORA DE FAIXA DE TRÁFEGO À FRIO, AUTOPROPELIDA, POTÊNCIA 38 HP - CHP DIURNO. AF_07/2016</t>
  </si>
  <si>
    <t>TALHA MANUAL DE CORRENTE, CAPACIDADE DE 2 TON. COM ELEVAÇÃO DE 3 M - DEPRECIAÇÃO. AF_07/2016</t>
  </si>
  <si>
    <t>TALHA MANUAL DE CORRENTE, CAPACIDADE DE 2 TON. COM ELEVAÇÃO DE 3 M - JUROS. AF_07/2016</t>
  </si>
  <si>
    <t>TALHA MANUAL DE CORRENTE, CAPACIDADE DE 2 TON. COM ELEVAÇÃO DE 3 M - MANUTENÇÃO. AF_07/2016</t>
  </si>
  <si>
    <t>TALHA MANUAL DE CORRENTE, CAPACIDADE DE 2 TON. COM ELEVAÇÃO DE 3 M - CHP DIURNO. AF_07/2016</t>
  </si>
  <si>
    <t>TALHA MANUAL DE CORRENTE, CAPACIDADE DE 2 TON. COM ELEVAÇÃO DE 3 M - CHI DIURNO. AF_07/2016</t>
  </si>
  <si>
    <t>ADAPTADOR COM FLANGES LIVRES, PVC, SOLDÁVEL LONGO, DN  25 MM X 3/4 , INSTALADO EM RESERVAÇÃO DE ÁGUA DE EDIFICAÇÃO QUE POSSUA RESERVATÓRIO DE FIBRA/FIBROCIMENTO    FORNECIMENTO E INSTALAÇÃO. AF_06/2016</t>
  </si>
  <si>
    <t>GRUA ASCENCIONAL, LANÇA DE 42 M, CAPACIDADE DE 1,5 T A 30 M, ALTURA ATÉ 39 M  DEPRECIAÇÃO. AF_08/2016</t>
  </si>
  <si>
    <t>GRUA ASCENCIONAL, LANCA DE 42 M, CAPACIDADE DE 1,5 T A 30 M, ALTURA ATE 39 M  JUROS. AF_08/2016</t>
  </si>
  <si>
    <t>GRUA ASCENCIONAL, LANCA DE 42 M, CAPACIDADE DE 1,5 T A 30 M, ALTURA ATE 39 M  MANUTENÇÃO. AF_08/2016</t>
  </si>
  <si>
    <t>GRUA ASCENCIONAL, LANCA DE 42 M, CAPACIDADE DE 1,5 T A 30 M, ALTURA ATE 39 M  MATERIAIS NA OPERAÇÃO. AF_08/2016</t>
  </si>
  <si>
    <t>GRUA ASCENCIONAL, LANCA DE 42 M, CAPACIDADE DE 1,5 T A 30 M, ALTURA ATE 39 M - CHP DIURNO. AF_08/2016</t>
  </si>
  <si>
    <t>GRUA ASCENCIONAL, LANÇA DE 42 M, CAPACIDADE DE 1,5 T A 30 M, ALTURA ATÉ 39 M - CHI DIURNO. AF_08/2016</t>
  </si>
  <si>
    <t>PULVERIZADOR DE TINTA ELÉTRICO/MÁQUINA DE PINTURA AIRLESS, VAZÃO 2 L/MIN - DEPRECIAÇÃO. AF_08/2016</t>
  </si>
  <si>
    <t>PULVERIZADOR DE TINTA ELÉTRICO/MÁQUINA DE PINTURA AIRLESS, VAZÃO 2 L/MIN - JUROS. AF_08/2016</t>
  </si>
  <si>
    <t>PULVERIZADOR DE TINTA ELÉTRICO/MÁQUINA DE PINTURA AIRLESS, VAZÃO 2 L/MIN - MANUTENÇÃO. AF_08/2016</t>
  </si>
  <si>
    <t>PULVERIZADOR DE TINTA ELÉTRICO/MÁQUINA DE PINTURA AIRLESS, VAZÃO 2 L/MIN - MATERIAIS NA OPERAÇÃO. AF_08/2016</t>
  </si>
  <si>
    <t>PULVERIZADOR DE TINTA ELÉTRICO/MÁQUINA DE PINTURA AIRLESS, VAZÃO 2 L/MIN - CHP DIURNO. AF_08/2016</t>
  </si>
  <si>
    <t>PULVERIZADOR DE TINTA ELÉTRICO/MÁQUINA DE PINTURA AIRLESS, VAZÃO 2 L/MIN - CHI DIURNO. AF_08/2016</t>
  </si>
  <si>
    <t>LUVA COM BUCHA DE LATÃO, PVC, SOLDÁVEL, DN 32MM X 1 , INSTALADO EM RAMAL DE DISTRIBUIÇÃO DE ÁGUA   FORNECIMENTO E INSTALAÇÃO. AF_12/2014</t>
  </si>
  <si>
    <t>LASTRO DE CONCRETO MAGRO, APLICADO EM PISOS OU RADIERS, ESPESSURA DE 3 CM. AF_07_2016</t>
  </si>
  <si>
    <t>LASTRO DE CONCRETO MAGRO, APLICADO EM PISOS OU RADIERS, ESPESSURA DE 5 CM. AF_07_2016</t>
  </si>
  <si>
    <t>VÁLVULA DE ESFERA BRUTA, BRONZE, ROSCÁVEL, 1/2  , INSTALADO EM RESERVAÇÃO DE ÁGUA DE EDIFICAÇÃO QUE POSSUA RESERVATÓRIO DE FIBRA/FIBROCIMENTO - FORNECIMENTO E INSTALAÇÃO. AF_06/2016</t>
  </si>
  <si>
    <t>VÁLVULA DE ESFERA BRUTA, BRONZE, ROSCÁVEL, 3/4'', INSTALADO EM RESERVAÇÃO DE ÁGUA DE EDIFICAÇÃO QUE POSSUA RESERVATÓRIO DE FIBRA/FIBROCIMENTO - FORNECIMENTO E INSTALAÇÃO. AF_06/2016</t>
  </si>
  <si>
    <t>VÁLVULA DE ESFERA BRUTA, BRONZE, ROSCÁVEL, 1'', INSTALADO EM RESERVAÇÃO DE ÁGUA DE EDIFICAÇÃO QUE POSSUA RESERVATÓRIO DE FIBRA/FIBROCIMENTO -   FORNECIMENTO E INSTALAÇÃO. AF_06/2016</t>
  </si>
  <si>
    <t>VÁLVULA DE ESFERA BRUTA, BRONZE, ROSCÁVEL, 1 1/4'', INSTALADO EM RESERVAÇÃO DE ÁGUA DE EDIFICAÇÃO QUE POSSUA RESERVATÓRIO DE FIBRA/FIBROCIMENTO -   FORNECIMENTO E INSTALAÇÃO. AF_06/2016</t>
  </si>
  <si>
    <t>VÁLVULA DE ESFERA BRUTA, BRONZE, ROSCÁVEL, 1 1/2'', INSTALADO EM RESERVAÇÃO DE ÁGUA DE EDIFICAÇÃO QUE POSSUA RESERVATÓRIO DE FIBRA/FIBROCIMENTO -   FORNECIMENTO E INSTALAÇÃO. AF_06/2016</t>
  </si>
  <si>
    <t>VÁLVULA DE ESFERA BRUTA, BRONZE, ROSCÁVEL, 2'', INSTALADO EM RESERVAÇÃO DE ÁGUA DE EDIFICAÇÃO QUE POSSUA RESERVATÓRIO DE FIBRA/FIBROCIMENTO - FORNECIMENTO E INSTALAÇÃO. AF_06/2016</t>
  </si>
  <si>
    <t>COMPACTADOR DE SOLOS DE PERCUSÃO (SOQUETE) COM MOTOR A GASOLINA, POTÊNCIA 3 CV - DEPRECIAÇÃO. AF_09/2016</t>
  </si>
  <si>
    <t>COMPACTADOR DE SOLOS DE PERCUSÃO (SOQUETE) COM MOTOR A GASOLINA, POTÊNCIA 3 CV - JUROS. AF_09/2016</t>
  </si>
  <si>
    <t>COMPACTADOR DE SOLOS DE PERCUSÃO (SOQUETE) COM MOTOR A GASOLINA, POTÊNCIA 3 CV - MANUTENÇÃO. AF_09/2016</t>
  </si>
  <si>
    <t>COMPACTADOR DE SOLOS DE PERCUSÃO (SOQUETE) COM MOTOR A GASOLINA, POTÊNCIA 3 CV - MATERIAIS NA OPERAÇÃO. AF_09/2016</t>
  </si>
  <si>
    <t>COMPACTADOR DE SOLOS DE PERCUSÃO (SOQUETE) COM MOTOR A GASOLINA, POTÊNCIA 3 CV - CHP DIURNO. AF_09/2016</t>
  </si>
  <si>
    <t>COMPACTADOR DE SOLOS DE PERCUSÃO (SOQUETE) COM MOTOR A GASOLINA, POTÊNCIA 3 CV - CHI DIURNO. AF_09/2016</t>
  </si>
  <si>
    <t>RÉGUA VIBRATÓRIA DUPLA PARA CONCRETO, PESO DE 60KG, COMPRIMENTO 4 M, COM MOTOR A GASOLINA, POTÊNCIA 5,5 HP - DEPRECIAÇÃO. AF_09/2016</t>
  </si>
  <si>
    <t>RÉGUA VIBRATÓRIA DUPLA PARA CONCRETO, PESO DE 60KG, COMPRIMENTO 4 M, COM MOTOR A GASOLINA, POTÊNCIA 5,5 HP - JUROS. AF_09/2016</t>
  </si>
  <si>
    <t>RÉGUA VIBRATÓRIA DUPLA PARA CONCRETO, PESO DE 60KG, COMPRIMENTO 4 M, COM MOTOR A GASOLINA, POTÊNCIA 5,5 HP - MANUTENÇÃO. AF_09/2016</t>
  </si>
  <si>
    <t>RÉGUA VIBRATÓRIA DUPLA PARA CONCRETO, PESO DE 60KG, COMPRIMENTO 4 M, COM MOTOR A GASOLINA, POTÊNCIA 5,5 HP  MATERIAIS NA OPERAÇÃO. AF_09/2016</t>
  </si>
  <si>
    <t>RÉGUA VIBRATÓRIA DUPLA PARA CONCRETO, PESO DE 60KG, COMPRIMENTO 4 M, COM MOTOR A GASOLINA, POTÊNCIA 5,5 HP - CHP DIURNO. AF_09/2016</t>
  </si>
  <si>
    <t>RÉGUA VIBRATÓRIA DUPLA PARA CONCRETO, PESO DE 60KG, COMPRIMENTO 4 M, COM MOTOR A GASOLINA, POTÊNCIA 5,5 HP - CHI DIURNO. AF_09/2016</t>
  </si>
  <si>
    <t>POLIDORA DE PISO (POLITRIZ), PESO DE 100KG, DIÂMETRO 450 MM, MOTOR ELÉTRICO, POTÊNCIA 4 HP - DEPRECIAÇÃO. AF_09/2016</t>
  </si>
  <si>
    <t>POLIDORA DE PISO (POLITRIZ), PESO DE 100KG, DIÂMETRO 450 MM, MOTOR ELÉTRICO, POTÊNCIA 4 HP - JUROS. AF_09/2016</t>
  </si>
  <si>
    <t>POLIDORA DE PISO (POLITRIZ), PESO DE 100KG, DIÂMETRO 450 MM, MOTOR ELÉTRICO, POTÊNCIA 4 HP - MANUTENÇÃO. AF_09/2016</t>
  </si>
  <si>
    <t>POLIDORA DE PISO (POLITRIZ), PESO DE 100KG, DIÂMETRO 450 MM, MOTOR ELÉTRICO, POTÊNCIA 4 HP  MATERIAIS NA OPERAÇÃO. AF_09/2016</t>
  </si>
  <si>
    <t>POLIDORA DE PISO (POLITRIZ), PESO DE 100KG, DIÂMETRO 450 MM, MOTOR ELÉTRICO, POTÊNCIA 4 HP - CHP DIURNO. AF_09/2016</t>
  </si>
  <si>
    <t>POLIDORA DE PISO (POLITRIZ), PESO DE 100KG, DIÂMETRO 450 MM, MOTOR ELÉTRICO, POTÊNCIA 4 HP - CHI DIURNO. AF_09/2016</t>
  </si>
  <si>
    <t>DESEMPENADEIRA DE CONCRETO, PESO DE 75KG, 4 PÁS, MOTOR A GASOLINA, POTÊNCIA 5,5 HP - DEPRECIAÇÃO. AF_09/2016</t>
  </si>
  <si>
    <t>DESEMPENADEIRA DE CONCRETO, PESO DE 75KG, 4 PÁS, MOTOR A GASOLINA, POTÊNCIA 5,5 HP - JUROS. AF_09/2016</t>
  </si>
  <si>
    <t>DESEMPENADEIRA DE CONCRETO, PESO DE 75KG, 4 PÁS, MOTOR A GASOLINA, POTÊNCIA 5,5 HP - MANUTENÇÃO. AF_09/2016</t>
  </si>
  <si>
    <t>DESEMPENADEIRA DE CONCRETO, PESO DE 75KG, 4 PÁS, MOTOR A GASOLINA, POTÊNCIA 5,5 HP  MATERIAIS NA OPERAÇÃO. AF_09/2016</t>
  </si>
  <si>
    <t>DESEMPENADEIRA DE CONCRETO, PESO DE 75KG, 4 PÁS, MOTOR A GASOLINA, POTÊNCIA 5,5 HP - CHP DIURNO. AF_09/2016</t>
  </si>
  <si>
    <t>DESEMPENADEIRA DE CONCRETO, PESO DE 75KG, 4 PÁS, MOTOR A GASOLINA, POTÊNCIA 5,5 HP - CHI DIURNO. AF_09/2016</t>
  </si>
  <si>
    <t>TRANSPORTE COM CAMINHÃO BASCULANTE 6 M3 EM RODOVIA COM REVESTIMENTO PRIMÁRIO, DMT ATÉ 200 M</t>
  </si>
  <si>
    <t>TRANSPORTE COM CAMINHÃO BASCULANTE 6 M3 EM RODOVIA COM REVESTIMENTO PRIMÁRIO, DMT 200 A 400 M</t>
  </si>
  <si>
    <t>TRANSPORTE COM CAMINHÃO BASCULANTE 6 M3 EM RODOVIA COM REVESTIMENTO PRIMÁRIO, DMT 400 A 600 M</t>
  </si>
  <si>
    <t>TRANSPORTE COM CAMINHÃO BASCULANTE 6 M3 EM RODOVIA COM REVESTIMENTO PRIMÁRIO,  DMT 800 A 1.000 M</t>
  </si>
  <si>
    <t>TRANSPORTE COM CAMINHÃO BASCULANTE 6 M3 EM RODOVIA COM REVESTIMENTO PRIMÁRIO,  DMT 600 A 800 M</t>
  </si>
  <si>
    <t>TRANSPORTE COM CAMINHÃO BASCULANTE 6 M3 EM RODOVIA PAVIMENTADA,  DMT ATÉ 200 M</t>
  </si>
  <si>
    <t>TRANSPORTE COM CAMINHÃO BASCULANTE 6 M3 EM RODOVIA PAVIMENTADA, DMT 200 A 400 M</t>
  </si>
  <si>
    <t>TRANSPORTE COM CAMINHÃO BASCULANTE 6 M3 EM RODOVIA PAVIMENTADA, DMT 400 A 600 M</t>
  </si>
  <si>
    <t>TRANSPORTE COM CAMINHÃO BASCULANTE 6 M3 EM RODOVIA PAVIMENTADA, DMT 600 A 800 M</t>
  </si>
  <si>
    <t>TRANSPORTE COM CAMINHÃO BASCULANTE 6 M3 EM RODOVIA PAVIMENTADA, DMT 800 A 1.000 M</t>
  </si>
  <si>
    <t>TRANSPORTE COM CAMINHÃO BASCULANTE 10 M3 DE MASSA ASFALTICA PARA PAVIMENTAÇÃO URBANA</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</si>
  <si>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</si>
  <si>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</si>
  <si>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</si>
  <si>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</si>
  <si>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</si>
  <si>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</si>
  <si>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</si>
  <si>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</si>
  <si>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</si>
  <si>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</si>
  <si>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</si>
  <si>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</si>
  <si>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</si>
  <si>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</si>
  <si>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</si>
  <si>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</si>
  <si>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</si>
  <si>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CADASTRISTA DE REDES DE AGUA E ESGOTO (ENCARGOS COMPLEMENTARES) - HORISTA</t>
  </si>
  <si>
    <t>CURSO DE CAPACITAÇÃO PARA CALAFETADOR/CALAFATE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</si>
  <si>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</si>
  <si>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</si>
  <si>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</si>
  <si>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</si>
  <si>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</si>
  <si>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ELETRICISTA INDUSTRIAL (ENCARGOS COMPLEMENTARES) - HORISTA</t>
  </si>
  <si>
    <t>CURSO DE CAPACITAÇÃO PARA ELETROTÉCNICO (ENCARGOS COMPLEMENTARES) - HORISTA</t>
  </si>
  <si>
    <t>CURSO DE CAPACITAÇÃO PARA ENCANADOR OU BOMBEIRO HIDRÁULICO (ENCARGOS COMPLEMENTARES) - HORISTA</t>
  </si>
  <si>
    <t>CURSO DE CAPACITAÇÃO PARA ESTUCADOR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</si>
  <si>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</si>
  <si>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</si>
  <si>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</si>
  <si>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</si>
  <si>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</si>
  <si>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</si>
  <si>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</si>
  <si>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</si>
  <si>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</si>
  <si>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</si>
  <si>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</si>
  <si>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</si>
  <si>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DE VEÍCULO PESADO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</si>
  <si>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</si>
  <si>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</si>
  <si>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</si>
  <si>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</si>
  <si>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</si>
  <si>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</si>
  <si>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</si>
  <si>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</si>
  <si>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</si>
  <si>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</si>
  <si>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</si>
  <si>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</si>
  <si>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</si>
  <si>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</si>
  <si>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</si>
  <si>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</si>
  <si>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</si>
  <si>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</si>
  <si>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</si>
  <si>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PINTOR DE LETREIROS (ENCARGOS COMPLEMENTARES) - HORISTA</t>
  </si>
  <si>
    <t>CURSO DE CAPACITAÇÃO PARA PINTOR PARA TINTA EPÓXI (ENCARGOS COMPLEMENTARES) - HORISTA</t>
  </si>
  <si>
    <t>CURSO DE CAPACITAÇÃO PARA RASTELEIRO (ENCARGOS COMPLEMENTARES) - HORISTA</t>
  </si>
  <si>
    <t>CURSO DE CAPACITAÇÃO PARA SERRALHEIRO (ENCARGOS COMPLEMENTARES) - HORISTA</t>
  </si>
  <si>
    <t>CURSO DE CAPACITAÇÃO PARA SOLDADOR A (PARA SOLDA A SER TESTADA COM RAIOS  X ) (ENCARGOS COMPLEMENTARES) - HORISTA</t>
  </si>
  <si>
    <t>CURSO DE CAPACITAÇÃO PARA TAQUEADOR OU TAQUEIRO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</si>
  <si>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</si>
  <si>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</si>
  <si>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</si>
  <si>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</si>
  <si>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</si>
  <si>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VIGIA NOTURNO (ENCARGOS COMPLEMENTARES) - HORISTA</t>
  </si>
  <si>
    <t>CURSO DE CAPACITAÇÃO PARA OPERADOR DE BETONEIRA ESTACIONÁRIA/MISTURADOR (ENCARGOS COMPLEMENTARES) - HORISTA</t>
  </si>
  <si>
    <t>CURSO DE CAPACITAÇÃO PARA JARDINEIRO (ENCARGOS COMPLEMENTARES) - HORISTA</t>
  </si>
  <si>
    <t>CURSO DE CAPACITAÇÃO PARA DESENHISTA DETALHISTA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</si>
  <si>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</si>
  <si>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</si>
  <si>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</si>
  <si>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</si>
  <si>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CURSO DE CAPACITAÇÃO PARA ARQUITETO DE OBRA SÊNIOR (ENCARGOS COMPLEMENTARES) - HORISTA</t>
  </si>
  <si>
    <t>CURSO DE CAPACITAÇÃO PARA AUXILIAR DE DESENHISTA (ENCARGOS COMPLEMENTARES) - HORISTA</t>
  </si>
  <si>
    <t>CURSO DE CAPACITAÇÃO PARA AUXILIAR DE ESCRITÓRIO (ENCARGOS COMPLEMENTARES) - HORISTA</t>
  </si>
  <si>
    <t>CURSO DE CAPACITAÇÃO PARA DESENHISTA COPISTA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</si>
  <si>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</si>
  <si>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</si>
  <si>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</si>
  <si>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</si>
  <si>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</si>
  <si>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</si>
  <si>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</si>
  <si>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ENGENHEIRO ELETRICISTA (ENCARGOS COMPLEMENTARES) - HORISTA</t>
  </si>
  <si>
    <t>CURSO DE CAPACITAÇÃO  PARA MOTORISTA DE CAMINHÃO (ENCARGOS COMPLEMENTARES) - MENSALISTA</t>
  </si>
  <si>
    <t>CURSO DE CAPACITAÇÃO PARA DESENHISTA DETALHISTA (ENCARGOS COMPLEMENTARES) - MENSALISTA</t>
  </si>
  <si>
    <t>CURSO DE CAPACITAÇÃO PARA DESENHISTA COPISTA (ENCARGOS COMPLEMENTARES) - MENSALISTA</t>
  </si>
  <si>
    <t>CURSO DE CAPACITAÇÃO PARA DESENHISTA PROJETISTA (ENCARGOS COMPLEMENTARES) - MENSALISTA</t>
  </si>
  <si>
    <t>CURSO DE CAPACITAÇÃO PARA AUXILIAR DE DESENHISTA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</si>
  <si>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</si>
  <si>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</si>
  <si>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</si>
  <si>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</si>
  <si>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</si>
  <si>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</si>
  <si>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</si>
  <si>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</si>
  <si>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</si>
  <si>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</si>
  <si>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</si>
  <si>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</si>
  <si>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TRANSPORTE COM CAMINHÃO BASCULANTE DE 18 M3, EM VIA URBANA EM LEITO NATURAL (UNIDADE: M3XKM). AF_09/2016</t>
  </si>
  <si>
    <t>TRANSPORTE COM CAMINHÃO BASCULANTE DE 18 M3, EM VIA URBANA EM REVESTIMENTO PRIMÁRIO (UNIDADE: M3XKM). AF_09/2016</t>
  </si>
  <si>
    <t>TRANSPORTE COM CAMINHÃO BASCULANTE DE 18 M3, EM VIA URBANA PAVIMENTADA, DMT ACIMA DE 30 KM(UNIDADE: M3XKM). AF_09/2016</t>
  </si>
  <si>
    <t>CORTE E DOBRA DE AÇO CA-60, DIÂMETRO DE 5,0 MM, UTILIZADO EM ESTRIBO CONTÍNUO HELICOIDAL. AF_10/2016</t>
  </si>
  <si>
    <t>CORTE E DOBRA DE AÇO CA-50, DIÂMETRO DE 6,3 MM, UTILIZADO EM ESTRIBO CONTÍNUO HELICOIDAL. AF_10/2016</t>
  </si>
  <si>
    <t>PINTURA ESMALTE BRILHANTE (2 DEMAOS) SOBRE SUPERFICIE METALICA, INCLUSIVE PROTECAO COM ZARCAO (1 DEMAO)</t>
  </si>
  <si>
    <t>VASO SANITARIO SIFONADO CONVENCIONAL COM LOUÇA BRANCA, INCLUSO CONJUNTO DE LIGAÇÃO PARA BACIA SANITÁRIA AJUSTÁVEL - FORNECIMENTO E INSTALAÇÃO. AF_10/2016</t>
  </si>
  <si>
    <t>VASO SANITARIO SIFONADO CONVENCIONAL PARA PCD SEM FURO FRONTAL COM  LOUÇA BRANCA SEM ASSENTO -  FORNECIMENTO E INSTALAÇÃO. AF_10/2016</t>
  </si>
  <si>
    <t>VASO SANITARIO SIFONADO CONVENCIONAL PARA PCD SEM FURO FRONTAL COM LOUÇA BRANCA SEM ASSENTO, INCLUSO CONJUNTO DE LIGAÇÃO PARA BACIA SANITÁRIA AJUSTÁVEL - FORNECIMENTO E INSTALAÇÃO. AF_10/2016</t>
  </si>
  <si>
    <t>ALVENARIA DE EMBASAMENTO EM TIJOLOS CERAMICOS MACICOS 5X10X20CM, ASSENTADO  COM ARGAMASSA TRACO 1:2:8 (CIMENTO, CAL E AREIA)</t>
  </si>
  <si>
    <t>FIXAÇÃO UTILIZANDO PARAFUSO E BUCHA DE NYLON, SOMENTE MÃO DE OBRA. AF_10/2016</t>
  </si>
  <si>
    <t>PORTA TOALHA ROSTO EM METAL CROMADO, TIPO ARGOLA, INCLUSO FIXAÇÃO. AF_10/2016</t>
  </si>
  <si>
    <t>PORTA TOALHA BANHO EM METAL CROMADO, TIPO BARRA, INCLUSO FIXAÇÃO. AF_10/2016</t>
  </si>
  <si>
    <t>PAPELEIRA DE PAREDE EM METAL CROMADO SEM TAMPA, INCLUSO FIXAÇÃO. AF_10/2016</t>
  </si>
  <si>
    <t>KIT DE ACESSORIOS PARA BANHEIRO EM METAL CROMADO, 5 PECAS, INCLUSO FIXAÇÃO. AF_10/2016</t>
  </si>
  <si>
    <t>SABONETEIRA PLASTICA TIPO DISPENSER PARA SABONETE LIQUIDO COM RESERVATORIO 800 A 1500 ML, INCLUSO FIXAÇÃO. AF_10/2016</t>
  </si>
  <si>
    <t>ARGAMASSA TRAÇO 1:1,65 (CIMENTO E AREIA MÉDIA), FCK 20 MPA, PREPARO MECÂNICO COM MISTURADOR DUPLO HORIZONTAL DE ALTA TURBULÊNCIA. AF_11/2016</t>
  </si>
  <si>
    <t>TUBO DE CONCRETO PARA REDES COLETORAS DE ÁGUAS PLUVIAIS, DIÂMETRO DE 300MM, JUNTA RÍGIDA, INSTALADO EM LOCAL COM BAIXO NÍVEL DE INTERFERÊNCIAS - FORNECIMENTO E ASSENTAMENTO. AF_12/2015</t>
  </si>
  <si>
    <t>TUBO DE CONCRETO PARA REDES COLETORAS DE ÁGUAS PLUVIAIS, DIÂMETRO DE 300MM, JUNTA RÍGIDA, INSTALADO EM LOCAL COM ALTO NÍVEL DE INTERFERÊNCIAS - FORNECIMENTO E ASSENTAMENTO. AF_12/2015</t>
  </si>
  <si>
    <t>TUBO DE CONCRETO (SIMPLES) PARA REDES COLETORAS DE ÁGUAS PLUVIAIS, DIÂMETRO DE 300 MM, JUNTA RÍGIDA, INSTALADO EM LOCAL COM BAIXO NÍVEL DE INTERFERÊNCIAS - FORNECIMENTO E ASSENTAMENTO. AF_12/2015</t>
  </si>
  <si>
    <t>TUBO DE CONCRETO (SIMPLES) PARA REDES COLETORAS DE ÁGUAS PLUVIAIS, DIÂMETRO DE 400 MM, JUNTA RÍGIDA, INSTALADO EM LOCAL COM BAIXO NÍVEL DE INTERFERÊNCIAS - FORNECIMENTO E ASSENTAMENTO. AF_12/2015</t>
  </si>
  <si>
    <t>TUBO DE CONCRETO (SIMPLES) PARA REDES COLETORAS DE ÁGUAS PLUVIAIS, DIÂMETRO DE 500 MM, JUNTA RÍGIDA, INSTALADO EM LOCAL COM BAIXO NÍVEL DE INTERFERÊNCIAS - FORNECIMENTO E ASSENTAMENTO. AF_12/2015</t>
  </si>
  <si>
    <t>TUBO DE CONCRETO (SIMPLES) PARA REDES COLETORAS DE ÁGUAS PLUVIAIS, DIÂMETRO DE 300 MM, JUNTA RÍGIDA, INSTALADO EM LOCAL COM ALTO NÍVEL DE INTERFERÊNCIAS - FORNECIMENTO E ASSENTAMENTO. AF_12/2015</t>
  </si>
  <si>
    <t>TUBO DE CONCRETO (SIMPLES) PARA REDES COLETORAS DE ÁGUAS PLUVIAIS, DIÂMETRO DE 400 MM, JUNTA RÍGIDA, INSTALADO EM LOCAL COM ALTO NÍVEL DE INTERFERÊNCIAS - FORNECIMENTO E ASSENTAMENTO. AF_12/2015</t>
  </si>
  <si>
    <t>TUBO DE CONCRETO (SIMPLES) PARA REDES COLETORAS DE ÁGUAS PLUVIAIS, DIÂMETRO DE 500 MM, JUNTA RÍGIDA, INSTALADO EM LOCAL COM ALTO NÍVEL DE INTERFERÊNCIAS - FORNECIMENTO E ASSENTAMENTO. AF_12/2015</t>
  </si>
  <si>
    <t>MÃO-FRANCESA EM AÇO, ABAS IGUAIS 40 CM, CAPACIDADE MÍNIMA 70 KG, BRANCO  FORNECIMENTO E INSTALAÇÃO. AF_11/2016</t>
  </si>
  <si>
    <t>MÃO-FRANCESA EM AÇO, ABAS IGUAIS 30 CM, CAPACIDADE MÍNIMA 60 KG, BRANCO  FORNECIMENTO E INSTALAÇÃO. AF_11/2016</t>
  </si>
  <si>
    <t>MONTAGEM DE ARMADURA LONGITUDINAL DE ESTACAS DE SEÇÃO CIRCULAR, DIÂMETRO = 10,0 MM. AF_11/2016</t>
  </si>
  <si>
    <t>MONTAGEM DE ARMADURA LONGITUDINAL DE ESTACAS DE SEÇÃO CIRCULAR, DIÂMETRO = 16,0 MM. AF_11/2016</t>
  </si>
  <si>
    <t>MONTAGEM DE ARMADURA LONGITUDINAL DE ESTACAS DE SEÇÃO CIRCULAR, DIÂMETRO = 20,0 MM. AF_11/2016</t>
  </si>
  <si>
    <t>MONTAGEM DE ARMADURA LONGITUDINAL DE ESTACAS DE SEÇÃO CIRCULAR, DIÂMETRO = 25,0 MM. AF_11/2016</t>
  </si>
  <si>
    <t>MONTAGEM DE ARMADURA TRANSVERSAL DE ESTACAS DE SEÇÃO CIRCULAR, DIÂMETRO = 5,0 MM. AF_11/2016</t>
  </si>
  <si>
    <t>MONTAGEM DE ARMADURA TRANSVERSAL DE ESTACAS DE SEÇÃO CIRCULAR, DIÂMETRO = 6,3 MM. AF_11/2016</t>
  </si>
  <si>
    <t>MONTAGEM DE ARMADURA LONGITUDINAL DE ESTACAS DE SEÇÃO RETANGULAR (BARRETE), DIÂMETRO = 10,0 MM. AF_11/2016</t>
  </si>
  <si>
    <t>MONTAGEM DE ARMADURA LONGITUDINAL DE ESTACAS DE SEÇÃO RETANGULAR (BARRETE), DIÂMETRO = 16,0 MM. AF_11/2016</t>
  </si>
  <si>
    <t>MONTAGEM DE ARMADURA LONGITUDINAL DE ESTACAS DE SEÇÃO RETANGULAR (BARRETE), DIÂMETRO = 20,0 MM. AF_11/2016</t>
  </si>
  <si>
    <t>MONTAGEM DE ARMADURA LONGITUDINAL DE ESTACAS DE SEÇÃO RETANGULAR (BARRETE), DIÂMETRO = 25,0 MM. AF_11/2016</t>
  </si>
  <si>
    <t>MONTAGEM DE ARMADURA TRANSVERSAL DE ESTACAS DE SEÇÃO RETANGULAR (BARRETE), DIÂMETRO = 5,0 MM. AF_11/2016</t>
  </si>
  <si>
    <t>MONTAGEM DE ARMADURA TRANSVERSAL DE ESTACAS DE SEÇÃO RETANGULAR (BARRETE), DIÂMETRO = 6,3 MM. AF_11/2016</t>
  </si>
  <si>
    <t>UMIDIFICAÇÃO DE MATERIAL PARA VALAS COM CAMINHÃO PIPA 10000L. AF_11/2016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</si>
  <si>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</si>
  <si>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</si>
  <si>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</si>
  <si>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COMPRIMENTO MÁXIMO DE CURSO DE 6 M, DIAMETRO DO PISTAO DE 5,5 CM - DEPRECIAÇÃO. AF_11/2016</t>
  </si>
  <si>
    <t>PERFURATRIZ PNEUMATICA MANUAL DE PESO MEDIO, MARTELETE, 18KG, COMPRIMENTO MÁXIMO DE CURSO DE 6 M, DIAMETRO DO PISTAO DE 5,5 CM - JUROS. AF_11/2016</t>
  </si>
  <si>
    <t>PERFURATRIZ PNEUMATICA MANUAL DE PESO MEDIO, MARTELETE, 18KG, COMPRIMENTO MÁXIMO DE CURSO DE 6 M, DIAMETRO DO PISTAO DE 5,5 CM - MANUTENÇÃO. AF_11/2016</t>
  </si>
  <si>
    <t>PERFURATRIZ PNEUMATICA MANUAL DE PESO MEDIO, MARTELETE, 18KG, COMPRIMENTO MÁXIMO DE CURSO DE 6 M, DIAMETRO DO PISTAO DE 5,5 CM - CHP DIURNO. AF_11/2016</t>
  </si>
  <si>
    <t>PERFURATRIZ PNEUMATICA MANUAL DE PESO MEDIO, MARTELETE, 18KG, COMPRIMENTO MÁXIMO DE CURSO DE 6 M, DIAMETRO DO PISTAO DE 5,5 CM - CHI DIURNO. AF_11/2016</t>
  </si>
  <si>
    <t>APLICAÇÃO MANUAL DE TINTA LÁTEX ACRÍLICA EM SUPERFÍCIES EXTERNAS DE SACADA DE EDIFÍCIOS DE MÚLTIPLOS PAVIMENTOS, DUAS DEMÃOS. AF_11/2016</t>
  </si>
  <si>
    <t>APLICAÇÃO MANUAL DE TINTA LÁTEX ACRÍLICA EM SUPERFÍCIES INTERNAS DE SACADA DE EDIFÍCIOS DE MÚLTIPLOS PAVIMENTOS, DUAS DEMÃOS. AF_11/2016</t>
  </si>
  <si>
    <t>ROLO COMPACTADOR VIBRATORIO TANDEM, ACO LISO, POTENCIA 125 HP, PESO SEM/COM LASTRO 10,20/11,65 T, LARGURA DE TRABALHO 1,73 M - DEPRECIAÇÃO. AF_11/2016</t>
  </si>
  <si>
    <t>ROLO COMPACTADOR VIBRATORIO TANDEM, ACO LISO, POTENCIA 125 HP, PESO SEM/COM LASTRO 10,20/11,65 T, LARGURA DE TRABALHO 1,73 M - JUROS. AF_11/2016</t>
  </si>
  <si>
    <t>ROLO COMPACTADOR VIBRATORIO TANDEM, ACO LISO, POTENCIA 125 HP, PESO SEM/COM LASTRO 10,20/11,65 T, LARGURA DE TRABALHO 1,73 M - MANUTENÇÃO. AF_11/2016</t>
  </si>
  <si>
    <t>ROLO COMPACTADOR VIBRATORIO TANDEM, ACO LISO, POTENCIA 125 HP, PESO SEM/COM LASTRO 10,20/11,65 T, LARGURA DE TRABALHO 1,73 M - MATERIAIS NA OPERAÇÃO. AF_11/2016</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</si>
  <si>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</si>
  <si>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</si>
  <si>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KIT CAVALETE PARA MEDIÇÃO DE ÁGUA - ENTRADA PRINCIPAL, EM PVC SOLDÁVEL DN 20 (½ )   FORNECIMENTO E INSTALAÇÃO (EXCLUSIVE HIDRÔMETRO). AF_11/2016</t>
  </si>
  <si>
    <t>KIT CAVALETE PARA MEDIÇÃO DE ÁGUA - ENTRADA PRINCIPAL, EM PVC SOLDÁVEL DN 25 (¾ )   FORNECIMENTO E INSTALAÇÃO (EXCLUSIVE HIDRÔMETRO). AF_11/2016</t>
  </si>
  <si>
    <t>KIT CAVALETE PARA MEDIÇÃO DE ÁGUA - ENTRADA PRINCIPAL, EM AÇO GALVANIZADO DN 32 (1 ¼)  FORNECIMENTO E INSTALAÇÃO (EXCLUSIVE HIDRÔMETRO). AF_11/2016</t>
  </si>
  <si>
    <t>KIT CAVALETE PARA MEDIÇÃO DE ÁGUA - ENTRADA PRINCIPAL, EM AÇO GALVANIZADO DN 40 (1 ½)  FORNECIMENTO E INSTALAÇÃO (EXCLUSIVE HIDRÔMETRO). AF_11/2016</t>
  </si>
  <si>
    <t>KIT CAVALETE PARA MEDIÇÃO DE ÁGUA - ENTRADA PRINCIPAL, EM AÇO GALVANIZADO DN 50 (2)  FORNECIMENTO E INSTALAÇÃO (EXCLUSIVE HIDRÔMETRO). AF_11/2016</t>
  </si>
  <si>
    <t>KIT CAVALETE PARA MEDIÇÃO DE ÁGUA - ENTRADA INDIVIDUALIZADA, EM PVC DN 25 (¾), PARA 2 MEDIDORES  FORNECIMENTO E INSTALAÇÃO (EXCLUSIVE HIDRÔMETRO). AF_11/2016</t>
  </si>
  <si>
    <t>KIT CAVALETE PARA MEDIÇÃO DE ÁGUA - ENTRADA INDIVIDUALIZADA, EM PVC DN 25 (¾), PARA 3 MEDIDORES  FORNECIMENTO E INSTALAÇÃO (EXCLUSIVE HIDRÔMETRO). AF_11/2016</t>
  </si>
  <si>
    <t>KIT CAVALETE PARA MEDIÇÃO DE ÁGUA - ENTRADA INDIVIDUALIZADA, EM PVC DN 25 (¾), PARA 4 MEDIDORES  FORNECIMENTO E INSTALAÇÃO (EXCLUSIVE HIDRÔMETRO). AF_11/2016</t>
  </si>
  <si>
    <t>KIT CAVALETE PARA MEDIÇÃO DE ÁGUA - ENTRADA INDIVIDUALIZADA, EM PVC DN 32 (1), PARA 1 MEDIDOR  FORNECIMENTO E INSTALAÇÃO (EXCLUSIVE HIDRÔMETRO). AF_11/2016</t>
  </si>
  <si>
    <t>KIT CAVALETE PARA MEDIÇÃO DE ÁGUA - ENTRADA INDIVIDUALIZADA, EM PVC DN 32 (1), PARA 2 MEDIDORES  FORNECIMENTO E INSTALAÇÃO (EXCLUSIVE HIDRÔMETRO). AF_11/2016</t>
  </si>
  <si>
    <t>KIT CAVALETE PARA MEDIÇÃO DE ÁGUA - ENTRADA INDIVIDUALIZADA, EM PVC DN 32 (1), PARA 3 MEDIDORES  FORNECIMENTO E INSTALAÇÃO (EXCLUSIVE HIDRÔMETRO). AF_11/2016</t>
  </si>
  <si>
    <t>KIT CAVALETE PARA MEDIÇÃO DE ÁGUA - ENTRADA INDIVIDUALIZADA, EM PVC DN 32 (1), PARA 4 MEDIDORES  FORNECIMENTO E INSTALAÇÃO (EXCLUSIVE HIDRÔMETRO). AF_11/2016</t>
  </si>
  <si>
    <t>HIDRÔMETRO DN 20 (½), 1,5 M³/H  FORNECIMENTO E INSTALAÇÃO. AF_11/2016</t>
  </si>
  <si>
    <t>HIDRÔMETRO DN 20 (½), 3,0 M³/H  FORNECIMENTO E INSTALAÇÃO. AF_11/2016</t>
  </si>
  <si>
    <t>CAIXA EM CONCRETO PRÉ-MOLDADO PARA ABRIGO DE HIDRÔMETRO COM DN 20 (½)  FORNECIMENTO E INSTALAÇÃO. AF_11/2016</t>
  </si>
  <si>
    <t>LUVA SIMPLES, PVC, SÉRIE NORMAL, ESGOTO PREDIAL, DN 150 MM, JUNTA ELÁSTICA, FORNECIDO E INSTALADO EM SUBCOLETOR AÉREO DE ESGOTO SANITÁRIO. AF_12/2014</t>
  </si>
  <si>
    <t>CURVA 90 GRAUS, PVC, SERIE R, ÁGUA PLUVIAL, DN 100 MM, JUNTA ELÁSTICA, FORNECIDO E INSTALADO EM CONDUTORES VERTICAIS DE ÁGUAS PLUVIAIS. AF_12/2014</t>
  </si>
  <si>
    <t>SPRINKLER TIPO PENDENTE, 68° C, UNIÃO POR ROSCA, DN 15 (½)  FORNECIMENTO E INSTALAÇÃO. AF_12/2015</t>
  </si>
  <si>
    <t>TUBO DE AÇO PRETO SEM COSTURA, CONEXÃO SOLDADA, DN 40 (1 1/2 ), INSTALADO EM REDE DE ALIMENTAÇÃO PARA HIDRANTE - FORNECIMENTO E INSTALAÇÃO. AF_12/2015</t>
  </si>
  <si>
    <t>PERFURATRIZ MANUAL, TORQUE MAXIMO 55 KGF.M, POTENCIA 5 CV, COM DIAMETRO MAXIMO 8 1/2" - DEPRECIAÇÃO. AF_11/2016</t>
  </si>
  <si>
    <t>PERFURATRIZ MANUAL, TORQUE MAXIMO 55 KGF.M, POTENCIA 5 CV, COM DIAMETRO MAXIMO 8 1/2" - JUROS. AF_11/2016</t>
  </si>
  <si>
    <t>PERFURATRIZ MANUAL, TORQUE MAXIMO 55 KGF.M, POTENCIA 5 CV, COM DIAMETRO MAXIMO 8 1/2" - MANUTENÇÃO. AF_11/2016</t>
  </si>
  <si>
    <t>PERFURATRIZ MANUAL, TORQUE MAXIMO 55 KGF.M, POTENCIA 5 CV, COM DIAMETRO MAXIMO 8 1/2" - MATERIAIS NA OPERAÇÃO. AF_11/2016</t>
  </si>
  <si>
    <t>PERFURATRIZ MANUAL, TORQUE MAXIMO 55 KGF.M, POTENCIA 5 CV, COM DIAMETRO MAXIMO 8 1/2" - CHP DIURNO. AF_11/2016</t>
  </si>
  <si>
    <t>PERFURATRIZ MANUAL, TORQUE MAXIMO 55 KGF.M, POTENCIA 5 CV, COM DIAMETRO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</si>
  <si>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</si>
  <si>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</si>
  <si>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</si>
  <si>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</si>
  <si>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</si>
  <si>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</si>
  <si>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MANDIBULAS, PESO OPERACIONAL ENTRE 22,00 E 25,50 TON, POTENCIA LIQUIDA ENTRE 150 E 160 HP - DEPRECIAÇÃO. AF_11/2016</t>
  </si>
  <si>
    <t>ESCAVADEIRA HIDRAULICA SOBRE ESTEIRA, COM GARRA GIRATORIA DE MANDIBULAS, PESO OPERACIONAL ENTRE 22,00 E 25,50 TON, POTENCIA LIQUIDA ENTRE 150 E 160 HP - JUROS. AF_11/2016</t>
  </si>
  <si>
    <t>ESCAVADEIRA HIDRAULICA SOBRE ESTEIRA, COM GARRA GIRATORIA DE MANDIBULAS, PESO OPERACIONAL ENTRE 22,00 E 25,50 TON, POTENCIA LIQUIDA ENTRE 150 E 160 HP - MANUTENÇÃO. AF_11/2016</t>
  </si>
  <si>
    <t>ESCAVADEIRA HIDRAULICA SOBRE ESTEIRA, COM GARRA GIRATORIA DE MANDIBULAS, PESO OPERACIONAL ENTRE 22,00 E 25,50 TON, POTENCIA LIQUIDA ENTRE 150 E 160 HP - MATERIAIS NA OPERAÇÃO. AF_11/2016</t>
  </si>
  <si>
    <t>ESCAVADEIRA HIDRAULICA SOBRE ESTEIRA, COM GARRA GIRATORIA DE MANDIBULAS, PESO OPERACIONAL ENTRE 22,00 E 25,50 TON, POTENCIA LIQUIDA ENTRE 150 E 160 HP - CHP DIURNO. AF_11/2016</t>
  </si>
  <si>
    <t>ESCAVADEIRA HIDRAULICA SOBRE ESTEIRA, COM GARRA GIRATORIA DE MANDIBULAS, PESO OPERACIONAL ENTRE 22,00 E 25,50 TON, POTENCIA LIQUIDA ENTRE 150 E 160 HP - CHI DIURNO. AF_11/2016</t>
  </si>
  <si>
    <t>ESCAVADEIRA HIDRAULICA SOBRE ESTEIRA, EQUIPADA COM CLAMSHELL, COM CAPACIDADE DA CAÇAMBA ENTRE 1,20 E 1,50 M3, PESO OPERACIONAL ENTRE 20,00 E 22,00 TON, POTENCIA LIQUIDA ENTRE 150 E 160 HP - DEPRECIAÇÃO. AF_11/2016</t>
  </si>
  <si>
    <t>ESCAVADEIRA HIDRAULICA SOBRE ESTEIRA, EQUIPADA COM CLAMSHELL, COM CAPACIDADE DA CAÇAMBA ENTRE 1,20 E 1,50 M3, PESO OPERACIONAL ENTRE 20,00 E 22,00 TON, POTENCIA LIQUIDA ENTRE 150 E 160 HP - JUROS. AF_11/2016</t>
  </si>
  <si>
    <t>ESCAVADEIRA HIDRAULICA SOBRE ESTEIRA, EQUIPADA COM CLAMSHELL, COM CAPACIDADE DA CAÇAMBA ENTRE 1,20 E 1,50 M3, PESO OPERACIONAL ENTRE 20,00 E 22,00 TON, POTENCIA LIQUIDA ENTRE 150 E 160 HP - MANUTENÇÃO. AF_11/2016</t>
  </si>
  <si>
    <t>ESCAVADEIRA HIDRAULICA SOBRE ESTEIRA, EQUIPADA COM CLAMSHELL, COM CAPACIDADE DA CAÇAMBA ENTRE 1,20 E 1,50 M3, PESO OPERACIONAL ENTRE 20,00 E 22,00 TON, POTENCIA LIQUIDA ENTRE 150 E 160 HP - MATERIAIS NA OPERAÇÃO. AF_11/2016</t>
  </si>
  <si>
    <t>ESCAVADEIRA HIDRAULICA SOBRE ESTEIRA, EQUIPADA COM CLAMSHELL, COM CAPACIDADE DA CAÇAMBA ENTRE 1,20 E 1,50 M3, PESO OPERACIONAL ENTRE 20,00 E 22,00 TON, POTENCIA LIQUIDA ENTRE 150 E 160 HP - CHP DIURNO. AF_11/2016</t>
  </si>
  <si>
    <t>ESCAVADEIRA HIDRAULICA SOBRE ESTEIRA, EQUIPADA COM CLAMSHELL, COM CAPACIDADE DA CAÇAMBA ENTRE 1,20 E 1,50 M3, PESO OPERACIONAL ENTRE 20,00 E 22,00 TON, POTENCIA LIQUIDA ENTRE 150 E 160 HP - CHI DIURNO. AF_11/2016</t>
  </si>
  <si>
    <t>ELETRODUTO RÍGIDO SOLDÁVEL, PVC, DN 20 MM (½), APARENTE, INSTALADO EM TETO - FORNECIMENTO E INSTALAÇÃO. AF_11/2016_P</t>
  </si>
  <si>
    <t>ELETRODUTO RÍGIDO SOLDÁVEL, PVC, DN 25 MM (3/4), APARENTE, INSTALADO EM TETO - FORNECIMENTO E INSTALAÇÃO. AF_11/2016_P</t>
  </si>
  <si>
    <t>ELETRODUTO RÍGIDO SOLDÁVEL, PVC, DN 32 MM (1), APARENTE, INSTALADO EM TETO - FORNECIMENTO E INSTALAÇÃO. AF_11/2016_P</t>
  </si>
  <si>
    <t>ELETRODUTO RÍGIDO SOLDÁVEL, PVC, DN 20 MM (½), APARENTE, INSTALADO EM PAREDE - FORNECIMENTO E INSTALAÇÃO. AF_11/2016_P</t>
  </si>
  <si>
    <t>ELETRODUTO RÍGIDO SOLDÁVEL, PVC, DN 25 MM (3/4), APARENTE, INSTALADO EM PAREDE - FORNECIMENTO E INSTALAÇÃO. AF_11/2016_P</t>
  </si>
  <si>
    <t>ELETRODUTO RÍGIDO SOLDÁVEL, PVC, DN 32 MM (1), APARENTE, INSTALADO EM PAREDE - FORNECIMENTO E INSTALAÇÃO. AF_11/2016_P</t>
  </si>
  <si>
    <t>LUVA PARA ELETRODUTO, PVC, SOLDÁVEL, DN 20 MM (1/2), APARENTE, INSTALADA EM TETO - FORNECIMENTO E INSTALAÇÃO. AF_11/2016_P</t>
  </si>
  <si>
    <t>LUVA PARA ELETRODUTO, PVC, SOLDÁVEL, DN 25 MM (3/4), APARENTE, INSTALADA EM TETO - FORNECIMENTO E INSTALAÇÃO. AF_11/2016_P</t>
  </si>
  <si>
    <t>LUVA PARA ELETRODUTO, PVC, SOLDÁVEL, DN 32 MM (1), APARENTE, INSTALADA EM TETO - FORNECIMENTO E INSTALAÇÃO. AF_11/2016_P</t>
  </si>
  <si>
    <t>LUVA PARA ELETRODUTO, PVC, SOLDÁVEL, DN 20 MM (1/2), APARENTE, INSTALADA EM PAREDE - FORNECIMENTO E INSTALAÇÃO. AF_11/2016_P</t>
  </si>
  <si>
    <t>LUVA PARA ELETRODUTO, PVC, SOLDÁVEL, DN 25 MM (3/4), APARENTE, INSTALADA EM PAREDE - FORNECIMENTO E INSTALAÇÃO. AF_11/2016_P</t>
  </si>
  <si>
    <t>LUVA PARA ELETRODUTO, PVC, SOLDÁVEL, DN 32 MM (1), APARENTE, INSTALADA EM PAREDE - FORNECIMENTO E INSTALAÇÃO. AF_11/2016_P</t>
  </si>
  <si>
    <t>ELETRODUTO DE AÇO GALVANIZADO, CLASSE LEVE, DN 20 MM (3/4), APARENTE, INSTALADO EM TETO - FORNECIMENTO E INSTALAÇÃO. AF_11/2016_P</t>
  </si>
  <si>
    <t>ELETRODUTO DE AÇO GALVANIZADO, CLASSE LEVE, DN 25 MM (1), APARENTE, INSTALADO EM TETO - FORNECIMENTO E INSTALAÇÃO. AF_11/2016_P</t>
  </si>
  <si>
    <t>ELETRODUTO DE AÇO GALVANIZADO, CLASSE SEMI PESADO, DN 32 MM (1 1/4), APARENTE, INSTALADO EM TETO - FORNECIMENTO E INSTALAÇÃO. AF_11/2016_P</t>
  </si>
  <si>
    <t>ELETRODUTO DE AÇO GALVANIZADO, CLASSE LEVE, DN 20 MM (3/4), APARENTE, INSTALADO EM PAREDE - FORNECIMENTO E INSTALAÇÃO. AF_11/2016_P</t>
  </si>
  <si>
    <t>ELETRODUTO DE AÇO GALVANIZADO, CLASSE LEVE, DN 25 MM (1), APARENTE, INSTALADO EM PAREDE - FORNECIMENTO E INSTALAÇÃO. AF_11/2016_P</t>
  </si>
  <si>
    <t>ELETRODUTO DE AÇO GALVANIZADO, CLASSE SEMI PESADO, DN 32 MM (1 1/4), APARENTE, INSTALADO EM PAREDE - FORNECIMENTO E INSTALAÇÃO. AF_11/2016_P</t>
  </si>
  <si>
    <t>ELETRODUTO DE AÇO GALVANIZADO, CLASSE SEMI PESADO, DN 40 MM (1 1/2  ), APARENTE, INSTALADO EM PAREDE - FORNECIMENTO E INSTALAÇÃO. AF_11/2016_P</t>
  </si>
  <si>
    <t>LUVA DE EMENDA PARA ELETRODUTO, AÇO GALVANIZADO, DN 20 MM (3/4  ), APARENTE, INSTALADA EM TETO - FORNECIMENTO E INSTALAÇÃO. AF_11/2016_P</t>
  </si>
  <si>
    <t>LUVA DE EMENDA PARA ELETRODUTO, AÇO GALVANIZADO, DN 25 MM (1''), APARENTE, INSTALADA EM TETO - FORNECIMENTO E INSTALAÇÃO. AF_11/2016_P</t>
  </si>
  <si>
    <t>LUVA DE EMENDA PARA ELETRODUTO, AÇO GALVANIZADO, DN 32 MM (1 1/4''), APARENTE, INSTALADA EM TETO - FORNECIMENTO E INSTALAÇÃO. AF_11/2016_P</t>
  </si>
  <si>
    <t>LUVA DE EMENDA PARA ELETRODUTO, AÇO GALVANIZADO, DN 40 MM (1 1/2''), APARENTE, INSTALADA EM TETO - FORNECIMENTO E INSTALAÇÃO. AF_11/2016_P</t>
  </si>
  <si>
    <t>LUVA DE EMENDA PARA ELETRODUTO, AÇO GALVANIZADO, DN 20 MM (3/4''), APARENTE, INSTALADA EM PAREDE - FORNECIMENTO E INSTALAÇÃO. AF_11/2016_P</t>
  </si>
  <si>
    <t>LUVA DE EMENDA PARA ELETRODUTO, AÇO GALVANIZADO, DN 25 MM (1''), APARENTE, INSTALADA EM PAREDE - FORNECIMENTO E INSTALAÇÃO. AF_11/2016_P</t>
  </si>
  <si>
    <t>LUVA DE EMENDA PARA ELETRODUTO, AÇO GALVANIZADO, DN 32 MM (1 1/4''), APARENTE, INSTALADA EM PAREDE - FORNECIMENTO E INSTALAÇÃO. AF_11/2016_P</t>
  </si>
  <si>
    <t>LUVA DE EMENDA PARA ELETRODUTO, AÇO GALVANIZADO, DN 40 MM (1 1/2''), APARENTE, INSTALADA EM PAREDE - FORNECIMENTO E INSTALAÇÃO. AF_11/2016_P</t>
  </si>
  <si>
    <t>CONDULETE DE ALUMÍNIO, TIPO B, PARA ELETRODUTO DE AÇO GALVANIZADO DN 20 MM (3/4''), APARENTE - FORNECIMENTO E INSTALAÇÃO. AF_11/2016_P</t>
  </si>
  <si>
    <t>CONDULETE DE ALUMÍNIO, TIPO C, PARA ELETRODUTO DE AÇO GALVANIZADO DN 20 MM (3/4''), APARENTE - FORNECIMENTO E INSTALAÇÃO. AF_11/2016_P</t>
  </si>
  <si>
    <t>CONDULETE DE ALUMÍNIO, TIPO E, PARA ELETRODUTO DE AÇO GALVANIZADO DN 20 MM (3/4''), APARENTE - FORNECIMENTO E INSTALAÇÃO. AF_11/2016_P</t>
  </si>
  <si>
    <t>CONDULETE DE ALUMÍNIO, TIPO B, PARA ELETRODUTO DE AÇO GALVANIZADO DN 25 MM (1''), APARENTE - FORNECIMENTO E INSTALAÇÃO. AF_11/2016_P</t>
  </si>
  <si>
    <t>CONDULETE DE ALUMÍNIO, TIPO C, PARA ELETRODUTO DE AÇO GALVANIZADO DN 25 MM (1''), APARENTE - FORNECIMENTO E INSTALAÇÃO. AF_11/2016_P</t>
  </si>
  <si>
    <t>CONDULETE DE ALUMÍNIO, TIPO E, PARA ELETRODUTO DE AÇO GALVANIZADO DN 32 MM (1 1/4''), APARENTE - FORNECIMENTO E INSTALAÇÃO. AF_11/2016_P</t>
  </si>
  <si>
    <t>CONDULETE DE ALUMÍNIO, TIPO T, PARA ELETRODUTO DE AÇO GALVANIZADO DN 20 MM (3/4''), APARENTE - FORNECIMENTO E INSTALAÇÃO. AF_11/2016_P</t>
  </si>
  <si>
    <t>CONDULETE DE ALUMÍNIO, TIPO T, PARA ELETRODUTO DE AÇO GALVANIZADO DN 25 MM (1''), APARENTE - FORNECIMENTO E INSTALAÇÃO. AF_11/2016_P</t>
  </si>
  <si>
    <t>CONDULETE DE ALUMÍNIO, TIPO T, PARA ELETRODUTO DE AÇO GALVANIZADO DN 32 MM (1 1/4''), APARENTE - FORNECIMENTO E INSTALAÇÃO. AF_11/2016_P</t>
  </si>
  <si>
    <t>CONDULETE DE ALUMÍNIO, TIPO X, PARA ELETRODUTO DE AÇO GALVANIZADO DN 20 MM (3/4''), APARENTE - FORNECIMENTO E INSTALAÇÃO. AF_11/2016_P</t>
  </si>
  <si>
    <t>CONDULETE DE ALUMÍNIO, TIPO X, PARA ELETRODUTO DE AÇO GALVANIZADO DN 25 MM (1''), APARENTE - FORNECIMENTO E INSTALAÇÃO. AF_11/2016_P</t>
  </si>
  <si>
    <t>CONDULETE DE ALUMÍNIO, TIPO X, PARA ELETRODUTO DE AÇO GALVANIZADO DN 32 MM (1 1/4''), APARENTE - FORNECIMENTO E INSTALAÇÃO. AF_11/2016_P</t>
  </si>
  <si>
    <t>CONDULETE DE PVC, TIPO B, PARA ELETRODUTO DE PVC SOLDÁVEL DN 20 MM (1/2''), APARENTE - FORNECIMENTO E INSTALAÇÃO. AF_11/2016</t>
  </si>
  <si>
    <t>CONDULETE DE PVC, TIPO B, PARA ELETRODUTO DE PVC SOLDÁVEL DN 25 MM (3/4''), APARENTE - FORNECIMENTO E INSTALAÇÃO. AF_11/2016</t>
  </si>
  <si>
    <t>CONDULETE DE PVC, TIPO B, PARA ELETRODUTO DE PVC SOLDÁVEL DN 32 MM (1''), APARENTE - FORNECIMENTO E INSTALAÇÃO. AF_11/2016</t>
  </si>
  <si>
    <t>CONDULETE DE PVC, TIPO LL, PARA ELETRODUTO DE PVC SOLDÁVEL DN 20 MM (1/2''), APARENTE - FORNECIMENTO E INSTALAÇÃO. AF_11/2016</t>
  </si>
  <si>
    <t>CONDULETE DE PVC, TIPO LL, PARA ELETRODUTO DE PVC SOLDÁVEL DN 25 MM (3/4''), APARENTE - FORNECIMENTO E INSTALAÇÃO. AF_11/2016</t>
  </si>
  <si>
    <t>CONDULETE DE PVC, TIPO LL, PARA ELETRODUTO DE PVC SOLDÁVEL DN 32 MM (1''), APARENTE - FORNECIMENTO E INSTALAÇÃO. AF_11/2016</t>
  </si>
  <si>
    <t>CONDULETE DE PVC, TIPO LB, PARA ELETRODUTO DE PVC SOLDÁVEL DN 20 MM (1/2''), APARENTE - FORNECIMENTO E INSTALAÇÃO. AF_11/2016</t>
  </si>
  <si>
    <t>CONDULETE DE PVC, TIPO LB, PARA ELETRODUTO DE PVC SOLDÁVEL DN 25 MM (3/4''), APARENTE - FORNECIMENTO E INSTALAÇÃO. AF_11/2016</t>
  </si>
  <si>
    <t>CONDULETE DE PVC, TIPO LB, PARA ELETRODUTO DE PVC SOLDÁVEL DN 32 MM (1''), APARENTE - FORNECIMENTO E INSTALAÇÃO. AF_11/2016</t>
  </si>
  <si>
    <t>CONDULETE DE PVC, TIPO TB, PARA ELETRODUTO DE PVC SOLDÁVEL DN 20 MM (1/2''), APARENTE - FORNECIMENTO E INSTALAÇÃO. AF_11/2016</t>
  </si>
  <si>
    <t>CONDULETE DE PVC, TIPO TB, PARA ELETRODUTO DE PVC SOLDÁVEL DN 25 MM (3/4''), APARENTE - FORNECIMENTO E INSTALAÇÃO. AF_11/2016</t>
  </si>
  <si>
    <t>CONDULETE DE PVC, TIPO TB, PARA ELETRODUTO DE PVC SOLDÁVEL DN 32 MM (1''), APARENTE - FORNECIMENTO E INSTALAÇÃO. AF_11/2016</t>
  </si>
  <si>
    <t>CONDULETE DE PVC, TIPO X, PARA ELETRODUTO DE PVC SOLDÁVEL DN 20 MM (1/2''), APARENTE - FORNECIMENTO E INSTALAÇÃO. AF_11/2016</t>
  </si>
  <si>
    <t>CONDULETE DE PVC, TIPO X, PARA ELETRODUTO DE PVC SOLDÁVEL DN 25 MM (3/4''), APARENTE - FORNECIMENTO E INSTALAÇÃO. AF_11/2016</t>
  </si>
  <si>
    <t>CONDULETE DE PVC, TIPO X, PARA ELETRODUTO DE PVC SOLDÁVEL DN 32 MM (1''), APARENTE - FORNECIMENTO E INSTALAÇÃO. AF_11/2016</t>
  </si>
  <si>
    <t>TRANSPORTE COM CAMINHÃO BASCULANTE DE 10 M3, EM VIA URBANA PAVIMENTADA, DMT ATÉ 30 KM (UNIDADE: M3XKM). AF_12/2016</t>
  </si>
  <si>
    <t>TRANSPORTE COM CAMINHÃO BASCULANTE DE 14 M3, EM VIA URBANA PAVIMENTADA, DMT ATÉ 30 KM (UNIDADE: M3XKM). AF_12/2016</t>
  </si>
  <si>
    <t>TRANSPORTE COM CAMINHÃO BASCULANTE DE 18 M3, EM VIA URBANA PAVIMENTADA, DMT ATÉ 30 KM (UNIDADE: M3XKM). AF_12/2016</t>
  </si>
  <si>
    <t>FABRICAÇÃO DE FÔRMA PARA ESCADAS, COM 2 LANCES, EM CHAPA DE MADEIRA COMPENSADA PLASTIFICADA, E=18 MM. AF_01/2017</t>
  </si>
  <si>
    <t>FABRICAÇÃO DE FÔRMA PARA ESCADAS, COM 2 LANCES, EM CHAPA DE MADEIRA COMPENSADA RESINADA, E= 17 MM. AF_01/2017</t>
  </si>
  <si>
    <t>FABRICAÇÃO DE FÔRMA PARA ESCADAS, COM 2 LANCES, EM MADEIRA SERRADA, E=25 MM. AF_01/2017</t>
  </si>
  <si>
    <t>MONTAGEM E DESMONTAGEM DE FÔRMA PARA ESCADAS, COM 2 LANCES, EM CHAPA DE MADEIRA COMPENSADA RESINADA, 4 UTILIZAÇÕES. AF_01/2017</t>
  </si>
  <si>
    <t>MONTAGEM E DESMONTAGEM DE FÔRMA PARA ESCADAS, COM 2 LANCES, EM CHAPA DE MADEIRA COMPENSADA PLASTIFICADA, 6 UTILIZAÇÕES. AF_01/2017</t>
  </si>
  <si>
    <t>MONTAGEM E DESMONTAGEM DE FÔRMA PARA ESCADAS, COM 2 LANCES, EM CHAPA DE MADEIRA COMPENSADA PLASTIFICADA, 8 UTILIZAÇÕES. AF_01/2017</t>
  </si>
  <si>
    <t>MONTAGEM E DESMONTAGEM DE FÔRMA PARA ESCADAS, COM 2 LANCES, EM CHAPA DE MADEIRA COMPENSADA PLASTIFICADA, 10 UTILIZAÇÕES. AF_01/2017</t>
  </si>
  <si>
    <t>ARMAÇÃO DE ESCADA, COM 2 LANCES, DE UMA ESTRUTURA CONVENCIONAL DE CONCRETO ARMADO UTILIZANDO AÇO CA-60 DE 5,0 MM - MONTAGEM. AF_01/2017</t>
  </si>
  <si>
    <t>ARMAÇÃO DE ESCADA, COM 2 LANCES, DE UMA ESTRUTURA CONVENCIONAL DE CONCRETO ARMADO UTILIZANDO AÇO CA-50 DE 6,3 MM - MONTAGEM. AF_01/2017</t>
  </si>
  <si>
    <t>ARMAÇÃO DE ESCADA, COM 2 LANCES, DE UMA ESTRUTURA CONVENCIONAL DE CONCRETO ARMADO UTILIZANDO AÇO CA-50 DE 8,0 MM - MONTAGEM. AF_01/2017</t>
  </si>
  <si>
    <t>ARMAÇÃO DE ESCADA, COM 2 LANCES, DE UMA ESTRUTURA CONVENCIONAL DE CONCRETO ARMADO UTILIZANDO AÇO CA-50 DE 10,0 MM - MONTAGEM. AF_01/2017</t>
  </si>
  <si>
    <t>ARMAÇÃO DE ESCADA, COM 2 LANCES, DE UMA ESTRUTURA CONVENCIONAL DE CONCRETO ARMADO UTILIZANDO AÇO CA-50 DE 12,5 MM - MONTAGEM. AF_01/2017</t>
  </si>
  <si>
    <t>ARMAÇÃO DE ESCADA, COM 2 LANCES, DE UMA ESTRUTURA CONVENCIONAL DE CONCRETO ARMADO UTILIZANDO AÇO CA-50 DE 16,0 MM - MONTAGEM. AF_01/2017</t>
  </si>
  <si>
    <t>(COMPOSIÇÃO REPRESENTATIVA) EXECUÇÃO DE ESTRUTURAS DE CONCRETO ARMADO, PARA EDIFICAÇÃO HABITACIONAL UNIFAMILIAR COM DOIS PAVIMENTOS (CASA ISOLADA), FCK = 25 MPA. AF_01/2017</t>
  </si>
  <si>
    <t>(COMPOSIÇÃO REPRESENTATIVA) EXECUÇÃO DE ESTRUTURAS DE CONCRETO ARMADO, PARA EDIFICAÇÃO HABITACIONAL UNIFAMILIAR TÉRREA (CASA EM EMPREENDIMENTOS), FCK = 25 MPA. AF_01/2017</t>
  </si>
  <si>
    <t>SERVIÇOS TÉCNICOS ESPECIALIZADOS PARA ACOMPANHAMENTO DE EXECUÇÃO DE FUNDAÇÕES PROFUNDAS E ESTRUTURAS DE CONTENÇÃO</t>
  </si>
  <si>
    <t>(COMPOSIÇÃO REPRESENTATIVA) EXECUÇÃO DE ESCADA EM CONCRETO ARMADO, MOLDADA IN LOCO, FCK = 25 MPA. AF_02/2017</t>
  </si>
  <si>
    <t>TRATOR DE PNEUS COM POTÊNCIA DE 122 CV, TRAÇÃO 4X4, COM VASSOURA MECÂNICA ACOPLADA - DEPRECIAÇÃO. AF_02/2017</t>
  </si>
  <si>
    <t>TRATOR DE PNEUS COM POTÊNCIA DE 122 CV, TRAÇÃO 4X4, COM VASSOURA MECÂNICA ACOPLADA - JUROS. AF_02/2017</t>
  </si>
  <si>
    <t>TRATOR DE PNEUS COM POTÊNCIA DE 122 CV, TRAÇÃO 4X4, COM VASSOURA MECÂNICA ACOPLADA - MANUTENÇÃO. AF_02/2017</t>
  </si>
  <si>
    <t>TRATOR DE PNEUS COM POTÊNCIA DE 122 CV, TRAÇÃO 4X4, COM VASSOURA MECÂNICA ACOPLADA - MATERIAIS NA OPERAÇÃO. AF_02/2017</t>
  </si>
  <si>
    <t>TRATOR DE PNEUS COM POTÊNCIA DE 122 CV, TRAÇÃO 4X4, COM VASSOURA MECÂNICA ACOPLADA - CHP DIURNO. AF_02/2017</t>
  </si>
  <si>
    <t>TRATOR DE PNEUS COM POTÊNCIA DE 122 CV, TRAÇÃO 4X4, COM VASSOURA MECÂNICA ACOPLADA - CHI DIURNO. AF_02/2017</t>
  </si>
  <si>
    <t>TRATOR DE PNEUS COM POTÊNCIA DE 122 CV, TRAÇÃO 4X4, COM GRADE DE DISCOS ACOPLADA - DEPRECIAÇÃO. AF_02/2017</t>
  </si>
  <si>
    <t>TRATOR DE PNEUS COM POTÊNCIA DE 122 CV, TRAÇÃO 4X4, COM GRADE DE DISCOS ACOPLADA - JUROS. AF_02/2017</t>
  </si>
  <si>
    <t>TRATOR DE PNEUS COM POTÊNCIA DE 122 CV, TRAÇÃO 4X4, COM GRADE DE DISCOS ACOPLADA - MANUTENÇÃO. AF_02/2017</t>
  </si>
  <si>
    <t>TRATOR DE PNEUS COM POTÊNCIA DE 122 CV, TRAÇÃO 4X4, COM GRADE DE DISCOS ACOPLADA - MATERIAIS NA OPERAÇÃO. AF_02/2017</t>
  </si>
  <si>
    <t>TRATOR DE PNEUS COM POTÊNCIA DE 122 CV, TRAÇÃO 4X4, COM GRADE DE DISCOS ACOPLADA - CHP DIURNO. AF_02/2017</t>
  </si>
  <si>
    <t>TRATOR DE PNEUS COM POTÊNCIA DE 122 CV, TRAÇÃO 4X4, COM GRADE DE DISCOS ACOPLADA - CHI DIURNO. AF_02/2017</t>
  </si>
  <si>
    <t>CAMINHÃO BASCULANTE 10 M3, TRUCADO, POTÊNCIA 230 CV, INCLUSIVE CAÇAMBA METÁLICA, COM DISTRIBUIDOR DE AGREGADOS ACOPLADO - DEPRECIAÇÃO. AF_02/2017</t>
  </si>
  <si>
    <t>CAMINHÃO BASCULANTE 10 M3, TRUCADO, POTÊNCIA 230 CV, INCLUSIVE CAÇAMBA METÁLICA, COM DISTRIBUIDOR DE AGREGADOS ACOPLADO - IMPOSTOS E SEGUROS. AF_02/2017</t>
  </si>
  <si>
    <t>CAMINHÃO BASCULANTE 10 M3, TRUCADO, POTÊNCIA 230 CV, INCLUSIVE CAÇAMBA METÁLICA, COM DISTRIBUIDOR DE AGREGADOS ACOPLADO - MANUTENÇÃO. AF_02/2017</t>
  </si>
  <si>
    <t>CAMINHÃO BASCULANTE 10 M3, TRUCADO, POTÊNCIA 230 CV, INCLUSIVE CAÇAMBA METÁLICA, COM DISTRIBUIDOR DE AGREGADOS ACOPLADO - MATERIAIS NA OPERAÇÃO. AF_02/2017</t>
  </si>
  <si>
    <t>CAMINHÃO BASCULANTE 10 M3, TRUCADO, POTÊNCIA 230 CV, INCLUSIVE CAÇAMBA METÁLICA, COM DISTRIBUIDOR DE AGREGADOS ACOPLADO - CHP DIURNO. AF_02/2017</t>
  </si>
  <si>
    <t>CAMINHÃO BASCULANTE 10 M3, TRUCADO, POTÊNCIA 230 CV, INCLUSIVE CAÇAMBA METÁLICA, COM DISTRIBUIDOR DE AGREGADOS ACOPLADO - CHI DIURNO. AF_02/2017</t>
  </si>
  <si>
    <t>TRATOR DE PNEUS COM POTÊNCIA DE 85 CV, TRAÇÃO 4X4, COM VASSOURA MECÂNICA ACOPLADA - DEPRECIAÇÃO. AF_03/2017</t>
  </si>
  <si>
    <t>TRATOR DE PNEUS COM POTÊNCIA DE 85 CV, TRAÇÃO 4X4, COM VASSOURA MECÂNICA ACOPLADA - JUROS. AF_03/2017</t>
  </si>
  <si>
    <t>TRATOR DE PNEUS COM POTÊNCIA DE 85 CV, TRAÇÃO 4X4, COM VASSOURA MECÂNICA ACOPLADA - MANUTENÇÃO. AF_03/2017</t>
  </si>
  <si>
    <t>TRATOR DE PNEUS COM POTÊNCIA DE 85 CV, TRAÇÃO 4X4, COM VASSOURA MECÂNICA ACOPLADA - MATERIAIS NA OPERAÇÃO. AF_03/2017</t>
  </si>
  <si>
    <t>FORRO EM PLACAS DE GESSO, PARA AMBIENTES RESIDENCIAIS. AF_05/2017_P</t>
  </si>
  <si>
    <t>FORRO EM DRYWALL, PARA AMBIENTES RESIDENCIAIS, INCLUSIVE ESTRUTURA DE FIXAÇÃO. AF_05/2017_P</t>
  </si>
  <si>
    <t>FORRO EM RÉGUAS DE PVC, FRISADO, PARA AMBIENTES RESIDENCIAIS, INCLUSIVE ESTRUTURA DE FIXAÇÃO. AF_05/2017_P</t>
  </si>
  <si>
    <t>FORRO EM MADEIRA PINUS, PARA AMBIENTES RESIDENCIAIS, INCLUSIVE ESTRUTURA DE FIXAÇÃO. AF_05/2017</t>
  </si>
  <si>
    <t>FORRO EM PLACAS DE GESSO, PARA AMBIENTES COMERCIAIS. AF_05/2017_P</t>
  </si>
  <si>
    <t>FORRO EM DRYWALL, PARA AMBIENTES COMERCIAIS, INCLUSIVE ESTRUTURA DE FIXAÇÃO. AF_05/2017_P</t>
  </si>
  <si>
    <t>FORRO DE FIBRA MINERAL, PARA AMBIENTES COMERCIAIS, INCLUSIVE ESTRUTURA DE FIXAÇÃO. AF_05/2017_P</t>
  </si>
  <si>
    <t>FORRO EM RÉGUAS DE PVC, FRISADO, PARA AMBIENTES COMERCIAIS, INCLUSIVE ESTRUTURA DE FIXAÇÃO. AF_05/2017_P</t>
  </si>
  <si>
    <t>FORRO EM MADEIRA PINUS, PARA AMBIENTES COMERCIAIS, INCLUSIVE ESTRUTURA DE FIXAÇÃO. AF_05/2017</t>
  </si>
  <si>
    <t>ACABAMENTOS PARA FORRO (MOLDURA DE GESSO). AF_05/2017</t>
  </si>
  <si>
    <t>ACABAMENTOS PARA FORRO (RODA-FORRO EM PERFIL METÁLICO E PLÁSTICO). AF_05/2017</t>
  </si>
  <si>
    <t>ACABAMENTOS PARA FORRO (RODA-FORRO EM MADEIRA PINUS). AF_05/2017</t>
  </si>
  <si>
    <t>ACABAMENTOS PARA FORRO (MOLDURA EM DRYWALL, COM LARGURA DE 15 CM). AF_05/2017_P</t>
  </si>
  <si>
    <t>ACABAMENTOS PARA FORRO (SANCA DE GESSO, COM ALTURA DE 15 CM, MONTADA NA OBRA). AF_05/2017_P</t>
  </si>
  <si>
    <t>APLICAÇÃO MANUAL DE MASSA ACRÍLICA EM PANOS DE FACHADA COM PRESENÇA DE VÃOS, DE EDIFÍCIOS DE MÚLTIPLOS PAVIMENTOS, UMA DEMÃO. AF_05/2017</t>
  </si>
  <si>
    <t>APLICAÇÃO MANUAL DE MASSA ACRÍLICA EM PANOS DE FACHADA SEM PRESENÇA DE VÃOS, DE EDIFÍCIOS DE MÚLTIPLOS PAVIMENTOS, UMA DEMÃO. AF_05/2017</t>
  </si>
  <si>
    <t>APLICAÇÃO MANUAL DE MASSA ACRÍLICA EM SUPERFÍCIES EXTERNAS DE SACADA DE EDIFÍCIOS DE MÚLTIPLOS PAVIMENTOS, UMA DEMÃO. AF_05/2017</t>
  </si>
  <si>
    <t>APLICAÇÃO MANUAL DE MASSA ACRÍLICA EM SUPERFÍCIES INTERNAS DE SACADA DE EDIFÍCIOS DE MÚLTIPLOS PAVIMENTOS, UMA DEMÃO. AF_05/2017</t>
  </si>
  <si>
    <t>APLICAÇÃO MANUAL DE MASSA ACRÍLICA EM PAREDES EXTERNAS DE CASAS, UMA DEMÃO. AF_05/2017</t>
  </si>
  <si>
    <t>APLICAÇÃO MANUAL DE MASSA ACRÍLICA EM PANOS DE FACHADA COM PRESENÇA DE VÃOS, DE EDIFÍCIOS DE MÚLTIPLOS PAVIMENTOS, DUAS DEMÃOS. AF_05/2017</t>
  </si>
  <si>
    <t>APLICAÇÃO MANUAL DE MASSA ACRÍLICA EM PANOS DE FACHADA SEM PRESENÇA DE VÃOS, DE EDIFÍCIOS DE MÚLTIPLOS PAVIMENTOS, DUAS DEMÃOS. AF_05/2017</t>
  </si>
  <si>
    <t>APLICAÇÃO MANUAL DE MASSA ACRÍLICA EM SUPERFÍCIES EXTERNAS DE SACADA DE EDIFÍCIOS DE MÚLTIPLOS PAVIMENTOS, DUAS DEMÃOS. AF_05/2017</t>
  </si>
  <si>
    <t>APLICAÇÃO MANUAL DE MASSA ACRÍLICA EM SUPERFÍCIES INTERNAS DE SACADA DE EDIFÍCIOS DE MÚLTIPLOS PAVIMENTOS, DUAS DEMÃOS. AF_05/2017</t>
  </si>
  <si>
    <t>APLICAÇÃO MANUAL DE MASSA ACRÍLICA EM PAREDES EXTERNAS DE CASAS, DUAS DEMÃOS. AF_05/2017</t>
  </si>
  <si>
    <t>TRATOR DE PNEUS COM POTÊNCIA DE 85 CV, TRAÇÃO 4X4, COM VASSOURA MECÂNICA ACOPLADA - CHI DIURNO. AF_02/2017</t>
  </si>
  <si>
    <t>TRATOR DE PNEUS COM POTÊNCIA DE 85 CV, TRAÇÃO 4X4, COM VASSOURA MECÂNICA ACOPLADA - CHP DIURNO. AF_03/2017</t>
  </si>
  <si>
    <t>MÁQUINA DEMARCADORA DE FAIXA DE TRÁFEGO À FRIO, AUTOPROPELIDA, POTÊNCIA 38 HP - CHI DIURNO. AF_07/2016</t>
  </si>
  <si>
    <t>ESTACA RAIZ, DIÂMETRO DE 20 CM, COMPRIMENTO DE ATÉ 10 M, SEM PRESENÇA DE ROCHA. AF_04/2017</t>
  </si>
  <si>
    <t>ESTACA RAIZ, DIÂMETRO DE 31 CM, COMPRIMENTO DE ATÉ 10 M, SEM PRESENÇA DE ROCHA. AF_05/2017</t>
  </si>
  <si>
    <t>ESTACA RAIZ, DIÂMETRO DE 40 CM, COMPRIMENTO DE ATÉ 10 M, SEM PRESENÇA DE ROCHA. AF_05/2017</t>
  </si>
  <si>
    <t>ESTACA RAIZ, DIÂMETRO DE 45 CM, COMPRIMENTO DE ATÉ 10 M, SEM PRESENÇA DE ROCHA. AF_05/2017</t>
  </si>
  <si>
    <t>ESTACA RAIZ, DIÂMETRO DE 20 CM, COMPRIMENTO DE 11 A 20 M, SEM PRESENÇA DE ROCHA. AF_05/2017</t>
  </si>
  <si>
    <t>ESTACA RAIZ, DIÂMETRO DE 31 CM, COMPRIMENTO DE 11 A 20 M, SEM PRESENÇA DE ROCHA. AF_05/2017</t>
  </si>
  <si>
    <t>ESTACA RAIZ, DIÂMETRO DE 40 CM, COMPRIMENTO DE 11 A 20 M, SEM PRESENÇA DE ROCHA. AF_05/2017</t>
  </si>
  <si>
    <t>ESTACA RAIZ, DIÂMETRO DE 45 CM, COMPRIMENTO DE 11 A 20 M, SEM PRESENÇA DE ROCHA. AF_05/2017</t>
  </si>
  <si>
    <t>ESTACA RAIZ, DIÂMETRO DE 20 CM, COMPRIMENTO DE 21 A 30 M, SEM PRESENÇA DE ROCHA. AF_05/2017</t>
  </si>
  <si>
    <t>ESTACA RAIZ, DIÂMETRO DE 31 CM, COMPRIMENTO DE 21 A 30 M, SEM PRESENÇA DE ROCHA. AF_05/2017</t>
  </si>
  <si>
    <t>ESTACA RAIZ, DIÂMETRO DE 40 CM, COMPRIMENTO DE 21 A 30 M, SEM PRESENÇA DE ROCHA. AF_05/2017</t>
  </si>
  <si>
    <t>ESTACA RAIZ, DIÂMETRO DE 45 CM, COMPRIMENTO DE 21 A 30 M, SEM PRESENÇA DE ROCHA. AF_05/2017</t>
  </si>
  <si>
    <t>ESTACA RAIZ, DIÂMETRO DE 20 CM, COMPRIMENTO DE ATÉ 10 M, COM PRESENÇA DE ROCHA. AF_05/2017</t>
  </si>
  <si>
    <t>ESTACA RAIZ, DIÂMETRO DE 31 CM, COMPRIMENTO DE ATÉ 10 M, COM PRESENÇA DE ROCHA. AF_05/2017</t>
  </si>
  <si>
    <t>ESTACA RAIZ, DIÂMETRO DE 40 CM, COMPRIMENTO DE ATÉ 10 M, COM PRESENÇA DE ROCHA. AF_05/2017</t>
  </si>
  <si>
    <t>ESTACA RAIZ, DIÂMETRO DE 45 CM, COMPRIMENTO DE ATÉ 10 M, COM PRESENÇA DE ROCHA. AF_05/2017</t>
  </si>
  <si>
    <t>ESTACA RAIZ, DIÂMETRO DE 20 CM, COMPRIMENTO DE 11 A 20 M, COM PRESENÇA DE ROCHA. AF_05/2017</t>
  </si>
  <si>
    <t>ESTACA RAIZ, DIÂMETRO DE 31 CM, COMPRIMENTO DE 11 A 20 M, COM PRESENÇA DE ROCHA. AF_05/2017</t>
  </si>
  <si>
    <t>ESTACA RAIZ, DIÂMETRO DE 40 CM, COMPRIMENTO DE 11 A 20 M, COM PRESENÇA DE ROCHA. AF_05/2017</t>
  </si>
  <si>
    <t>ESTACA RAIZ, DIÂMETRO DE 45 CM, COMPRIMENTO DE 11 A 20 M, COM PRESENÇA DE ROCHA. AF_05/2017</t>
  </si>
  <si>
    <t>ESTACA RAIZ, DIÂMETRO DE 20 CM, COMPRIMENTO DE 21 A 30 M, COM PRESENÇA DE ROCHA. AF_05/2017</t>
  </si>
  <si>
    <t>ESTACA RAIZ, DIÂMETRO DE 31 CM, COMPRIMENTO DE 21 A 30 M, COM PRESENÇA DE ROCHA. AF_05/2017</t>
  </si>
  <si>
    <t>ESTACA RAIZ, DIÂMETRO DE 40 CM, COMPRIMENTO DE 21 A 30 M, COM PRESENÇA DE ROCHA. AF_05/2017</t>
  </si>
  <si>
    <t>ESTACA RAIZ, DIÂMETRO DE 45 CM, COMPRIMENTO DE 21 A 30 M, COM PRESENÇA DE ROCHA. AF_05/2017</t>
  </si>
  <si>
    <t>MINIESCAVADEIRA SOBRE ESTEIRAS, POTENCIA LIQUIDA DE *30* HP, PESO OPERACIONAL DE *3.500* KG - DEPRECIACAO. AF_04/2017</t>
  </si>
  <si>
    <t>MINIESCAVADEIRA SOBRE ESTEIRAS, POTENCIA LIQUIDA DE *30* HP, PESO OPERACIONAL DE *3.500* KG - JUROS. AF_04/2017</t>
  </si>
  <si>
    <t>MINIESCAVADEIRA SOBRE ESTEIRAS, POTENCIA LIQUIDA DE *30* HP, PESO OPERACIONAL DE *3.500* KG - MANUTENCAO. AF_04/2017</t>
  </si>
  <si>
    <t>MINIESCAVADEIRA SOBRE ESTEIRAS, POTENCIA LIQUIDA DE *30* HP, PESO OPERACIONAL DE *3.500* KG - MATERIAIS NA OPERACAO. AF_04/2017</t>
  </si>
  <si>
    <t>MINIESCAVADEIRA SOBRE ESTEIRAS, POTENCIA LIQUIDA DE *30* HP, PESO OPERACIONAL DE *3.500* KG - CHP DIURNO. AF_04/2017</t>
  </si>
  <si>
    <t>MINIESCAVADEIRA SOBRE ESTEIRAS, POTENCIA LIQUIDA DE *30* HP, PESO OPERACIONAL DE *3.500* KG - CHI DIURNO. AF_04/2017</t>
  </si>
  <si>
    <t>FABRICAÇÃO DE FÔRMA PARA PILARES CIRCULARES, EM CHAPA DE MADEIRA COMPENSADA RESINADA. AF_06/2017</t>
  </si>
  <si>
    <t>MONTAGEM E DESMONTAGEM DE FÔRMA DE PILARES CIRCULARES, COM ÁREA MÉDIA DAS SEÇÕES MENOR OU IGUAL A 0,28 M², PÉ-DIREITO SIMPLES, EM MADEIRA, 2 UTILIZAÇÕES. AF_06/2017</t>
  </si>
  <si>
    <t>MONTAGEM E DESMONTAGEM DE FÔRMA DE PILARES CIRCULARES, COM ÁREA MÉDIA DAS SEÇÕES MAIOR QUE 0,28 M², PÉ-DIREITO SIMPLES, EM MADEIRA, 2 UTILIZAÇÕES. AF_06/2017</t>
  </si>
  <si>
    <t>MONTAGEM E DESMONTAGEM DE FÔRMA DE PILARES CIRCULARES, COM ÁREA MÉDIA DAS SEÇÕES MENOR OU IGUAL A 0,28 M², PÉ-DIREITO DUPLO, EM MADEIRA, 2 UTILIZAÇÕES. AF_06/2017</t>
  </si>
  <si>
    <t>PERFURATRIZ ROTATIVA SOBRE ESTEIRA, TORQUE MAXIMO 2500 KGM, POTENCIA 110 HP, MOTOR DIESEL - DEPRECIAÇÃO. AF_05/2017</t>
  </si>
  <si>
    <t>PERFURATRIZ ROTATIVA SOBRE ESTEIRA, TORQUE MAXIMO 2500 KGM, POTENCIA 110 HP, MOTOR DIESEL - JUROS. AF_05/2017</t>
  </si>
  <si>
    <t>PERFURATRIZ ROTATIVA SOBRE ESTEIRA, TORQUE MAXIMO 2500 KGM, POTENCIA 110 HP, MOTOR DIESEL - MANUTENÇÃO. AF_05/2017</t>
  </si>
  <si>
    <t>PERFURATRIZ ROTATIVA SOBRE ESTEIRA, TORQUE MAXIMO 2500 KGM, POTENCIA 110 HP, MOTOR DIESEL - MATERIAIS NA OPERAÇÃO. AF_05/2017</t>
  </si>
  <si>
    <t>PERFURATRIZ ROTATIVA SOBRE ESTEIRA, TORQUE MAXIMO 2500 KGM, POTENCIA 110 HP, MOTOR DIESEL - CHI DIURNO. AF_05/2017</t>
  </si>
  <si>
    <t>PERFURATRIZ ROTATIVA SOBRE ESTEIRA, TORQUE MAXIMO 2500 KGM, POTENCIA 110 HP, MOTOR DIESEL- CHP DIURNO. AF_05/2017</t>
  </si>
  <si>
    <t>COMPRESSOR DE AR, VAZAO DE 10 PCM, RESERVATORIO 100 L, PRESSAO DE TRABALHO ENTRE 6,9 E 9,7 BAR,  POTENCIA 2 HP, TENSAO 110/220 V - DEPRECIAÇÃO. AF_05/2017</t>
  </si>
  <si>
    <t>COMPRESSOR DE AR, VAZAO DE 10 PCM, RESERVATORIO 100 L, PRESSAO DE TRABALHO ENTRE 6,9 E 9,7 BAR,  POTENCIA 2 HP, TENSAO 110/220 V - JUROS. AF_05/2017</t>
  </si>
  <si>
    <t>COMPRESSOR DE AR, VAZAO DE 10 PCM, RESERVATORIO 100 L, PRESSAO DE TRABALHO ENTRE 6,9 E 9,7 BAR,  POTENCIA 2 HP, TENSAO 110/220 V - MANUTENÇÃO. AF_05/2017</t>
  </si>
  <si>
    <t>COMPRESSOR DE AR, VAZAO DE 10 PCM, RESERVATORIO 100 L, PRESSAO DE TRABALHO ENTRE 6,9 E 9,7 BAR, POTENCIA 2 HP, TENSAO 110/220 V - MATERIAIS NA OPERAÇÃO. AF_05/2017</t>
  </si>
  <si>
    <t>COMPRESSOR DE AR, VAZAO DE 10 PCM, RESERVATORIO 100 L, PRESSAO DE TRABALHO ENTRE 6,9 E 9,7 BAR  POTENCIA 2 HP, TENSAO 110/220 V  CHI DIURNO. AF_05/2017</t>
  </si>
  <si>
    <t>COMPRESSOR DE AR, VAZAO DE 10 PCM, RESERVATORIO 100 L, PRESSAO DE TRABALHO ENTRE 6,9 E 9,7 BAR, POTENCIA 2 HP, TENSAO 110/220 V - CHP DIURNO. AF_05/2017</t>
  </si>
  <si>
    <t>PAREDE COM PLACAS DE GESSO ACARTONADO (DRYWALL), PARA USO INTERNO, COM DUAS FACES SIMPLES E ESTRUTURA METÁLICA COM GUIAS SIMPLES, SEM VÃOS. AF_06/2017_P</t>
  </si>
  <si>
    <t>PAREDE COM PLACAS DE GESSO ACARTONADO (DRYWALL), PARA USO INTERNO, COM DUAS FACES SIMPLES E ESTRUTURA METÁLICA COM GUIAS SIMPLES, COM VÃOS AF_06/2017_P</t>
  </si>
  <si>
    <t>PAREDE COM PLACAS DE GESSO ACARTONADO (DRYWALL), PARA USO INTERNO, COM DUAS FACES SIMPLES E ESTRUTURA METÁLICA COM GUIAS DUPLAS, SEM VÃOS. AF_06/2017_P</t>
  </si>
  <si>
    <t>PAREDE COM PLACAS DE GESSO ACARTONADO (DRYWALL), PARA USO INTERNO, COM DUAS FACES SIMPLES E ESTRUTURA METÁLICA COM GUIAS DUPLAS, COM VÃOS. AF_06/2017_P</t>
  </si>
  <si>
    <t>PAREDE COM PLACAS DE GESSO ACARTONADO (DRYWALL), PARA USO INTERNO, COM UMA FACE SIMPLES E OUTRA FACE DUPLA E ESTRUTURA METÁLICA COM GUIAS SIMPLES, SEM VÃOS. AF_06/2017_P</t>
  </si>
  <si>
    <t>PAREDE COM PLACAS DE GESSO ACARTONADO (DRYWALL), PARA USO INTERNO, COM UMA FACE SIMPLES E OUTRA FACE DUPLA E ESTRUTURA METÁLICA COM GUIAS SIMPLES, COM VÃOS. AF_06/2017_P</t>
  </si>
  <si>
    <t>PAREDE COM PLACAS DE GESSO ACARTONADO (DRYWALL), PARA USO INTERNO COM UMA FACE SIMPLES E OUTRA FACE DUPLA E ESTRUTURA METÁLICA COM GUIAS DUPLAS, SEM VÃOS. AF_06/2017_P</t>
  </si>
  <si>
    <t>PAREDE COM PLACAS DE GESSO ACARTONADO (DRYWALL), PARA USO INTERNO, COM UMA FACE SIMPLES E OUTRA FACE DUPLA E   ESTRUTURA METÁLICA COM GUIAS DUPLAS, COM VÃOS. AF_06/2017_P</t>
  </si>
  <si>
    <t>PAREDE COM PLACAS DE GESSO ACARTONADO (DRYWALL), PARA USO INTERNO, COM DUAS FACES DUPLAS E ESTRUTURA METÁLICA COM GUIAS SIMPLES, SEM VÃOS. AF_06/2017_P</t>
  </si>
  <si>
    <t>PAREDE COM PLACAS DE GESSO ACARTONADO (DRYWALL), PARA USO INTERNO, COM DUAS FACES DUPLAS E ESTRUTURA METÁLICA COM GUIAS SIMPLES, COM VÃOS. AF_06/2017_P</t>
  </si>
  <si>
    <t>PAREDE COM PLACAS DE GESSO ACARTONADO (DRYWALL), PARA USO INTERNO COM DUAS FACES DUPLAS E ESTRUTURA METÁLICA COM GUIAS DUPLAS, SEM VÃOS. AF_06/2017</t>
  </si>
  <si>
    <t>PAREDE COM PLACAS DE GESSO ACARTONADO (DRYWALL), PARA USO INTERNO, COM DUAS FACES DUPLAS E ESTRUTURA METÁLICA COM GUIAS DUPLAS, COM VÃOS. AF_06/2017_P</t>
  </si>
  <si>
    <t>PAREDE COM PLACAS DE GESSO ACARTONADO (DRYWALL), PARA USO INTERNO, COM UMA FACE SIMPLES E ESTRUTURA METÁLICA COM GUIAS SIMPLES, SEM VÃOS. AF_06/2017_P</t>
  </si>
  <si>
    <t>PAREDE COM PLACAS DE GESSO ACARTONADO (DRYWALL), PARA USO INTERNO, COM UMA FACE SIMPLES E ESTRUTURA METÁLICA COM GUIAS SIMPLES, COM VÃOS. AF_06/2017_P</t>
  </si>
  <si>
    <t>INSTALAÇÃO DE ISOLAMENTO COM LÃ DE ROCHA EM PAREDES DRYWALL. AF_06/2017</t>
  </si>
  <si>
    <t>INSTALAÇÃO DE REFORÇO METÁLICO EM PAREDE DRYWALL. AF_06/2017</t>
  </si>
  <si>
    <t>INSTALAÇÃO DE REFORÇO DE MADEIRA EM PAREDE DRYWALL. AF_06/2017</t>
  </si>
  <si>
    <t>USINAGEM DE BRITA GRADUADA SIMPLES, UTILIZANDO BRITA COMERCIAL COM USINA 300 T/H. AF_06/2017</t>
  </si>
  <si>
    <t>USINAGEM DE BRITA GRADUADA TRATADA COM CIMENTO, UTILIZANDO BRITA COMERCIAL COM USINA 300 T/H. AF_06/2017</t>
  </si>
  <si>
    <t>USINAGEM DE CONCRETO PARA COMPACTAÇÃO COM ROLO, UTILIZANDO BRITA COMERCIAL. AF_06/2017</t>
  </si>
  <si>
    <t>ROLO COMPACTADOR DE PNEUS, ESTATICO, PRESSAO VARIAVEL, POTENCIA 110 HP, PESO SEM/COM LASTRO 10,8/27 T, LARGURA DE ROLAGEM 2,30 M - MATERIAIS NA OPERACAO. AF_06/2017</t>
  </si>
  <si>
    <t>ROLO COMPACTADOR DE PNEUS, ESTATICO, PRESSAO VARIAVEL, POTENCIA 110 HP, PESO SEM/COM LASTRO 10,8/27 T, LARGURA DE ROLAGEM 2,30 M - MANUTENCAO. AF_06/2017</t>
  </si>
  <si>
    <t>ROLO COMPACTADOR DE PNEUS, ESTATICO, PRESSAO VARIAVEL, POTENCIA 110 HP, PESO SEM/COM LASTRO 10,8/27 T, LARGURA DE ROLAGEM 2,30 M - JUROS. AF_06/2017</t>
  </si>
  <si>
    <t>ROLO COMPACTADOR DE PNEUS, ESTATICO, PRESSAO VARIAVEL, POTENCIA 110 HP, PESO SEM/COM LASTRO 10,8/27 T, LARGURA DE ROLAGEM 2,30 M - DEPRECIAÇÃO. AF_06/2017</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</si>
  <si>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</si>
  <si>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</si>
  <si>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RODAPÉ CERÂMICO DE 7CM DE ALTURA COM PLACAS TIPO ESMALTADA COMERCIAL DE DIMENSÕES 35X35CM (PADRAO POPULAR). AF_06/2017</t>
  </si>
  <si>
    <t>FORRO EM RÉGUAS DE PVC, LISO, PARA AMBIENTES RESIDENCIAIS, INCLUSIVE ESTRUTURA DE FIXAÇÃO. AF_05/2017_P</t>
  </si>
  <si>
    <t>FORRO DE PVC, LISO, PARA AMBIENTES COMERCIAIS, INCLUSIVE ESTRUTURA DE FIXAÇÃO. AF_05/2017_P</t>
  </si>
  <si>
    <t>ESCAVAÇÃO MECANIZADA PARA BLOCO DE COROAMENTO OU SAPATA, SEM PREVISÃO DE FÔRMA, COM RETROESCAVADEIRA. AF_06/2017</t>
  </si>
  <si>
    <t>ESCAVAÇÃO MECANIZADA PARA BLOCO DE COROAMENTO OU SAPATA, COM PREVISÃO DE FÔRMA, COM RETROESCAVADEIRA. AF_06/2017</t>
  </si>
  <si>
    <t>ESCAVAÇÃO MANUAL PARA BLOCO DE COROAMENTO OU SAPATA, SEM PREVISÃO DE FÔRMA. AF_06/2017</t>
  </si>
  <si>
    <t>ESCAVAÇÃO MANUAL PARA BLOCO DE COROAMENTO OU SAPATA, COM PREVISÃO DE FÔRMA. AF_06/2017</t>
  </si>
  <si>
    <t>ESCAVAÇÃO MECANIZADA PARA VIGA BALDRAME, SEM PREVISÃO DE FÔRMA, COM MINI-ESCAVADEIRA. AF_06/2017</t>
  </si>
  <si>
    <t>ESCAVAÇÃO MECANIZADA PARA VIGA BALDRAME, COM PREVISÃO DE FÔRMA, COM MINI-ESCAVADEIRA. AF_06/2017</t>
  </si>
  <si>
    <t>ESCAVAÇÃO MANUAL DE VALA PARA VIGA BALDRAME, SEM PREVISÃO DE FÔRMA. AF_06/2017</t>
  </si>
  <si>
    <t>ESCAVAÇÃO MANUAL DE VALA PARA VIGA BALDRAME, COM PREVISÃO DE FÔRMA. AF_06/2017</t>
  </si>
  <si>
    <t>FABRICAÇÃO, MONTAGEM E DESMONTAGEM DE FÔRMA PARA BLOCO DE COROAMENTO, EM MADEIRA SERRADA, E=25 MM, 1 UTILIZAÇÃO. AF_06/2017</t>
  </si>
  <si>
    <t>FABRICAÇÃO, MONTAGEM E DESMONTAGEM DE FÔRMA PARA SAPATA, EM MADEIRA SERRADA, E=25 MM, 1 UTILIZAÇÃO. AF_06/2017</t>
  </si>
  <si>
    <t>FABRICAÇÃO, MONTAGEM E DESMONTAGEM DE FÔRMA PARA VIGA BALDRAME, EM MADEIRA SERRADA, E=25 MM, 1 UTILIZAÇÃO. AF_06/2017</t>
  </si>
  <si>
    <t>FABRICAÇÃO, MONTAGEM E DESMONTAGEM DE FÔRMA PARA BLOCO DE COROAMENTO, EM MADEIRA SERRADA, E=25 MM, 2 UTILIZAÇÕES. AF_06/2017</t>
  </si>
  <si>
    <t>FABRICAÇÃO, MONTAGEM E DESMONTAGEM DE FÔRMA PARA SAPATA, EM MADEIRA SERRADA, E=25 MM, 2 UTILIZAÇÕES. AF_06/2017</t>
  </si>
  <si>
    <t>FABRICAÇÃO, MONTAGEM E DESMONTAGEM DE FÔRMA PARA VIGA BALDRAME, EM MADEIRA SERRADA, E=25 MM, 2 UTILIZAÇÕES. AF_06/2017</t>
  </si>
  <si>
    <t>FABRICAÇÃO, MONTAGEM E DESMONTAGEM DE FÔRMA PARA BLOCO DE COROAMENTO, EM MADEIRA SERRADA, E=25 MM, 4 UTILIZAÇÕES. AF_06/2017</t>
  </si>
  <si>
    <t>FABRICAÇÃO, MONTAGEM E DESMONTAGEM DE FÔRMA PARA SAPATA, EM MADEIRA SERRADA, E=25 MM, 4 UTILIZAÇÕES. AF_06/2017</t>
  </si>
  <si>
    <t>FABRICAÇÃO, MONTAGEM E DESMONTAGEM DE FÔRMA PARA VIGA BALDRAME, EM MADEIRA SERRADA, E=25 MM, 4 UTILIZAÇÕES. AF_06/2017</t>
  </si>
  <si>
    <t>FABRICAÇÃO, MONTAGEM E DESMONTAGEM DE FÔRMA PARA BLOCO DE COROAMENTO, EM CHAPA DE MADEIRA COMPENSADA RESINADA, E=17 MM, 2 UTILIZAÇÕES. AF_06/2017</t>
  </si>
  <si>
    <t>FABRICAÇÃO, MONTAGEM E DESMONTAGEM DE FÔRMA PARA SAPATA, EM CHAPA DE MADEIRA COMPENSADA RESINADA, E=17 MM, 2 UTILIZAÇÕES. AF_06/2017</t>
  </si>
  <si>
    <t>FABRICAÇÃO, MONTAGEM E DESMONTAGEM DE FÔRMA PARA VIGA BALDRAME, EM CHAPA DE MADEIRA COMPENSADA RESINADA, E=17 MM, 2 UTILIZAÇÕES. AF_06/2017</t>
  </si>
  <si>
    <t>FABRICAÇÃO, MONTAGEM E DESMONTAGEM DE FÔRMA PARA BLOCO DE COROAMENTO, EM CHAPA DE MADEIRA COMPENSADA RESINADA, E=17 MM, 4 UTILIZAÇÕES. AF_06/2017</t>
  </si>
  <si>
    <t>FABRICAÇÃO, MONTAGEM E DESMONTAGEM DE FÔRMA PARA SAPATA, EM CHAPA DE MADEIRA COMPENSADA RESINADA, E=17 MM, 4 UTILIZAÇÕES. AF_06/2017</t>
  </si>
  <si>
    <t>FABRICAÇÃO, MONTAGEM E DESMONTAGEM DE FÔRMA PARA VIGA BALDRAME, EM CHAPA DE MADEIRA COMPENSADA RESINADA, E=17 MM, 4 UTILIZAÇÕES. AF_06/2017</t>
  </si>
  <si>
    <t>ARMAÇÃO DE BLOCO, VIGA BALDRAME E SAPATA UTILIZANDO AÇO CA-60 DE 5 MM - MONTAGEM. AF_06/2017</t>
  </si>
  <si>
    <t>ARMAÇÃO DE BLOCO, VIGA BALDRAME OU SAPATA UTILIZANDO AÇO CA-50 DE 6,3 MM - MONTAGEM. AF_06/2017</t>
  </si>
  <si>
    <t>ARMAÇÃO DE BLOCO, VIGA BALDRAME OU SAPATA UTILIZANDO AÇO CA-50 DE 8 MM - MONTAGEM. AF_06/2017</t>
  </si>
  <si>
    <t>ARMAÇÃO DE BLOCO, VIGA BALDRAME OU SAPATA UTILIZANDO AÇO CA-50 DE 10 MM - MONTAGEM. AF_06/2017</t>
  </si>
  <si>
    <t>ARMAÇÃO DE BLOCO, VIGA BALDRAME OU SAPATA UTILIZANDO AÇO CA-50 DE 12,5 MM - MONTAGEM. AF_06/2017</t>
  </si>
  <si>
    <t>ARMAÇÃO DE BLOCO, VIGA BALDRAME OU SAPATA UTILIZANDO AÇO CA-50 DE 16 MM - MONTAGEM. AF_06/2017</t>
  </si>
  <si>
    <t>ARMAÇÃO DE BLOCO, VIGA BALDRAME OU SAPATA UTILIZANDO AÇO CA-50 DE 20 MM - MONTAGEM. AF_06/2017</t>
  </si>
  <si>
    <t>ARMAÇÃO DE BLOCO, VIGA BALDRAME OU SAPATA UTILIZANDO AÇO CA-50 DE 25 MM - MONTAGEM. AF_06/2017</t>
  </si>
  <si>
    <t>CONCRETAGEM DE BLOCOS DE COROAMENTO E VIGAS BALDRAME, FCK 30 MPA, COM USO DE JERICA  LANÇAMENTO, ADENSAMENTO E ACABAMENTO. AF_06/2017</t>
  </si>
  <si>
    <t>CONCRETAGEM DE SAPATAS, FCK 30 MPA, COM USO DE JERICA  LANÇAMENTO, ADENSAMENTO E ACABAMENTO. AF_06/2017</t>
  </si>
  <si>
    <t>CONCRETAGEM DE BLOCOS DE COROAMENTO E VIGAS BALDRAMES, FCK 30 MPA, COM USO DE BOMBA  LANÇAMENTO, ADENSAMENTO E ACABAMENTO. AF_06/2017</t>
  </si>
  <si>
    <t>CONCRETAGEM DE SAPATAS, FCK 30 MPA, COM USO DE BOMBA  LANÇAMENTO, ADENSAMENTO E ACABAMENTO. AF_11/2016</t>
  </si>
  <si>
    <t>PERFILADO DE SEÇÃO 38X76 MM PARA SUPORTE DE DUTO EM CHAPA GALVANIZADA BITOLA 26. AF_07/2017</t>
  </si>
  <si>
    <t>PERFILADO DE SEÇÃO 38X76 MM PARA SUPORTE DE DUTO EM CHAPA GALVANIZADA BITOLA 24. AF_07/2017</t>
  </si>
  <si>
    <t>PERFILADO DE SEÇÃO 38X76 MM PARA SUPORTE DE DUTO EM CHAPA GALVANIZADA BITOLA 22. AF_07/2017</t>
  </si>
  <si>
    <t>PERFILADO DE SEÇÃO 38X76 MM PARA SUPORTE DE ELETROCALHA LISA OU PERFURADA EM AÇO GALVANIZADO, LARGURA 200 OU 400 MM E ALTURA 50 MM. AF_07/2017</t>
  </si>
  <si>
    <t>PERFILADO DE SEÇÃO 38X76 MM PARA SUPORTE DE ELETROCALHA LISA OU PERFURADA EM AÇO GALVANIZADO, LARGURA 500 OU 800 MM E ALTURA 50 MM. AF_07/2017</t>
  </si>
  <si>
    <t>LASTRO DE CONCRETO MAGRO, APLICADO EM BLOCOS DE COROAMENTO OU SAPATAS. AF_08/2017</t>
  </si>
  <si>
    <t>LASTRO DE CONCRETO MAGRO, APLICADO EM BLOCOS DE COROAMENTO OU SAPATAS, ESPESSURA DE 3 CM. AF_08/2017</t>
  </si>
  <si>
    <t>LASTRO DE CONCRETO MAGRO, APLICADO EM BLOCOS DE COROAMENTO OU SAPATAS, ESPESSURA DE 5 CM. AF_08/2017</t>
  </si>
  <si>
    <t>LASTRO DE CONCRETO MAGRO, APLICADO EM PISOS OU RADIERS. AF_08/2017</t>
  </si>
  <si>
    <t>LASTRO COM MATERIAL GRANULAR, APLICAÇÃO EM BLOCOS DE COROAMENTO, ESPESSURA DE *5 CM*. AF_08/2017</t>
  </si>
  <si>
    <t>LASTRO COM MATERIAL GRANULAR, APLICAÇÃO EM PISOS OU RADIERS, ESPESSURA DE *5 CM*. AF_08/2017</t>
  </si>
  <si>
    <t>LASTRO COM MATERIAL GRANULAR, APLICADO EM BLOCOS DE COROAMENTO, ESPESSURA DE *10 CM*. AF_08/2017</t>
  </si>
  <si>
    <t>LASTRO COM MATERIAL GRANULAR, APLICADO EM PISOS OU RADIERS, ESPESSURA DE *10 CM*. AF_08/2017</t>
  </si>
  <si>
    <t>TUBO, PPR, DN 25, CLASSE PN 20,  INSTALADO EM RAMAL OU SUB-RAMAL DE ÁGUA  FORNECIMENTO E INSTALAÇÃO. AF_06/2015</t>
  </si>
  <si>
    <t>TUBO, PPR, DN 25, CLASSE PN 25 INSTALADO EM RAMAL OU SUB-RAMAL DE ÁGUA  FORNECIMENTO E INSTALAÇÃO. AF_06/2015</t>
  </si>
  <si>
    <t>JOELHO 90 GRAUS, PPR, DN 25 MM, CLASSE PN 25, INSTALADO EM RAMAL OU SUB-RAMAL DE ÁGUA  FORNECIMENTO E INSTALAÇÃO . AF_06/2015</t>
  </si>
  <si>
    <t>JOELHO 45 GRAUS, PPR, DN 25 MM, CLASSE PN 25, INSTALADO EM RAMAL OU SUB-RAMAL DE ÁGUA  FORNECIMENTO E INSTALAÇÃO . AF_06/2015</t>
  </si>
  <si>
    <t>LUVA, PPR, DN 25 MM, CLASSE PN 25, INSTALADO EM RAMAL OU SUB-RAMAL DE ÁGUA  FORNECIMENTO E INSTALAÇÃO . AF_06/2015</t>
  </si>
  <si>
    <t>CONECTOR MACHO, PPR, 25 X 1/2'', CLASSE PN 25, INSTALADO EM RAMAL OU SUB-RAMAL DE ÁGUA   FORNECIMENTO E INSTALAÇÃO . AF_06/2015</t>
  </si>
  <si>
    <t>CONECTOR FÊMEA, PPR, 25 X 1/2'', CLASSE PN 25, INSTALADO EM RAMAL OU SUB-RAMAL DE ÁGUA   FORNECIMENTO E INSTALAÇÃO . AF_06/2015</t>
  </si>
  <si>
    <t>TÊ NORMAL, PPR, DN 25 MM, CLASSE PN 25, INSTALADO EM RAMAL OU SUB-RAMAL DE ÁGUA  FORNECIMENTO E INSTALAÇÃO . AF_06/2015</t>
  </si>
  <si>
    <t>TÊ MISTURADOR, PPR, 25 X 3/4'' , CLASSE PN 25, INSTALADO EM RAMAL OU SUB-RAMAL DE ÁGUA  FORNECIMENTO E INSTALAÇÃO . AF_06/2015</t>
  </si>
  <si>
    <t>TUBO, PPR, DN 25, CLASSE PN 20,  INSTALADO EM RAMAL DE DISTRIBUIÇÃO DE ÁGUA  FORNECIMENTO E INSTALAÇÃO. AF_06/2015</t>
  </si>
  <si>
    <t>TUBO, PPR, DN 32, CLASSE PN 12,  INSTALADO EM RAMAL DE DISTRIBUIÇÃO DE ÁGUA  FORNECIMENTO E INSTALAÇÃO. AF_06/2015</t>
  </si>
  <si>
    <t>TUBO, PPR, DN 40, CLASSE PN 12,  INSTALADO EM RAMAL DE DISTRIBUIÇÃO DE ÁGUA  FORNECIMENTO E INSTALAÇÃO. AF_06/2015</t>
  </si>
  <si>
    <t>TUBO, PPR, DN 25, CLASSE PN 25,  INSTALADO EM RAMAL DE DISTRIBUIÇÃO DE ÁGUA  FORNECIMENTO E INSTALAÇÃO. AF_06/2015</t>
  </si>
  <si>
    <t>TUBO, PPR, DN 32, CLASSE PN 25,  INSTALADO EM RAMAL DE DISTRIBUIÇÃO DE ÁGUA  FORNECIMENTO E INSTALAÇÃO. AF_06/2015</t>
  </si>
  <si>
    <t>TUBO, PPR, DN 40, CLASSE PN 25,  INSTALADO EM RAMAL DE DISTRIBUIÇÃO DE ÁGUA  FORNECIMENTO E INSTALAÇÃO. AF_06/2015</t>
  </si>
  <si>
    <t>JOELHO 90 GRAUS, PPR, DN 25 MM, CLASSE PN 25, INSTALADO EM RAMAL DE DISTRIBUIÇÃO  FORNECIMENTO E INSTALAÇÃO . AF_06/2015</t>
  </si>
  <si>
    <t>JOELHO 45 GRAUS, PPR, DN 25 MM, CLASSE PN 25, INSTALADO EM RAMAL DE DISTRIBUIÇÃO DE ÁGUA  FORNECIMENTO E INSTALAÇÃO . AF_06/2015</t>
  </si>
  <si>
    <t>JOELHO 90 GRAUS, PPR, DN 32 MM, CLASSE PN 25, INSTALADO EM RAMAL DE DISTRIBUIÇÃO  FORNECIMENTO E INSTALAÇÃO . AF_06/2015</t>
  </si>
  <si>
    <t>JOELHO 45 GRAUS, PPR, DN 32 MM, CLASSE PN 25, INSTALADO EM RAMAL DE DISTRIBUIÇÃO DE ÁGUA  FORNECIMENTO E INSTALAÇÃO . AF_06/2015</t>
  </si>
  <si>
    <t>JOELHO 90 GRAUS, PPR, DN 40 MM, CLASSE PN 25, INSTALADO EM RAMAL DE DISTRIBUIÇÃO  FORNECIMENTO E INSTALAÇÃO . AF_06/2015</t>
  </si>
  <si>
    <t>JOELHO 45 GRAUS, PPR, DN 40 MM, CLASSE PN 25, INSTALADO EM RAMAL DE DISTRIBUIÇÃO DE ÁGUA  FORNECIMENTO E INSTALAÇÃO . AF_06/2015</t>
  </si>
  <si>
    <t>LUVA, PPR, DN 25 MM, CLASSE PN 25, INSTALADO EM RAMAL DE DISTRIBUIÇÃO DE ÁGUA  FORNECIMENTO E INSTALAÇÃO . AF_06/2015</t>
  </si>
  <si>
    <t>CONECTOR MACHO, PPR, 25 X 1/2, CLASSE PN 25, INSTALADO EM RAMAL DE DISTRIBUIÇÃO DE ÁGUA  FORNECIMENTO E INSTALAÇÃO . AF_06/2015</t>
  </si>
  <si>
    <t>CONECTOR FÊMEA, PPR, 25 X 1/2'', CLASSE PN 25, INSTALADO EM RAMAL DE DISTRIBUIÇÃO DE ÁGUA   FORNECIMENTO E INSTALAÇÃO . AF_06/2015</t>
  </si>
  <si>
    <t>LUVA, PPR, DN 32 MM, CLASSE PN 25, INSTALADO EM RAMAL DE DISTRIBUIÇÃO DE ÁGUA  FORNECIMENTO E INSTALAÇÃO. AF_06/2015</t>
  </si>
  <si>
    <t>CONECTOR MACHO, PPR, 32 X 3/4'', CLASSE PN 25, INSTALADO EM RAMAL DE DISTRIBUIÇÃO DE ÁGUA   FORNECIMENTO E INSTALAÇÃO. AF_06/2015</t>
  </si>
  <si>
    <t>CONECTOR FÊMEA, PPR, 32 X 3/4'', CLASSE PN 25, INSTALADO EM RAMAL DE DISTRIBUIÇÃO DE ÁGUA   FORNECIMENTO E INSTALAÇÃO . AF_06/2015</t>
  </si>
  <si>
    <t>BUCHA DE REDUÇÃO, PPR, 32 X 25, CLASSE PN 25, INSTALADO EM RAMAL DE DISTRIBUIÇÃO DE ÁGUA  FORNECIMENTO E INSTALAÇÃO . AF_06/2015</t>
  </si>
  <si>
    <t>LUVA, PPR, DN 40 MM, CLASSE PN 25, INSTALADO EM RAMAL DE DISTRIBUIÇÃO DE ÁGUA  FORNECIMENTO E INSTALAÇÃO. AF_06/2015</t>
  </si>
  <si>
    <t>BUCHA DE REDUÇÃO, PPR, 40 X 25, CLASSE PN 25, INSTALADO EM RAMAL DE DISTRIBUIÇÃO DE ÁGUA  FORNECIMENTO E INSTALAÇÃO . AF_06/2015</t>
  </si>
  <si>
    <t>TÊ NORMAL, PPR, DN 25 MM, CLASSE PN 25, INSTALADO EM RAMAL DE DISTRIBUIÇÃO DE ÁGUA  FORNECIMENTO E INSTALAÇÃO . AF_06/2015</t>
  </si>
  <si>
    <t>TÊ NORMAL, PPR, DN 32 MM, CLASSE PN 25, INSTALADO EM RAMAL DE DISTRIBUIÇÃO DE ÁGUA  FORNECIMENTO E INSTALAÇÃO . AF_06/2015</t>
  </si>
  <si>
    <t>TÊ NORMAL, PPR, DN 40 MM, CLASSE PN 25, INSTALADO EM RAMAL DE DISTRIBUIÇÃO DE ÁGUA  FORNECIMENTO E INSTALAÇÃO . AF_06/2015</t>
  </si>
  <si>
    <t>TUBO, PPR, DN 25, CLASSE PN 20,  INSTALADO EM PRUMADA DE ÁGUA  FORNECIMENTO E INSTALAÇÃO. AF_06/2015</t>
  </si>
  <si>
    <t>TUBO, PPR, DN 32, CLASSE PN 12,  INSTALADO EM PRUMADA DE ÁGUA  FORNECIMENTO E INSTALAÇÃO. AF_06/2015</t>
  </si>
  <si>
    <t>TUBO, PPR, DN 40, CLASSE PN 12,  INSTALADO EM PRUMADA DE ÁGUA  FORNECIMENTO E INSTALAÇÃO. AF_06/2015</t>
  </si>
  <si>
    <t>TUBO, PPR, DN 50, CLASSE PN 12,  INSTALADO EM PRUMADA DE ÁGUA  FORNECIMENTO E INSTALAÇÃO. AF_06/2015</t>
  </si>
  <si>
    <t>TUBO, PPR, DN 63, CLASSE PN 12,  INSTALADO EM PRUMADA DE ÁGUA  FORNECIMENTO E INSTALAÇÃO. AF_06/2015</t>
  </si>
  <si>
    <t>TUBO, PPR, DN 75, CLASSE PN 12,  INSTALADO EM PRUMADA DE ÁGUA  FORNECIMENTO E INSTALAÇÃO. AF_06/2015</t>
  </si>
  <si>
    <t>TUBO, PPR, DN 90, CLASSE PN 12,  INSTALADO EM PRUMADA DE ÁGUA  FORNECIMENTO E INSTALAÇÃO. AF_06/2015</t>
  </si>
  <si>
    <t>TUBO, PPR, DN 110, CLASSE PN 12,  INSTALADO EM PRUMADA DE ÁGUA  FORNECIMENTO E INSTALAÇÃO. AF_06/2015</t>
  </si>
  <si>
    <t>TUBO, PPR, DN 25, CLASSE PN 25,  INSTALADO EM PRUMADA DE ÁGUA  FORNECIMENTO E INSTALAÇÃO. AF_06/2015</t>
  </si>
  <si>
    <t>TUBO, PPR, DN 32, CLASSE PN 25,  INSTALADO EM PRUMADA DE ÁGUA  FORNECIMENTO E INSTALAÇÃO. AF_06/2015</t>
  </si>
  <si>
    <t>TUBO, PPR, DN 40, CLASSE PN 25,  INSTALADO EM PRUMADA DE ÁGUA  FORNECIMENTO E INSTALAÇÃO. AF_06/2015</t>
  </si>
  <si>
    <t>TUBO, PPR, DN 50, CLASSE PN 25,  INSTALADO EM PRUMADA DE ÁGUA  FORNECIMENTO E INSTALAÇÃO. AF_06/2015</t>
  </si>
  <si>
    <t>TUBO, PPR, DN 63, CLASSE PN 25,  INSTALADO EM PRUMADA DE ÁGUA  FORNECIMENTO E INSTALAÇÃO. AF_06/2015</t>
  </si>
  <si>
    <t>TUBO, PPR, DN 75, CLASSE PN 25,  INSTALADO EM PRUMADA DE ÁGUA  FORNECIMENTO E INSTALAÇÃO. AF_06/2015</t>
  </si>
  <si>
    <t>TUBO, PPR, DN 90, CLASSE PN 25,  INSTALADO EM PRUMADA DE ÁGUA  FORNECIMENTO E INSTALAÇÃO. AF_06/2015</t>
  </si>
  <si>
    <t>TUBO, PPR, DN 110, CLASSE PN 25,  INSTALADO EM PRUMADA DE ÁGUA  FORNECIMENTO E INSTALAÇÃO. AF_06/2015</t>
  </si>
  <si>
    <t>JOELHO 90 GRAUS, PPR, DN 25 MM, CLASSE PN 25, INSTALADO EM PRUMADA DE ÁGUA  FORNECIMENTO E INSTALAÇÃO . AF_06/2015</t>
  </si>
  <si>
    <t>JOELHO 45 GRAUS, PPR, DN 25 MM, CLASSE PN 25, INSTALADO EM PRUMADA DE ÁGUA  FORNECIMENTO E INSTALAÇÃO . AF_06/2015</t>
  </si>
  <si>
    <t>JOELHO 90 GRAUS, PPR, DN 32 MM, CLASSE PN 25, INSTALADO EM PRUMADA DE ÁGUA  FORNECIMENTO E INSTALAÇÃO . AF_06/2015</t>
  </si>
  <si>
    <t>JOELHO 45 GRAUS, PPR, DN 32 MM, CLASSE PN 25, INSTALADO EM PRUMADA DE ÁGUA  FORNECIMENTO E INSTALAÇÃO . AF_06/2015</t>
  </si>
  <si>
    <t>JOELHO 90 GRAUS, PPR, DN 40 MM, CLASSE PN 25, INSTALADO EM PRUMADA DE ÁGUA  FORNECIMENTO E INSTALAÇÃO . AF_06/2015</t>
  </si>
  <si>
    <t>JOELHO 45 GRAUS, PPR, DN 40 MM, CLASSE PN 25, INSTALADO EM PRUMADA DE ÁGUA  FORNECIMENTO E INSTALAÇÃO . AF_06/2015</t>
  </si>
  <si>
    <t>JOELHO 90 GRAUS, PPR, DN 50 MM, CLASSE PN 25, INSTALADO EM PRUMADA DE ÁGUA  FORNECIMENTO E INSTALAÇÃO . AF_06/2015</t>
  </si>
  <si>
    <t>JOELHO 45 GRAUS, PPR, DN 50 MM, CLASSE PN 25, INSTALADO EM PRUMADA DE ÁGUA  FORNECIMENTO E INSTALAÇÃO . AF_06/2015</t>
  </si>
  <si>
    <t>JOELHO 90 GRAUS, PPR, DN 63 MM, CLASSE PN 25, INSTALADO EM PRUMADA DE ÁGUA  FORNECIMENTO E INSTALAÇÃO . AF_06/2015</t>
  </si>
  <si>
    <t>JOELHO 45 GRAUS, PPR, DN 63 MM, CLASSE PN 25, INSTALADO EM PRUMADA DE ÁGUA  FORNECIMENTO E INSTALAÇÃO . AF_06/2015</t>
  </si>
  <si>
    <t>JOELHO 90 GRAUS, PPR, DN 75 MM, CLASSE PN 25, INSTALADO EM PRUMADA DE ÁGUA  FORNECIMENTO E INSTALAÇÃO . AF_06/2015</t>
  </si>
  <si>
    <t>JOELHO 45 GRAUS, PPR, DN 75 MM, CLASSE PN 25, INSTALADO EM PRUMADA DE ÁGUA  FORNECIMENTO E INSTALAÇÃO . AF_06/2015</t>
  </si>
  <si>
    <t>JOELHO 90 GRAUS, PPR, DN 90 MM, CLASSE PN 25, INSTALADO EM PRUMADA DE ÁGUA  FORNECIMENTO E INSTALAÇÃO . AF_06/2015</t>
  </si>
  <si>
    <t>JOELHO 90 GRAUS, PPR, DN 110 MM, CLASSE PN 25, INSTALADO EM PRUMADA DE ÁGUA  FORNECIMENTO E INSTALAÇÃO . AF_06/2015</t>
  </si>
  <si>
    <t>LUVA, PPR, DN 25 MM, CLASSE PN 25, INSTALADO EM PRUMADA DE ÁGUA  FORNECIMENTO E INSTALAÇÃO . AF_06/2015</t>
  </si>
  <si>
    <t>CONECTOR MACHO, PPR, 25 X 1/2'', CLASSE PN 25, INSTALADO EM PRUMADA DE ÁGUA   FORNECIMENTO E INSTALAÇÃO . AF_06/2015</t>
  </si>
  <si>
    <t>CONECTOR FÊMEA, PPR, 25 X 1/2'', CLASSE PN 25, INSTALADO EM PRUMADA DE ÁGUA   FORNECIMENTO E INSTALAÇÃO . AF_06/2015</t>
  </si>
  <si>
    <t>LUVA, PPR, DN 32 MM, CLASSE PN 25, INSTALADO EM PRUMADA DE ÁGUA  FORNECIMENTO E INSTALAÇÃO. AF_06/2015</t>
  </si>
  <si>
    <t>BUCHA DE REDUÇÃO, PPR, 32 X 25, CLASSE PN 25, INSTALADO EM PRUMADA DE ÁGUA  FORNECIMENTO E INSTALAÇÃO . AF_06/2015</t>
  </si>
  <si>
    <t>LUVA, PPR, DN 40 MM, CLASSE PN 25, INSTALADO EM PRUMADA DE ÁGUA  FORNECIMENTO E INSTALAÇÃO. AF_06/2015</t>
  </si>
  <si>
    <t>BUCHA DE REDUÇÃO, PPR, 40 X 25, CLASSE PN 25, INSTALADO EM PRUMADA DE ÁGUA  FORNECIMENTO E INSTALAÇÃO . AF_06/2015</t>
  </si>
  <si>
    <t>LUVA, PPR, DN 50 MM, CLASSE PN 25, INSTALADO EM PRUMADA DE ÁGUA  FORNECIMENTO E INSTALAÇÃO. AF_06/2015</t>
  </si>
  <si>
    <t>LUVA, PPR, DN 63 MM, CLASSE PN 25, INSTALADO EM PRUMADA DE ÁGUA  FORNECIMENTO E INSTALAÇÃO. AF_06/2015</t>
  </si>
  <si>
    <t>LUVA, PPR, DN 75 MM, CLASSE PN 25, INSTALADO EM PRUMADA DE ÁGUA  FORNECIMENTO E INSTALAÇÃO. AF_06/2015</t>
  </si>
  <si>
    <t>LUVA, PPR, DN 90 MM, CLASSE PN 25, INSTALADO EM PRUMADA DE ÁGUA  FORNECIMENTO E INSTALAÇÃO. AF_06/2015</t>
  </si>
  <si>
    <t>LUVA, PPR, DN 110 MM, CLASSE PN 25, INSTALADO EM PRUMADA DE ÁGUA  FORNECIMENTO E INSTALAÇÃO. AF_06/2015</t>
  </si>
  <si>
    <t>TÊ NORMAL, PPR, DN 25 MM, CLASSE PN 25, INSTALADO EM PRUMADA DE ÁGUA  FORNECIMENTO E INSTALAÇÃO . AF_06/2015</t>
  </si>
  <si>
    <t>TÊ NORMAL, PPR, DN 32 MM, CLASSE PN 25, INSTALADO EM PRUMADA DE ÁGUA  FORNECIMENTO E INSTALAÇÃO . AF_06/2015</t>
  </si>
  <si>
    <t>TÊ NORMAL, PPR, DN 40 MM, CLASSE PN 25, INSTALADO EM PRUMADA DE ÁGUA  FORNECIMENTO E INSTALAÇÃO . AF_06/2015</t>
  </si>
  <si>
    <t>TÊ NORMAL, PPR, DN 50 MM, CLASSE PN 25, INSTALADO EM PRUMADA DE ÁGUA  FORNECIMENTO E INSTALAÇÃO . AF_06/2015</t>
  </si>
  <si>
    <t>TÊ NORMAL, PPR, DN 63 MM, CLASSE PN 25, INSTALADO EM PRUMADA DE ÁGUA  FORNECIMENTO E INSTALAÇÃO . AF_06/2015</t>
  </si>
  <si>
    <t>TÊ NORMAL, PPR, DN 75 MM, CLASSE PN 25, INSTALADO EM PRUMADA DE ÁGUA  FORNECIMENTO E INSTALAÇÃO . AF_06/2015</t>
  </si>
  <si>
    <t>TÊ NORMAL, PPR, DN 90 MM, CLASSE PN 25, INSTALADO EM PRUMADA DE ÁGUA  FORNECIMENTO E INSTALAÇÃO . AF_06/2015</t>
  </si>
  <si>
    <t>TÊ NORMAL, PPR, DN 110 MM, CLASSE PN 25, INSTALADO EM PRUMADA DE ÁGUA  FORNECIMENTO E INSTALAÇÃO . AF_06/2015</t>
  </si>
  <si>
    <t>TUBO, PPR, DN 20, CLASSE PN 20,  INSTALADO EM RESERVAÇÃO DE ÁGUA DE EDIFICAÇÃO QUE POSSUA RESERVATÓRIO DE FIBRA/FIBROCIMENTO  FORNECIMENTO E INSTALAÇÃO. AF_06/2016</t>
  </si>
  <si>
    <t>TUBO, PPR, DN 25, CLASSE PN 20,  INSTALADO EM RESERVAÇÃO DE ÁGUA DE EDIFICAÇÃO QUE POSSUA RESERVATÓRIO DE FIBRA/FIBROCIMENTO  FORNECIMENTO E INSTALAÇÃO. AF_06/2016</t>
  </si>
  <si>
    <t>TUBO, PPR, DN 32, CLASSE PN 12,  INSTALADO EM RESERVAÇÃO DE ÁGUA DE EDIFICAÇÃO QUE POSSUA RESERVATÓRIO DE FIBRA/FIBROCIMENTO  FORNECIMENTO E INSTALAÇÃO. AF_06/2016</t>
  </si>
  <si>
    <t>TUBO, PPR, DN 40, CLASSE PN 12,  INSTALADO EM RESERVAÇÃO DE ÁGUA DE EDIFICAÇÃO QUE POSSUA RESERVATÓRIO DE FIBRA/FIBROCIMENTO  FORNECIMENTO E INSTALAÇÃO. AF_06/2016</t>
  </si>
  <si>
    <t>TUBO, PPR, DN 50, CLASSE PN 12,  INSTALADO EM RESERVAÇÃO DE ÁGUA DE EDIFICAÇÃO QUE POSSUA RESERVATÓRIO DE FIBRA/FIBROCIMENTO  FORNECIMENTO E INSTALAÇÃO. AF_06/2016</t>
  </si>
  <si>
    <t>TUBO, PPR, DN 63, CLASSE PN 12,  INSTALADO EM RESERVAÇÃO DE ÁGUA DE EDIFICAÇÃO QUE POSSUA RESERVATÓRIO DE FIBRA/FIBROCIMENTO  FORNECIMENTO E INSTALAÇÃO. AF_06/2016</t>
  </si>
  <si>
    <t>TUBO, PPR, DN 75, CLASSE PN 12,  INSTALADO EM RESERVAÇÃO DE ÁGUA DE EDIFICAÇÃO QUE POSSUA RESERVATÓRIO DE FIBRA/FIBROCIMENTO  FORNECIMENTO E INSTALAÇÃO. AF_06/2016</t>
  </si>
  <si>
    <t>TUBO, PPR, DN 90, CLASSE PN 12,  INSTALADO EM RESERVAÇÃO DE ÁGUA DE EDIFICAÇÃO QUE POSSUA RESERVATÓRIO DE FIBRA/FIBROCIMENTO  FORNECIMENTO E INSTALAÇÃO. AF_06/2016</t>
  </si>
  <si>
    <t>TUBO, PPR, DN 110, CLASSE PN 12,  INSTALADO EM RESERVAÇÃO DE ÁGUA DE EDIFICAÇÃO QUE POSSUA RESERVATÓRIO DE FIBRA/FIBROCIMENTO  FORNECIMENTO E INSTALAÇÃO. AF_06/2016</t>
  </si>
  <si>
    <t>TUBO, PPR, DN 20, CLASSE PN 25,  INSTALADO EM RESERVAÇÃO DE ÁGUA DE EDIFICAÇÃO QUE POSSUA RESERVATÓRIO DE FIBRA/FIBROCIMENTO  FORNECIMENTO E INSTALAÇÃO. AF_06/2016</t>
  </si>
  <si>
    <t>TUBO, PPR, DN 25, CLASSE PN 25,  INSTALADO EM RESERVAÇÃO DE ÁGUA DE EDIFICAÇÃO QUE POSSUA RESERVATÓRIO DE FIBRA/FIBROCIMENTO  FORNECIMENTO E INSTALAÇÃO. AF_06/2016</t>
  </si>
  <si>
    <t>TUBO, PPR, DN 32, CLASSE PN 25,  INSTALADO EM RESERVAÇÃO DE ÁGUA DE EDIFICAÇÃO QUE POSSUA RESERVATÓRIO DE FIBRA/FIBROCIMENTO  FORNECIMENTO E INSTALAÇÃO. AF_06/2016</t>
  </si>
  <si>
    <t>TUBO, PPR, DN 40, CLASSE PN 25,  INSTALADO EM RESERVAÇÃO DE ÁGUA DE EDIFICAÇÃO QUE POSSUA RESERVATÓRIO DE FIBRA/FIBROCIMENTO  FORNECIMENTO E INSTALAÇÃO. AF_06/2016</t>
  </si>
  <si>
    <t>TUBO, PPR, DN 50, CLASSE PN 25,  INSTALADO EM RESERVAÇÃO DE ÁGUA DE EDIFICAÇÃO QUE POSSUA RESERVATÓRIO DE FIBRA/FIBROCIMENTO  FORNECIMENTO E INSTALAÇÃO. AF_06/2016</t>
  </si>
  <si>
    <t>TUBO, PPR, DN 63, CLASSE PN 25,  INSTALADO EM RESERVAÇÃO DE ÁGUA DE EDIFICAÇÃO QUE POSSUA RESERVATÓRIO DE FIBRA/FIBROCIMENTO  FORNECIMENTO E INSTALAÇÃO. AF_06/2016</t>
  </si>
  <si>
    <t>TUBO, PPR, DN 75, CLASSE PN 25,  INSTALADO EM RESERVAÇÃO DE ÁGUA DE EDIFICAÇÃO QUE POSSUA RESERVATÓRIO DE FIBRA/FIBROCIMENTO  FORNECIMENTO E INSTALAÇÃO. AF_06/2016</t>
  </si>
  <si>
    <t>TUBO, PPR, DN 90, CLASSE PN 25,  INSTALADO EM RESERVAÇÃO DE ÁGUA DE EDIFICAÇÃO QUE POSSUA RESERVATÓRIO DE FIBRA/FIBROCIMENTO  FORNECIMENTO E INSTALAÇÃO. AF_06/2016</t>
  </si>
  <si>
    <t>TUBO, PPR, DN 110, CLASSE PN 25,  INSTALADO EM RESERVAÇÃO DE ÁGUA DE EDIFICAÇÃO QUE POSSUA RESERVATÓRIO DE FIBRA/FIBROCIMENTO  FORNECIMENTO E INSTALAÇÃO. AF_06/2016</t>
  </si>
  <si>
    <t>LUVA, PPR, DN 20 MM, CLASSE PN 25, INSTALADO EM RESERVAÇÃO DE ÁGUA DE EDIFICAÇÃO QUE POSSUA RESERVATÓRIO DE FIBRA/FIBROCIMENTO  FORNECIMENTO E INSTALAÇÃO. AF_06/2016</t>
  </si>
  <si>
    <t>LUVA, PPR, DN 25 MM, CLASSE PN 25, INSTALADO EM RESERVAÇÃO DE ÁGUA DE EDIFICAÇÃO QUE POSSUA RESERVATÓRIO DE FIBRA/FIBROCIMENTO  FORNECIMENTO E INSTALAÇÃO. AF_06/2016</t>
  </si>
  <si>
    <t>CONECTOR MACHO, PPR, 25 X 1/2'', CLASSE PN 25,  INSTALADO EM RESERVAÇÃO DE ÁGUA DE EDIFICAÇÃO QUE POSSUA RESERVATÓRIO DE FIBRA/FIBROCIMENTO   FORNECIMENTO E INSTALAÇÃO. AF_06/2016</t>
  </si>
  <si>
    <t>LUVA, PPR, DN 32 MM, CLASSE PN 25, INSTALADO EM RESERVAÇÃO DE ÁGUA DE EDIFICAÇÃO QUE POSSUA RESERVATÓRIO DE FIBRA/FIBROCIMENTO  FORNECIMENTO E INSTALAÇÃO. AF_06/2016</t>
  </si>
  <si>
    <t>CONECTOR MACHO, PPR, 32 X 3/4'', CLASSE PN 25,  INSTALADO EM RESERVAÇÃO DE ÁGUA DE EDIFICAÇÃO QUE POSSUA RESERVATÓRIO DE FIBRA/FIBROCIMENTO   FORNECIMENTO E INSTALAÇÃO. AF_06/2016</t>
  </si>
  <si>
    <t>LUVA, PPR, DN 40 MM, CLASSE PN 25, INSTALADO EM RESERVAÇÃO DE ÁGUA DE EDIFICAÇÃO QUE POSSUA RESERVATÓRIO DE FIBRA/FIBROCIMENTO  FORNECIMENTO E INSTALAÇÃO. AF_06/2016</t>
  </si>
  <si>
    <t>LUVA, PPR, DN 50 MM, CLASSE PN 25, INSTALADO EM RESERVAÇÃO DE ÁGUA DE EDIFICAÇÃO QUE POSSUA RESERVATÓRIO DE FIBRA/FIBROCIMENTO  FORNECIMENTO E INSTALAÇÃO. AF_06/2016</t>
  </si>
  <si>
    <t>LUVA, PPR, DN 63 MM, CLASSE PN 25, INSTALADO EM RESERVAÇÃO DE ÁGUA DE EDIFICAÇÃO QUE POSSUA RESERVATÓRIO DE FIBRA/FIBROCIMENTO  FORNECIMENTO E INSTALAÇÃO. AF_06/2016</t>
  </si>
  <si>
    <t>LUVA, PPR, DN 75 MM, CLASSE PN 25, INSTALADO EM RESERVAÇÃO DE ÁGUA DE EDIFICAÇÃO QUE POSSUA RESERVATÓRIO DE FIBRA/FIBROCIMENTO  FORNECIMENTO E INSTALAÇÃO. AF_06/2016</t>
  </si>
  <si>
    <t>LUVA, PPR, DN 90 MM, CLASSE PN 25, INSTALADO EM RESERVAÇÃO DE ÁGUA DE EDIFICAÇÃO QUE POSSUA RESERVATÓRIO DE FIBRA/FIBROCIMENTO  FORNECIMENTO E INSTALAÇÃO. AF_06/2016</t>
  </si>
  <si>
    <t>LUVA, PPR, DN 110 MM, CLASSE PN 25, INSTALADO EM RESERVAÇÃO DE ÁGUA DE EDIFICAÇÃO QUE POSSUA RESERVATÓRIO DE FIBRA/FIBROCIMENTO  FORNECIMENTO E INSTALAÇÃO. AF_06/2016</t>
  </si>
  <si>
    <t>JOELHO 90 GRAUS, PPR, DN 20 MM, CLASSE PN 25,  INSTALADO EM RESERVAÇÃO DE ÁGUA DE EDIFICAÇÃO QUE POSSUA RESERVATÓRIO DE FIBRA/FIBROCIMENTO  FORNECIMENTO E INSTALAÇÃO. AF_06/2016</t>
  </si>
  <si>
    <t>JOELHO 90 GRAUS, PPR, DN 25 MM, CLASSE PN 25,  INSTALADO EM RESERVAÇÃO DE ÁGUA DE EDIFICAÇÃO QUE POSSUA RESERVATÓRIO DE FIBRA/FIBROCIMENTO  FORNECIMENTO E INSTALAÇÃO. AF_06/2016</t>
  </si>
  <si>
    <t>JOELHO 90 GRAUS, PPR, DN 32 MM, CLASSE PN 25,  INSTALADO EM RESERVAÇÃO DE ÁGUA DE EDIFICAÇÃO QUE POSSUA RESERVATÓRIO DE FIBRA/FIBROCIMENTO  FORNECIMENTO E INSTALAÇÃO. AF_06/2016</t>
  </si>
  <si>
    <t>JOELHO 90 GRAUS, PPR, DN 40 MM, CLASSE PN 25,  INSTALADO EM RESERVAÇÃO DE ÁGUA DE EDIFICAÇÃO QUE POSSUA RESERVATÓRIO DE FIBRA/FIBROCIMENTO  FORNECIMENTO E INSTALAÇÃO. AF_06/2016</t>
  </si>
  <si>
    <t>JOELHO 90 GRAUS, PPR, DN 50 MM, CLASSE PN 25,  INSTALADO EM RESERVAÇÃO DE ÁGUA DE EDIFICAÇÃO QUE POSSUA RESERVATÓRIO DE FIBRA/FIBROCIMENTO  FORNECIMENTO E INSTALAÇÃO. AF_06/2016</t>
  </si>
  <si>
    <t>JOELHO 90 GRAUS, PPR, DN 63 MM, CLASSE PN 25,  INSTALADO EM RESERVAÇÃO DE ÁGUA DE EDIFICAÇÃO QUE POSSUA RESERVATÓRIO DE FIBRA/FIBROCIMENTO  FORNECIMENTO E INSTALAÇÃO. AF_06/2016</t>
  </si>
  <si>
    <t>JOELHO 90 GRAUS, PPR, DN 75 MM, CLASSE PN 25,  INSTALADO EM RESERVAÇÃO DE ÁGUA DE EDIFICAÇÃO QUE POSSUA RESERVATÓRIO DE FIBRA/FIBROCIMENTO  FORNECIMENTO E INSTALAÇÃO. AF_06/2016</t>
  </si>
  <si>
    <t>JOELHO 90 GRAUS, PPR, DN 90 MM, CLASSE PN 25,  INSTALADO EM RESERVAÇÃO DE ÁGUA DE EDIFICAÇÃO QUE POSSUA RESERVATÓRIO DE FIBRA/FIBROCIMENTO  FORNECIMENTO E INSTALAÇÃO. AF_06/2016</t>
  </si>
  <si>
    <t>JOELHO 90 GRAUS, PPR, DN 110 MM, CLASSE PN 25,  INSTALADO EM RESERVAÇÃO DE ÁGUA DE EDIFICAÇÃO QUE POSSUA RESERVATÓRIO DE FIBRA/FIBROCIMENTO  FORNECIMENTO E INSTALAÇÃO. AF_06/2016</t>
  </si>
  <si>
    <t>TÊ MISTURADOR, PPR, DN 20 MM, CLASSE PN 25,  INSTALADO EM RESERVAÇÃO DE ÁGUA DE EDIFICAÇÃO QUE POSSUA RESERVATÓRIO DE FIBRA/FIBROCIMENTO  FORNECIMENTO E INSTALAÇÃO. AF_06/2016</t>
  </si>
  <si>
    <t>TÊ MISTURADOR, PPR, DN 25 MM, CLASSE PN 25,  INSTALADO EM RESERVAÇÃO DE ÁGUA DE EDIFICAÇÃO QUE POSSUA RESERVATÓRIO DE FIBRA/FIBROCIMENTO  FORNECIMENTO E INSTALAÇÃO. AF_06/2016</t>
  </si>
  <si>
    <t>TÊ, PPR, DN 32 MM, CLASSE PN 25,  INSTALADO EM RESERVAÇÃO DE ÁGUA DE EDIFICAÇÃO QUE POSSUA RESERVATÓRIO DE FIBRA/FIBROCIMENTO  FORNECIMENTO E INSTALAÇÃO. AF_06/2016</t>
  </si>
  <si>
    <t>TÊ, PPR, DN 40 MM, CLASSE PN 25,  INSTALADO EM RESERVAÇÃO DE ÁGUA DE EDIFICAÇÃO QUE POSSUA RESERVATÓRIO DE FIBRA/FIBROCIMENTO  FORNECIMENTO E INSTALAÇÃO. AF_06/2016</t>
  </si>
  <si>
    <t>TÊ, PPR, DN 50 MM, CLASSE PN 25,  INSTALADO EM RESERVAÇÃO DE ÁGUA DE EDIFICAÇÃO QUE POSSUA RESERVATÓRIO DE FIBRA/FIBROCIMENTO  FORNECIMENTO E INSTALAÇÃO. AF_06/2016</t>
  </si>
  <si>
    <t>TÊ, PPR, DN 63 MM, CLASSE PN 25,  INSTALADO EM RESERVAÇÃO DE ÁGUA DE EDIFICAÇÃO QUE POSSUA RESERVATÓRIO DE FIBRA/FIBROCIMENTO  FORNECIMENTO E INSTALAÇÃO. AF_06/2016</t>
  </si>
  <si>
    <t>TÊ, PPR, DN 75 MM, CLASSE PN 25,  INSTALADO EM RESERVAÇÃO DE ÁGUA DE EDIFICAÇÃO QUE POSSUA RESERVATÓRIO DE FIBRA/FIBROCIMENTO  FORNECIMENTO E INSTALAÇÃO. AF_06/2016</t>
  </si>
  <si>
    <t>TÊ, PPR, DN 90 MM, CLASSE PN 25,  INSTALADO EM RESERVAÇÃO DE ÁGUA DE EDIFICAÇÃO QUE POSSUA RESERVATÓRIO DE FIBRA/FIBROCIMENTO  FORNECIMENTO E INSTALAÇÃO. AF_06/2016</t>
  </si>
  <si>
    <t>TÊ, PPR, DN 110 MM, CLASSE PN 25,  INSTALADO EM RESERVAÇÃO DE ÁGUA DE EDIFICAÇÃO QUE POSSUA RESERVATÓRIO DE FIBRA/FIBROCIMENTO  FORNECIMENTO E INSTALAÇÃO. AF_06/2016</t>
  </si>
  <si>
    <t>ABRIGO PARA HIDRANTE, 90X60X17CM, COM REGISTRO GLOBO ANGULAR 45º 2.1/2", ADAPTADOR STORZ 2.1/2", MANGUEIRA DE INCÊNDIO 20M, REDUÇÃO 2.1/2X1.1/2" E ESGUICHO EM LATÃO 1.1/2" - FORNECIMENTO E INSTALAÇÃO. AF_08/2017</t>
  </si>
  <si>
    <t>TUBO, PEX, MONOCAMADA, DN 16, INSTALADO EM RAMAL OU SUB-RAMAL DE ÁGUA  FORNECIMENTO E INSTALAÇÃO. AF_06/2015</t>
  </si>
  <si>
    <t>TUBO, PEX, MONOCAMADA, DN 20, INSTALADO EM RAMAL OU SUB-RAMAL DE ÁGUA  FORNECIMENTO E INSTALAÇÃO. AF_06/2015</t>
  </si>
  <si>
    <t>TUBO, PEX, MONOCAMADA, DN 25, INSTALADO EM RAMAL OU SUB-RAMAL DE ÁGUA  FORNECIMENTO E INSTALAÇÃO. AF_06/2015</t>
  </si>
  <si>
    <t>TUBO, PEX, MONOCAMADA, DN 32, INSTALADO EM RAMAL OU SUB-RAMAL DE ÁGUA  FORNECIMENTO E INSTALAÇÃO. AF_06/2015</t>
  </si>
  <si>
    <t>TUBO, PEX, MONOCAMADA, DN 16, INSTALADO EM RAMAL DE DISTRIBUIÇÃO DE ÁGUA  FORNECIMENTO E INSTALAÇÃO. AF_06/2015</t>
  </si>
  <si>
    <t>TUBO, PEX, MONOCAMADA, DN 20, INSTALADO EM RAMAL DE DISTRIBUIÇÃO DE ÁGUA  FORNECIMENTO E INSTALAÇÃO. AF_06/2015</t>
  </si>
  <si>
    <t>TUBO, PEX, MONOCAMADA, DN 25, INSTALADO EM RAMAL DE DISTRIBUIÇÃO DE ÁGUA  FORNECIMENTO E INSTALAÇÃO. AF_06/2015</t>
  </si>
  <si>
    <t>TUBO, PEX, MONOCAMADA, DN 32, INSTALADO EM RAMAL DE DISTRIBUIÇÃO DE ÁGUA  FORNECIMENTO E INSTALAÇÃO. AF_06/2015</t>
  </si>
  <si>
    <t>KIT CHASSI PEX, PRÉ-FABRICADO, PARA CHUVEIRO COM REGISTROS DE PRESSÃO E CONEXÕES POR CRIMPAGEM  FORNECIMENTO E INSTALAÇÃO. AF_06/2015</t>
  </si>
  <si>
    <t>KIT CHASSI PEX, PRÉ-FABRICADO, PARA COZINHA COM CUBA SIMPLES E CONEXÕES POR CRIMPAGEM  FORNECIMENTO E INSTALAÇÃO. AF_06/2015</t>
  </si>
  <si>
    <t>KIT CHASSI PEX, PRÉ-FABRICADO, PARA ÁREA DE SERVIÇO COM TANQUE E MÁQUINA DE LAVAR ROUPA, E CONEXÕES POR CRIMPAGEM  FORNECIMENTO E INSTALAÇÃO. AF_06/2015</t>
  </si>
  <si>
    <t>KIT CHASSI PEX, PRÉ-FABRICADO, PARA CHUVEIRO COM REGISTROS DE PRESSÃO E CONEXÕES POR ANEL DESLIZANTE  FORNECIMENTO E INSTALAÇÃO. AF_06/2015</t>
  </si>
  <si>
    <t>KIT CHASSI PEX, PRÉ-FABRICADO, PARA COZINHA COM CUBA SIMPLES E CONEXÕES POR ANEL DESLIZANTE  FORNECIMENTO E INSTALAÇÃO. AF_06/2015</t>
  </si>
  <si>
    <t>KIT CHASSI PEX, PRÉ-FABRICADO, PARA ÁREA DE SERVIÇO COM TANQUE E MÁQUINA DE LAVAR ROUPA, E CONEXÕES POR ANEL DESLIZANTE  FORNECIMENTO E INSTALAÇÃO. AF_06/2015</t>
  </si>
  <si>
    <t>UNIÃO METÁLICA PARA INSTALAÇÕES EM PEX, DN 16 MM, FIXAÇÃO DAS CONEXÕES POR ANEL DESLIZANTE  FORNECIMENTO E INSTALAÇÃO . AF_06/2015</t>
  </si>
  <si>
    <t>CONEXÃO FIXA, ROSCA FÊMEA, METÁLICA, PARA INSTALAÇÕES EM PEX, DN 16 MM X 1/2", COM ANEL DESLIZANTE. FORNECIMENTO E INSTALAÇÃO. AF_06/2015</t>
  </si>
  <si>
    <t>CONEXÃO MÓVEL, ROSCA FÊMEA, METÁLICA, PARA INSTALAÇÕES EM PEX, DN 16 MM X 3/4", COM ANEL DESLIZANTE. FORNECIMENTO E INSTALAÇÃO. AF_06/2015</t>
  </si>
  <si>
    <t>UNIÃO METÁLICA PARA INSTALAÇÕES EM PEX, DN 20 MM, FIXAÇÃO DAS CONEXÕES POR ANEL DESLIZANTE  FORNECIMENTO E INSTALAÇÃO . AF_06/2015</t>
  </si>
  <si>
    <t>CONEXÃO FIXA, ROSCA FÊMEA, METÁLICA, PARA INSTALAÇÕES EM PEX, DN 20 MM X 1/2", COM ANEL DESLIZANTE. FORNECIMENTO E INSTALAÇÃO. AF_06/2015</t>
  </si>
  <si>
    <t>CONEXÃO FIXA, ROSCA FÊMEA, METÁLICA, PARA INSTALAÇÕES EM PEX, DN 20 MM X 3/4", COM ANEL DESLIZANTE. FORNECIMENTO E INSTALAÇÃO. AF_06/2015</t>
  </si>
  <si>
    <t>UNIÃO DE REDUÇÃO, METÁLICA, PARA INSTALAÇÕES EM PEX, DN 20 X 16 MM, CONEXÃO POR ANEL DESLIZANTE  FORNECIMENTO E INSTALAÇÃO. AF_06/2015</t>
  </si>
  <si>
    <t>UNIÃO METÁLICA PARA INSTALAÇÕES EM PEX, DN 25 MM, FIXAÇÃO DAS CONEXÕES POR ANEL DESLIZANTE   FORNECIMENTO E INSTALAÇÃO. AF_06/2015</t>
  </si>
  <si>
    <t>CONEXÃO FIXA, ROSCA FÊMEA, METÁLICA, PARA INSTALAÇÕES EM PEX, DN 25 MM X 3/4", COM ANEL DESLIZANTE. FORNECIMENTO E INSTALAÇÃO. AF_06/2015</t>
  </si>
  <si>
    <t>CONEXÃO FIXA, ROSCA FÊMEA, METÁLICA, PARA INSTALAÇÕES EM PEX, DN 25 MM X 1", COM ANEL DESLIZANTE. FORNECIMENTO E INSTALAÇÃO. AF_06/2015</t>
  </si>
  <si>
    <t>UNIÃO DE REDUÇÃO, METÁLICA, PEX, DN 25 X 16 MM, CONEXÃO POR ANEL DESLIZANTE  FORNECIMENTO E INSTALAÇÃO. AF_06/2015</t>
  </si>
  <si>
    <t>UNIÃO DE REDUÇÃO, METÁLICA, PEX, DN 25 X 20 MM, CONEXÃO POR ANEL DESLIZANTE  FORNECIMENTO E INSTALAÇÃO. AF_06/2015</t>
  </si>
  <si>
    <t>UNIÃO METÁLICA PARA INSTALAÇÕES EM PEX, DN 32 MM, FIXAÇÃO DAS CONEXÕES POR ANEL DESLIZANTE   FORNECIMENTO E INSTALAÇÃO. AF_06/2015</t>
  </si>
  <si>
    <t>CONEXÃO FIXA, ROSCA FÊMEA, METÁLICA, PARA INSTALAÇÕES EM PEX, DN 32 MM X 1", COM ANEL DESLIZANTE  FORNECIMENTO E INSTALAÇÃO. AF_06/2015</t>
  </si>
  <si>
    <t>UNIÃO DE REDUÇÃO, METÁLICA, PEX, DN 32 X 25 MM, CONEXÃO POR ANEL DESLIZANTE  FORNECIMENTO E INSTALAÇÃO. AF_06/2015</t>
  </si>
  <si>
    <t>LUVA PARA INSTALAÇÕES EM PEX, DN 16 MM, CONEXÃO POR CRIMPAGEM  FORNECIMENTO E INSTALAÇÃO . AF_06/2015</t>
  </si>
  <si>
    <t>CONEXÃO FIXA, ROSCA FÊMEA, PARA INSTALAÇÕES EM PEX, DN 16MM X 1/2", CONEXÃO POR CRIMPAGEM  FORNECIMENTO E INSTALAÇÃO. AF_06/2015</t>
  </si>
  <si>
    <t>CONEXÃO FIXA, ROSCA FÊMEA, PARA INSTALAÇÕES EM PEX, DN 16MM X 3/4", CONEXÃO POR CRIMPAGEM  FORNECIMENTO E INSTALAÇÃO. AF_06/2015</t>
  </si>
  <si>
    <t>LUVA PARA INSTALAÇÕES EM PEX, DN 20 MM, CONEXÃO POR CRIMPAGEM   FORNECIMENTO E INSTALAÇÃO. AF_06/2015</t>
  </si>
  <si>
    <t>CONEXÃO FIXA, ROSCA FÊMEA, PARA INSTALAÇÕES EM PEX, DN 20MM X 1/2", CONEXÃO POR CRIMPAGEM  FORNECIMENTO E INSTALAÇÃO. AF_06/2015</t>
  </si>
  <si>
    <t>CONEXÃO FIXA, ROSCA FÊMEA, PARA INSTALAÇÕES EM PEX, DN 20MM X 3/4", CONEXÃO POR CRIMPAGEM  FORNECIMENTO E INSTALAÇÃO. AF_06/2015</t>
  </si>
  <si>
    <t>LUVA DE REDUÇÃO PARA INSTALAÇÕES EM PEX, DN 20 X 16 MM, CONEXÃO POR CRIMPAGEM  FORNECIMENTO E INSTALAÇÃO. AF_06/2015</t>
  </si>
  <si>
    <t>LUVA PARA INSTALAÇÕES EM PEX, DN 25 MM, CONEXÃO POR CRIMPAGEM   FORNECIMENTO E INSTALAÇÃO. AF_06/2015</t>
  </si>
  <si>
    <t>CONEXÃO FIXA, ROSCA FÊMEA, PARA INSTALAÇÕES EM PEX, DN 25MM X 1/2", CONEXÃO POR CRIMPAGEM  FORNECIMENTO E INSTALAÇÃO. AF_06/2015</t>
  </si>
  <si>
    <t>CONEXÃO FIXA, ROSCA FÊMEA, PARA INSTALAÇÕES EM PEX, DN 25MM X 3/4", CONEXÃO POR CRIMPAGEM  FORNECIMENTO E INSTALAÇÃO. AF_06/2015</t>
  </si>
  <si>
    <t>LUVA DE REDUÇÃO PARA INSTALAÇÕES EM PEX, DN 25 X 16 MM, CONEXÃO POR CRIMPAGEM  FORNECIMENTO E INSTALAÇÃO. AF_06/2015</t>
  </si>
  <si>
    <t>LUVA PARA INSTALAÇÕES EM PEX, DN 32 MM, CONEXÃO POR CRIMPAGEM  FORNECIMENTO E INSTALAÇÃO . AF_06/2015</t>
  </si>
  <si>
    <t>CONEXÃO FIXA, ROSCA FÊMEA, PARA INSTALAÇÕES EM PEX, DN 32 MM X 3/4", CONEXÃO POR CRIMPAGEM  FORNECIMENTO E INSTALAÇÃO. AF_06/2015</t>
  </si>
  <si>
    <t>LUVA DE REDUÇÃO PARA INSTALAÇÕES EM PEX, DN 32 X 25 MM, CONEXÃO POR CRIMPAGEM  FORNECIMENTO E INSTALAÇÃO. AF_06/2015</t>
  </si>
  <si>
    <t>JOELHO 90 GRAUS, METÁLICO, PARA INSTALAÇÕES EM PEX, DN 16 MM, CONEXÃO POR ANEL DESLIZANTE   FORNECIMENTO E INSTALAÇÃO. AF_06/2015</t>
  </si>
  <si>
    <t>JOELHO 90 GRAUS, ROSCA FÊMEA TERMINAL, METÁLICO, PARA INSTALAÇÕES EM PEX, DN 16MM X 1/2", CONEXÃO POR ANEL DESLIZANTE  FORNECIMENTO E INSTALAÇÃO. AF_06/2015</t>
  </si>
  <si>
    <t>JOELHO, ROSCA FÊMEA, COM BASE FIXA, METÁLICO, PARA INSTALAÇÕES EM PEX, DN 16MM X 1/2", CONEXÃO POR ANEL DESLIZANTE  FORNECIMENTO E INSTALAÇÃO. AF_06/2015</t>
  </si>
  <si>
    <t>JOELHO 90 GRAUS, METÁLICO, PARA INSTALAÇÕES EM PEX, DN 20 MM, CONEXÃO POR ANEL DESLIZANTE  FORNECIMENTO E INSTALAÇÃO . AF_06/2015</t>
  </si>
  <si>
    <t>JOELHO 90 GRAUS, ROSCA FÊMEA TERMINAL, METÁLICO, PARA INSTALAÇÕES EM PEX, DN 20 MM X 1/2", CONEXÃO POR ANEL DESLIZANTE  FORNECIMENTO E INSTALAÇÃO. AF_06/2015</t>
  </si>
  <si>
    <t>JOELHO 90 GRAUS, ROSCA FÊMEA TERMINAL, METÁLICO, PARA INSTALAÇÕES EM PEX, DN 20 MM X 3/4", CONEXÃO POR ANEL DESLIZANTE  FORNECIMENTO E INSTALAÇÃO. AF_06/2015</t>
  </si>
  <si>
    <t>JOELHO ROSCA FÊMEA, COM BASE FIXA, METÁLICO, PARA INSTALAÇÕES EM PEX, DN 20MM X 1/2", CONEXÃO POR ANEL DESLIZANTE  FORNECIMENTO E INSTALAÇÃO. AF_06/2015</t>
  </si>
  <si>
    <t>JOELHO ROSCA FÊMEA, MÓVEL, METÁLICO, PARA INSTALAÇÕES EM PEX, DN 20MM X 3/4", CONEXÃO POR ANEL DESLIZANTE  FORNECIMENTO E INSTALAÇÃO. AF_06/2015</t>
  </si>
  <si>
    <t>JOELHO 90 GRAUS, METÁLICO, PARA INSTALAÇÕES EM PEX, DN 25 MM, CONEXÃO POR ANEL DESLIZANTE   FORNECIMENTO E INSTALAÇÃO. AF_06/2015</t>
  </si>
  <si>
    <t>JOELHO 90 GRAUS, ROSCA FÊMEA TERMINAL, METÁLICO, PARA INSTALAÇÕES EM PEX, DN 25 MM X 3/4", CONEXÃO POR ANEL DESLIZANTE  FORNECIMENTO E INSTALAÇÃO. AF_06/2015</t>
  </si>
  <si>
    <t>JOELHO ROSCA FÊMEA, COM BASE FIXA, METÁLICO, PARA INSTALAÇÕES EM PEX, DN 25MM X 3/4", CONEXÃO POR ANEL DESLIZANTE  FORNECIMENTO E INSTALAÇÃO. AF_06/2015</t>
  </si>
  <si>
    <t>JOELHO 90 GRAUS, METÁLICO, PARA INSTALAÇÕES EM PEX, DN 32 MM, CONEXÃO POR ANEL DESLIZANTE  FORNECIMENTO E INSTALAÇÃO . AF_06/2015</t>
  </si>
  <si>
    <t>JOELHO 90 GRAUS, PARA INSTALAÇÕES EM PEX, DN 16 MM, CONEXÃO POR CRIMPAGEM   FORNECIMENTO E INSTALAÇÃO. AF_06/2015</t>
  </si>
  <si>
    <t>JOELHO 90 GRAUS, ROSCA FÊMEA TERMINAL, PARA INSTALAÇÕES EM PEX, DN 16MM X 1/2", CONEXÃO POR CRIMPAGEM  FORNECIMENTO E INSTALAÇÃO. AF_06/2015</t>
  </si>
  <si>
    <t>JOELHO 90 GRAUS, ROSCA FÊMEA TERMINAL, PARA INSTALAÇÕES EM PEX, DN 16MM X 3/4", CONEXÃO POR CRIMPAGEM  FORNECIMENTO E INSTALAÇÃO. AF_06/2015</t>
  </si>
  <si>
    <t>JOELHO 90 GRAUS, PARA INSTALAÇÕES EM PEX, DN 20 MM, CONEXÃO POR CRIMPAGEM   FORNECIMENTO E INSTALAÇÃO. AF_06/2015</t>
  </si>
  <si>
    <t>JOELHO 90 GRAUS, ROSCA FÊMEA TERMINAL, PARA INSTALAÇÕES EM PEX, DN 20MM X 1/2", CONEXÃO POR CRIMPAGEM  FORNECIMENTO E INSTALAÇÃO. AF_06/2015</t>
  </si>
  <si>
    <t>JOELHO 90 GRAUS, ROSCA FÊMEA TERMINAL, PARA INSTALAÇÕES EM PEX, DN 20MM X 3/4", CONEXÃO POR CRIMPAGEM  FORNECIMENTO E INSTALAÇÃO. AF_06/2015</t>
  </si>
  <si>
    <t>JOELHO 90 GRAUS, PARA INSTALAÇÕES EM PEX, DN 25 MM, CONEXÃO POR CRIMPAGEM   FORNECIMENTO E INSTALAÇÃO. AF_06/2015</t>
  </si>
  <si>
    <t>JOELHO 90 GRAUS, ROSCA FÊMEA TERMINAL, PARA INSTALAÇÕES EM PEX, DN 25MM X 1/2", CONEXÃO POR CRIMPAGEM  FORNECIMENTO E INSTALAÇÃO. AF_06/2015</t>
  </si>
  <si>
    <t>JOELHO 90 GRAUS, ROSCA FÊMEA TERMINAL, PARA INSTALAÇÕES EM PEX, DN 25MM X 1, CONEXÃO POR CRIMPAGEM  FORNECIMENTO E INSTALAÇÃO. AF_06/2015</t>
  </si>
  <si>
    <t>JOELHO 90 GRAUS, PARA INSTALAÇÕES EM PEX, DN 32 MM, CONEXÃO POR CRIMPAGEM   FORNECIMENTO E INSTALAÇÃO. AF_06/2015</t>
  </si>
  <si>
    <t>JOELHO 90 GRAUS, ROSCA FÊMEA TERMINAL, PARA INSTALAÇÕES EM PEX, DN 32 MM X 1", CONEXÃO POR CRIMPAGEM  FORNECIMENTO E INSTALAÇÃO. AF_06/2015</t>
  </si>
  <si>
    <t>TÊ, METÁLICO, PARA INSTALAÇÕES EM PEX, DN 16 MM, CONEXÃO POR ANEL DESLIZANTE  FORNECIMENTO E INSTALAÇÃO. AF_06/2015</t>
  </si>
  <si>
    <t>TÊ, ROSCA FÊMEA, METÁLICO, PARA INSTALAÇÕES EM PEX, DN 16 MM X ½, CONEXÃO POR ANEL DESLIZANTE   FORNECIMENTO E INSTALAÇÃO. AF_06/2015</t>
  </si>
  <si>
    <t>TÊ, METÁLICO, PARA INSTALAÇÕES EM PEX, DN 20 MM, CONEXÃO POR ANEL DESLIZANTE  FORNECIMENTO E INSTALAÇÃO. AF_06/2015</t>
  </si>
  <si>
    <t>TÊ, ROSCA FÊMEA, METÁLICO, PARA INSTALAÇÕES EM PEX, DN 20 MM X ½, CONEXÃO POR ANEL DESLIZANTE   FORNECIMENTO E INSTALAÇÃO. AF_06/2015</t>
  </si>
  <si>
    <t>TÊ, METÁLICO, PARA INSTALAÇÕES EM PEX, DN 25 MM, CONEXÃO POR ANEL DESLIZANTE  FORNECIMENTO E INSTALAÇÃO. AF_06/2015</t>
  </si>
  <si>
    <t>TÊ, ROSCA FÊMEA, METÁLICO, PARA INSTALAÇÕES EM PEX, DN 25 MM X 3/4", CONEXÃO POR ANEL DESLIZANTE  FORNECIMENTO E INSTALAÇÃO. AF_06/2015</t>
  </si>
  <si>
    <t>TÊ, METÁLICO, PARA INSTALAÇÕES EM PEX, DN 32 MM, CONEXÃO POR ANEL DESLIZANTE  FORNECIMENTO E INSTALAÇÃO. AF_06/2015</t>
  </si>
  <si>
    <t>TÊ, ROSCA MACHO, METÁLICO, PARA INSTALAÇÕES EM PEX, DN 32 MM X 1", CONEXÃO POR ANEL DESLIZANTE  FORNECIMENTO E INSTALAÇÃO. AF_06/2015</t>
  </si>
  <si>
    <t>TÊ, PARA INSTALAÇÕES EM PEX, DN 16 MM, CONEXÃO POR CRIMPAGEM  FORNECIMENTO E INSTALAÇÃO. AF_06/2015</t>
  </si>
  <si>
    <t>TÊ, PARA INSTALAÇÕES EM PEX, DN 20 MM, CONEXÃO POR CRIMPAGEM  FORNECIMENTO E INSTALAÇÃO. AF_06/2015</t>
  </si>
  <si>
    <t>TÊ, PEX, DN 25 MM, CONEXÃO POR CRIMPAGEM  FORNECIMENTO E INSTALAÇÃO. AF_06/2015</t>
  </si>
  <si>
    <t>TÊ, PARA INSTALAÇÕES EM PEX, DN 32 MM, CONEXÃO POR CRIMPAGEM  FORNECIMENTO E INSTALAÇÃO. AF_06/2015</t>
  </si>
  <si>
    <t>DISTRIBUIDOR 2 SAÍDAS, METÁLICO, PARA INSTALAÇÕES EM PEX, ENTRADA DE 3/4" X 2 SAÍDAS DE 1/2", CONEXÃO POR ANEL DESLIZANTE  FORNECIMENTO E INSTALAÇÃO. AF_06/2015</t>
  </si>
  <si>
    <t>DISTRIBUIDOR 2 SAÍDAS, METÁLICO, PARA INSTALAÇÕES EM PEX, ENTRADA DE 1" X 2 SAÍDAS DE 1/2", CONEXÃO POR ANEL DESLIZANTE  FORNECIMENTO E INSTALAÇÃO. AF_06/2015</t>
  </si>
  <si>
    <t>DISTRIBUIDOR 3 SAÍDAS, METÁLICO, PARA INSTALAÇÕES EM PEX, ENTRADA DE 3/4" X 3 SAÍDAS DE 1/2", CONEXÃO POR ANEL DESLIZANTE  FORNECIMENTO E INSTALAÇÃO . AF_06/2015</t>
  </si>
  <si>
    <t>DISTRIBUIDOR 3 SAÍDAS, METÁLICO, PARA INSTALAÇÕES EM PEX, ENTRADA DE 1 X 3 SAÍDAS DE 1/2, CONEXÃO POR ANEL DESLIZANTE   FORNECIMENTO E INSTALAÇÃO. AF_06/2015</t>
  </si>
  <si>
    <t>DISTRIBUIDOR 2 SAÍDAS, PARA INSTALAÇÕES EM PEX, ENTRADA DE 32 MM X 2 SAÍDAS DE 16 MM, CONEXÃO POR CRIMPAGEM FORNECIMENTO E INSTALAÇÃO. AF_06/2015</t>
  </si>
  <si>
    <t>DISTRIBUIDOR 2 SAÍDAS, PARA INSTALAÇÕES EM PEX, ENTRADA DE 32 MM X 2 SAÍDAS DE 20 MM, CONEXÃO POR CRIMPAGEM  FORNECIMENTO E INSTALAÇÃO. AF_06/2015</t>
  </si>
  <si>
    <t>DISTRIBUIDOR 2 SAÍDAS, PARA INSTALAÇÕES EM PEX, ENTRADA DE 32 MM X 2 SAÍDAS DE 25 MM, CONEXÃO POR CRIMPAGEM  FORNECIMENTO E INSTALAÇÃO. AF_06/2015</t>
  </si>
  <si>
    <t>DISTRIBUIDOR 3 SAÍDAS, PARA INSTALAÇÕES EM PEX, ENTRADA DE 32 MM X 3 SAÍDAS DE 16 MM, CONEXÃO POR CRIMPAGEM  FORNECIMENTO E INSTALAÇÃO. AF_06/2015</t>
  </si>
  <si>
    <t>DISTRIBUIDOR 3 SAÍDAS, PARA INSTALAÇÕES EM PEX, ENTRADA DE 32 MM X 3 SAÍDAS DE 20 MM, CONEXÃO POR CRIMPAGEM  FORNECIMENTO E INSTALAÇÃO. AF_06/2015</t>
  </si>
  <si>
    <t>DISTRIBUIDOR 3 SAÍDAS, PARA INSTALAÇÕES EM PEX, ENTRADA DE 32 MM X 3 SAÍDAS DE 25 MM, CONEXÃO POR CRIMPAGEM  FORNECIMENTO E INSTALAÇÃO. AF_06/2015</t>
  </si>
  <si>
    <t>73734/1</t>
  </si>
  <si>
    <t>PISO EM TACO DE MADEIRA 7X21CM, ASSENTADO COM ARGAMASSA TRACO 1:4 (CIMENTO E AREIA MEDIA)</t>
  </si>
  <si>
    <t>73736/1</t>
  </si>
  <si>
    <t>73737/1</t>
  </si>
  <si>
    <t>GRADIL DE ALUMINIO ANODIZADO TIPO BARRA CHATA PARA VARANDAS, ALTURA 0,4M</t>
  </si>
  <si>
    <t>73737/2</t>
  </si>
  <si>
    <t>GRADIL DE ALUMINIO ANODIZADO TIPO BARRA CHATA PARA VARANDAS, ALTURA 1,0M</t>
  </si>
  <si>
    <t>73737/3</t>
  </si>
  <si>
    <t>GRADIL DE ALUMINIO ANODIZADO TIPO BARRA CHATA PARA VARANDAS, ALTURA 1,2M</t>
  </si>
  <si>
    <t>73739/1</t>
  </si>
  <si>
    <t>73743/1</t>
  </si>
  <si>
    <t>73749/1</t>
  </si>
  <si>
    <t>CAIXA ENTERRADA PARA INSTALACOES TELEFONICAS TIPO R1 0,60X0,35X0,50M EM BLOCOS DE CONCRETO ESTRUTURAL</t>
  </si>
  <si>
    <t>73749/2</t>
  </si>
  <si>
    <t>CAIXA ENTERRADA PARA INSTALACOES TELEFONICAS TIPO R2 1,07X0,52X0,50M EM BLOCOS DE CONCRETO ESTRUTURAL</t>
  </si>
  <si>
    <t>73749/3</t>
  </si>
  <si>
    <t>CAIXA ENTERRADA PARA INSTALACOES TELEFONICAS TIPO R3 1,30X1,20X1,20M EM BLOCOS DE CONCRETO ESTRUTURAL</t>
  </si>
  <si>
    <t>73753/1</t>
  </si>
  <si>
    <t>IMPERMEABILIZACAO DE SUPERFICIE COM MANTA ASFALTICA PROTEGIDA COM FILME DE ALUMINIO GOFRADO (DE ESPESSURA 0,8MM), INCLUSA APLICACAO DE  EMULSAO ASFALTICA, E=3MM.</t>
  </si>
  <si>
    <t>73758/1</t>
  </si>
  <si>
    <t>LEVANTAMENTO SECAO TRANSVERSAL C/NIVEL TERRENO NAO ACIDENTADO VEGETAÇÃO DENSA INCLUSIVE DESENHO ESC 1:200 EM PAPEL VEGETAL MILIMETRADO (MEDIDO P/M SECAO), INCLUSIVE NIVELADOR, AUXILIAR DE CALCULO TOPOGRAFICO E DESENHISTA.</t>
  </si>
  <si>
    <t>73759/2</t>
  </si>
  <si>
    <t>73760/1</t>
  </si>
  <si>
    <t>73762/2</t>
  </si>
  <si>
    <t>IMPERMEABILIZACAO DE SUPERFICIE COM ADESIVO LIQUIDO SOBRE CIMENTO CRISTALIZANTE, INCLUSO VEU DE FIBRA DE VIDRO.</t>
  </si>
  <si>
    <t>73762/4</t>
  </si>
  <si>
    <t>IMPERMEABILIZACAO DE SUPERFICIE COM ASFALTO ELASTOMERICO, INCLUSOS PRIMER E VEU DE FIBRA DE VIDRO.</t>
  </si>
  <si>
    <t>73767/1</t>
  </si>
  <si>
    <t>73767/2</t>
  </si>
  <si>
    <t>73767/3</t>
  </si>
  <si>
    <t>LACO DE ROLDANA PRE-FORMADO ACO RECOBERTO DE ALUMINIO PARA CABO DE ALUMINIO NU BITOLA 25MM2 - FORNECIMENTO E COLOCACAO</t>
  </si>
  <si>
    <t>73767/4</t>
  </si>
  <si>
    <t>ALCA PRE-FORMADA DISTRIBUICAO EM ACO RECOBERTO COM ALUMINIO NU PARA CABO 25MM2, ENCAPADO. FORNECIMENTO E INSTALACAO.</t>
  </si>
  <si>
    <t>73767/5</t>
  </si>
  <si>
    <t>ALCA PRE-FORMADA SERV DE ACO RECOB C/ALUM NU ENCAPADO 25MM2 (BITOLA)  CONF PROJ A4-148-CP RIOLUZ FORNECIMENTO E COLOCACAO</t>
  </si>
  <si>
    <t>73768/1</t>
  </si>
  <si>
    <t>FIO TELEFONICO FI 0,6MM, 2 CONDUTORES (USO INTERNO)-  FORNECIMENTO E INSTALACAO</t>
  </si>
  <si>
    <t>73768/10</t>
  </si>
  <si>
    <t>CABO TELEFONICO CCI-50 2 PARES (USO INTERNO) - FORNECIMENTO E INSTALACAO</t>
  </si>
  <si>
    <t>73768/11</t>
  </si>
  <si>
    <t>CABO TELEFONICO CCI-50 3 PARES (USO INTERNO) - FORNECIMENTO E INSTALACAO</t>
  </si>
  <si>
    <t>73768/12</t>
  </si>
  <si>
    <t>CABO TELEFONICO CCI-50 4 PARES (USO INTERNO) - FORNECIMENTO E INSTALACAO</t>
  </si>
  <si>
    <t>73768/13</t>
  </si>
  <si>
    <t>CABO TELEFONICO CCI-50 5 PARES (USO INTERNO) - FORNECIMENTO E INSTALACAO</t>
  </si>
  <si>
    <t>73768/14</t>
  </si>
  <si>
    <t>CABO TELEFONICO CCI-50 6 PARES  (USO INTERNO) - FORNECIMENTO E INSTALACAO</t>
  </si>
  <si>
    <t>73768/7</t>
  </si>
  <si>
    <t>CABO TELEFONICO CI-50 75 PARES (USO INTERNO) - FORNECIMENTO E INSTALACAO</t>
  </si>
  <si>
    <t>73768/8</t>
  </si>
  <si>
    <t>CABO TELEFONICO CI-50 200 PARES (USO INTERNO) - FORNECIMENTO E INSTALACAO</t>
  </si>
  <si>
    <t>73768/9</t>
  </si>
  <si>
    <t>73769/1</t>
  </si>
  <si>
    <t>POSTE ACO CONICO CONTINUO CURVO SIMPLES SEM BASE C/JANELA 9M (INSPECAO) - FORNECIMENTO E INSTALACAO</t>
  </si>
  <si>
    <t>73769/2</t>
  </si>
  <si>
    <t>POSTE DE AÇO CONICO CONTÍNUO CURVO SIMPLES, FLANGEADO, COM JANELA DE INSPEÇÃO H=9M - FORNECIMENTO E INSTALACAO</t>
  </si>
  <si>
    <t>73769/3</t>
  </si>
  <si>
    <t>POSTE DE ACO CONICO CONTINUO CURVO DUPLO, FLANGEADO, COM JANELA DE INSPECAO H=9M - FORNECIMENTO E INSTALACAO</t>
  </si>
  <si>
    <t>73769/4</t>
  </si>
  <si>
    <t>73770/1</t>
  </si>
  <si>
    <t>BARREIRA PRE-MOLDADA EXTERNA CONCRETO ARMADO 0,25X0,40X1,14M FCK=25MPA ACO CA-50 INCL VIGOTA HORIZONTAL MONTANTE A CADA 1,00M  FERROS DE LIGACAO E MATERIAIS.</t>
  </si>
  <si>
    <t>73770/2</t>
  </si>
  <si>
    <t>73771/1</t>
  </si>
  <si>
    <t>73774/1</t>
  </si>
  <si>
    <t>DIVISORIA EM MARMORITE ESPESSURA 35MM, CHUMBAMENTO NO PISO E PAREDE COM ARGAMASSA DE CIMENTO E AREIA, POLIMENTO MANUAL, EXCLUSIVE FERRAGENS</t>
  </si>
  <si>
    <t>73775/1</t>
  </si>
  <si>
    <t>73775/2</t>
  </si>
  <si>
    <t>EXTINTOR INCENDIO AGUA-PRESSURIZADA 10L INCL SUPORTE PAREDE CARGA     COMPLETA FORNECIMENTO E COLOCACAO</t>
  </si>
  <si>
    <t>73780/1</t>
  </si>
  <si>
    <t>CHAVE FUSIVEL UNIPOLAR, 15KV - 100A, EQUIPADA COM COMANDO PARA HASTE DE MANOBRA .       FORNECIMENTO E INSTALAÇÃO.</t>
  </si>
  <si>
    <t>73780/2</t>
  </si>
  <si>
    <t>73780/3</t>
  </si>
  <si>
    <t>73780/4</t>
  </si>
  <si>
    <t>73781/1</t>
  </si>
  <si>
    <t>MUFLA TERMINAL PRIMARIA UNIPOLAR USO INTERNO PARA CABO 35/120MM2, ISOLACAO 15/25KV EM EPR - BORRACHA DE SILICONE. FORNECIMENTO E INSTALACAO.</t>
  </si>
  <si>
    <t>73781/2</t>
  </si>
  <si>
    <t>ISOLADOR DE PINO TP HI-POT CILINDRICO CLASSE 15KV. FORNECIMENTO E INSTALACAO.</t>
  </si>
  <si>
    <t>73781/3</t>
  </si>
  <si>
    <t>ISOLADOR DE SUSPENSAO (DISCO) TP CAVILHA CLASSE 15KV - 6''. FORNECIMENTO E INSTALACAO.</t>
  </si>
  <si>
    <t>73782/2</t>
  </si>
  <si>
    <t>TERMINAL METALICO A PRESSAO PARA 1 CABO DE 50 MM2 - FORNECIMENTO E INSTALACAO</t>
  </si>
  <si>
    <t>73782/3</t>
  </si>
  <si>
    <t>TERMINAL METALICO A PRESSAO PARA 1 CABO DE 95 MM2 - FORNECIMENTO E INSTALACAO</t>
  </si>
  <si>
    <t>73782/4</t>
  </si>
  <si>
    <t>TERMINAL A PRESSAO REFORCADO PARA CONEXAO DE CABO DE COBRE A BARRA, CABO 150 E 185MM2 - FORNECIMENTO E INSTALACAO</t>
  </si>
  <si>
    <t>73782/5</t>
  </si>
  <si>
    <t>73783/1</t>
  </si>
  <si>
    <t>73783/10</t>
  </si>
  <si>
    <t>POSTE CONCRETO SEÇÃO CIRCULAR COMPRIMENTO=11M  CARGA NOMINAL NO TOPO 400KG INCLUSIVE ESCAVACAO EXCLUSIVE TRANSPORTE - FORNECIMENTO E COLOCAÇÃO</t>
  </si>
  <si>
    <t>73783/11</t>
  </si>
  <si>
    <t>POSTE CONCRETO SEÇÃO CIRCULAR COMPRIMENTO=14M  CARGA NOMINAL NO TOPO 400KG INCLUSIVE ESCAVACAO EXCLUSIVE TRANSPORTE - FORNECIMENTO E COLOCAÇÃO</t>
  </si>
  <si>
    <t>73783/12</t>
  </si>
  <si>
    <t>POSTE CONCRETO SEÇÃO CIRCULAR COMPRIMENTO=7M CARGA NOMINAL NO TOPO 300KG INCLUSIVE ESCAVACAO EXCLUSIVE TRANSPORTE - FORNECIMENTO E COLOCAÇÃO</t>
  </si>
  <si>
    <t>73783/14</t>
  </si>
  <si>
    <t>POSTE CONCRETO SEÇÃO CIRCULAR COMPRIMENTO=9M CARGA NOMINAL NO TOPO 200KG INCLUSIVE ESCAVACAO EXCLUSIVE TRANSPORTE - FORNECIMENTO E COLOCAÇÃO</t>
  </si>
  <si>
    <t>73783/15</t>
  </si>
  <si>
    <t>POSTE CONCRETO SEÇÃO CIRCULAR COMPRIMENTO=9M CARGA NOMINAL NO TOPO 300KG INCLUSIVE ESCAVACAO EXCLUSIVE TRANSPORTE - FORNECIMENTO E COLOCAÇÃO</t>
  </si>
  <si>
    <t>73783/16</t>
  </si>
  <si>
    <t>POSTE CONCRETO SEÇÃO CIRCULAR COMPRIMENTO=9M CARGA NOMINAL NO TOPO 400KG INCLUSIVE ESCAVACAO EXCLUSIVE TRANSPORTE - FORNECIMENTO E COLOCAÇÃO</t>
  </si>
  <si>
    <t>73783/17</t>
  </si>
  <si>
    <t>POSTE CONCRETO SEÇÃO CIRCULAR COMPRIMENTO=10M CARGA NOMINAL NO TOPO 600KG INCLUSIVE ESCAVACAO EXCLUSIVE TRANSPORTE - FORNECIMENTO E COLOCAÇÃO</t>
  </si>
  <si>
    <t>73783/3</t>
  </si>
  <si>
    <t>73783/5</t>
  </si>
  <si>
    <t>73783/6</t>
  </si>
  <si>
    <t>73783/8</t>
  </si>
  <si>
    <t>POSTE CONCRETO SEÇÃO CIRCULAR COMPRIMENTO=11M  E CARGA NOMINAL 200KG INCLUSIVE ESCAVACAO EXCLUSIVE TRANSPORTE - FORNECIMENTO E COLOCAÇÃO</t>
  </si>
  <si>
    <t>73783/9</t>
  </si>
  <si>
    <t>POSTE CONCRETO SEÇÃO CIRCULAR COMPRIMENTO=11M  CARGA NOMINAL NO TOPO 300KG INCLUSIVE ESCAVACAO EXCLUSIVE TRANSPORTE - FORNECIMENTO E COLOCAÇÃO</t>
  </si>
  <si>
    <t>73787/1</t>
  </si>
  <si>
    <t>ALAMBRADO EM TUBOS DE ACO GALVANIZADO, COM COSTURA, DIN 2440, DIAMETRO 2", ALTURA 3M, FIXADOS A CADA 2M EM BLOCOS DE CONCRETO, COM TELA DE ARAME GALVANIZADO REVESTIDO COM PVC, FIO 12 BWG E MALHA 7,5X7,5CM</t>
  </si>
  <si>
    <t>73788/2</t>
  </si>
  <si>
    <t>73790/2</t>
  </si>
  <si>
    <t>REASSENTAMENTO DE PARALELEPIPEDO SOBRE COLCHAO DE PO DE PEDRA ESPESSURA 10CM, REJUNTADO COM BETUME E PEDRISCO, CONSIDERANDO APROVEITAMENTO DO PARALELEPIPEDO</t>
  </si>
  <si>
    <t>73790/4</t>
  </si>
  <si>
    <t>REASSENTAMENTO DE PARALELEPIPEDO SOBRE COLCHAO DE PO DE PEDRA ESPESSURA 10CM, REJUNTADO COM ARGAMASSA TRACO 1:3 (CIMENTO E AREIA), CONSIDERANDO APROVEITAMENTO DO PARALELEPIPEDO</t>
  </si>
  <si>
    <t>73794/1</t>
  </si>
  <si>
    <t>PINTURA COM TINTA PROTETORA ACABAMENTO GRAFITE ESMALTE SOBRE SUPERFICIE METALICA, 2 DEMAOS</t>
  </si>
  <si>
    <t>73795/1</t>
  </si>
  <si>
    <t>73795/10</t>
  </si>
  <si>
    <t>VÁLVULA DE RETENÇÃO HORIZONTAL Ø 32MM (1.1/4") - FORNECIMENTO E INSTALAÇÃO</t>
  </si>
  <si>
    <t>73795/11</t>
  </si>
  <si>
    <t>VÁLVULA DE RETENÇÃO HORIZONTAL Ø 40MM (1.1/2") - FORNECIMENTO E INSTALAÇÃO</t>
  </si>
  <si>
    <t>73795/12</t>
  </si>
  <si>
    <t>73795/13</t>
  </si>
  <si>
    <t>VÁLVULA DE RETENÇÃO HORIZONTAL Ø 65MM (2.1/2") - FORNECIMENTO E INSTALAÇÃO</t>
  </si>
  <si>
    <t>73795/14</t>
  </si>
  <si>
    <t>73795/15</t>
  </si>
  <si>
    <t>VÁLVULA DE RETENÇÃO HORIZONTAL Ø 100MM (4") - FORNECIMENTO E INSTALAÇÃO</t>
  </si>
  <si>
    <t>73795/2</t>
  </si>
  <si>
    <t>73795/3</t>
  </si>
  <si>
    <t>VÁLVULA DE RETENÇÃO VERTICAL Ø 32MM (1.1/4") - FORNECIMENTO E INSTALAÇÃO</t>
  </si>
  <si>
    <t>73795/4</t>
  </si>
  <si>
    <t>VÁLVULA DE RETENÇÃO VERTICAL Ø 40MM (1.1/2") - FORNECIMENTO E INSTALAÇÃO</t>
  </si>
  <si>
    <t>73795/5</t>
  </si>
  <si>
    <t>73795/6</t>
  </si>
  <si>
    <t>73795/7</t>
  </si>
  <si>
    <t>73795/8</t>
  </si>
  <si>
    <t>VÁLVULA DE RETENÇÃO HORIZONTAL Ø 20MM (3/4") - FORNECIMENTO E INSTALAÇÃO</t>
  </si>
  <si>
    <t>73795/9</t>
  </si>
  <si>
    <t>VALVULA DE RETENCAO HORIZONTAL Ø 25MM (1) - FORNECIMENTO E INSTALACAO</t>
  </si>
  <si>
    <t>73796/1</t>
  </si>
  <si>
    <t>73796/2</t>
  </si>
  <si>
    <t>73796/3</t>
  </si>
  <si>
    <t>73796/4</t>
  </si>
  <si>
    <t>73796/5</t>
  </si>
  <si>
    <t>73796/6</t>
  </si>
  <si>
    <t>73796/7</t>
  </si>
  <si>
    <t>73798/1</t>
  </si>
  <si>
    <t>DUTO ESPIRAL FLEXIVEL SINGELO PEAD D=50MM(2") REVESTIDO COM PVC COM FIO GUIA DE ACO GALVANIZADO, LANCADO DIRETO NO SOLO, INCL CONEXOES</t>
  </si>
  <si>
    <t>73798/3</t>
  </si>
  <si>
    <t>DUTO ESPIRAL FLEXIVEL SINGELO PEAD D=75MM(3") REVESTIDO COM PVC COM FIO GUIA DE ACO GALVANIZADO, LANCADO DIRETO NO SOLO, INCL CONEXOES</t>
  </si>
  <si>
    <t>73799/1</t>
  </si>
  <si>
    <t>GRELHA EM FERRO FUNDIDO SIMPLES COM REQUADRO, CARGA MÁXIMA 12,5 T,  300 X 1000 MM, E = 15 MM, FORNECIDA E ASSENTADA COM ARGAMASSA 1:4 CIMENTO:AREIA.</t>
  </si>
  <si>
    <t>73806/1</t>
  </si>
  <si>
    <t>73807/1</t>
  </si>
  <si>
    <t>73813/1</t>
  </si>
  <si>
    <t>JANELA DE MADEIRA ALMOFADADA 1A, 1,5X1,5M, DE ABRIR, INCLUSO GUARNICOES E DOBRADICAS</t>
  </si>
  <si>
    <t>73816/1</t>
  </si>
  <si>
    <t>EXECUCAO DE DRENO COM TUBOS DE PVC CORRUGADO FLEXIVEL PERFURADO - DN 100</t>
  </si>
  <si>
    <t>73816/2</t>
  </si>
  <si>
    <t>73817/1</t>
  </si>
  <si>
    <t>73817/2</t>
  </si>
  <si>
    <t>73822/2</t>
  </si>
  <si>
    <t>LIMPEZA MECANIZADA DE TERRENO COM REMOCAO DE CAMADA VEGETAL, UTILIZANDO MOTONIVELADORA</t>
  </si>
  <si>
    <t>73824/1</t>
  </si>
  <si>
    <t>73825/2</t>
  </si>
  <si>
    <t>73826/1</t>
  </si>
  <si>
    <t>73826/2</t>
  </si>
  <si>
    <t>73827/1</t>
  </si>
  <si>
    <t>73831/2</t>
  </si>
  <si>
    <t>73831/3</t>
  </si>
  <si>
    <t>73831/4</t>
  </si>
  <si>
    <t>73831/5</t>
  </si>
  <si>
    <t>73831/6</t>
  </si>
  <si>
    <t>73831/7</t>
  </si>
  <si>
    <t>73831/8</t>
  </si>
  <si>
    <t>73831/9</t>
  </si>
  <si>
    <t>73833/1</t>
  </si>
  <si>
    <t>73834/1</t>
  </si>
  <si>
    <t>73834/2</t>
  </si>
  <si>
    <t>73834/3</t>
  </si>
  <si>
    <t>73834/4</t>
  </si>
  <si>
    <t>73835/1</t>
  </si>
  <si>
    <t>73835/2</t>
  </si>
  <si>
    <t>73835/3</t>
  </si>
  <si>
    <t>73836/1</t>
  </si>
  <si>
    <t>73836/2</t>
  </si>
  <si>
    <t>73836/3</t>
  </si>
  <si>
    <t>73836/4</t>
  </si>
  <si>
    <t>73837/1</t>
  </si>
  <si>
    <t>73837/2</t>
  </si>
  <si>
    <t>73837/3</t>
  </si>
  <si>
    <t>73838/1</t>
  </si>
  <si>
    <t>PORTA DE VIDRO TEMPERADO, 0,9X2,10M, ESPESSURA 10MM, INCLUSIVE ACESSORIOS</t>
  </si>
  <si>
    <t>73843/1</t>
  </si>
  <si>
    <t>73844/1</t>
  </si>
  <si>
    <t>73844/2</t>
  </si>
  <si>
    <t>73846/1</t>
  </si>
  <si>
    <t>MURO DE ARRIMO CELULAR PECAS PRE-MOLDADAS CONCRETO EXCL FORMAS INCL   CONFECCAO DAS PECAS MONTAGEM E COMPACTACAO DO SOLO DE ENCHIMENTO.</t>
  </si>
  <si>
    <t>73846/2</t>
  </si>
  <si>
    <t>MURO DE ARRIMO CELULAR PECAS PRE-MOLDADAS CONCRETO EXCL MATERIAIS E   FORMAS INCL CONFECCAO PECAS MONTAGEM E COMPACTACAO DO SOLO(ENCHIMENTO)</t>
  </si>
  <si>
    <t>73847/1</t>
  </si>
  <si>
    <t>ALUGUEL CONTAINER/ESCRIT INCL INST ELET LARG=2,20 COMP=6,20M          ALT=2,50M CHAPA ACO C/NERV TRAPEZ FORRO C/ISOL TERMO/ACUSTICO         CHASSIS REFORC PISO COMPENS NAVAL EXC TRANSP/CARGA/DESCARGA</t>
  </si>
  <si>
    <t>73849/1</t>
  </si>
  <si>
    <t>AREIA ASFALTO A QUENTE (AAUQ) COM CAP 50/70, INCLUSO USINAGEM E APLICACAO, EXCLUSIVE TRANSPORTE</t>
  </si>
  <si>
    <t>73849/2</t>
  </si>
  <si>
    <t>AREIA ASFALTO A FRIO (AAUF), COM EMULSAO RR-2C INCLUSO USINAGEM E APLICACAO, EXCLUSIVE TRANSPORTE</t>
  </si>
  <si>
    <t>73850/1</t>
  </si>
  <si>
    <t>73855/1</t>
  </si>
  <si>
    <t>73856/1</t>
  </si>
  <si>
    <t>BOCA P/BUEIRO SIMPLES TUBULAR D=0,40M EM CONCRETO CICLOPICO, INCLINDO FORMAS, ESCAVACAO, REATERRO E MATERIAIS, EXCLUINDO MATERIAL REATERRO JAZIDA E TRANSPORTE</t>
  </si>
  <si>
    <t>73856/10</t>
  </si>
  <si>
    <t>73856/11</t>
  </si>
  <si>
    <t>BOCA PARA BUEIRO TRIPLO TUBULAR, DIAMETRO =0,40M, EM CONCRETO CICLOPICO, INCLUINDO FORMAS, ESCAVACAO, REATERRO E MATERIAIS, EXCLUINDO MATERIAL REATERRO JAZIDA E TRANSPORTE.</t>
  </si>
  <si>
    <t>73856/12</t>
  </si>
  <si>
    <t>BOCA PARA BUEIRO TRIPLO TUBULAR, DIAMETRO =0,60M, EM CONCRETO CICLOPICO, INCLUINDO FORMAS, ESCAVACAO, REATERRO E MATERIAIS, EXCLUINDO MATERIAL REATERRO JAZIDA E TRANSPORTE.</t>
  </si>
  <si>
    <t>73856/13</t>
  </si>
  <si>
    <t>BOCA PARA BUEIRO TRIPLO TUBULAR, DIAMETRO =0,80M, EM CONCRETO CICLOPICO, INCLUINDO FORMAS, ESCAVACAO, REATERRO E MATERIAIS, EXCLUINDO MATERIAL REATERRO JAZIDA E TRANSPORTE.</t>
  </si>
  <si>
    <t>73856/14</t>
  </si>
  <si>
    <t>BOCA PARA BUEIRO TRIPLO TUBULAR, DIAMETRO =1,00M, EM CONCRETO CICLOPICO, INCLUINDO FORMAS, ESCAVACAO, REATERRO E MATERIAIS, EXCLUINDO MATERIAL REATERRO JAZIDA E TRANSPORTE.</t>
  </si>
  <si>
    <t>73856/15</t>
  </si>
  <si>
    <t>BOCA PARA BUEIRO TRIPLO TUBULAR, DIAMETRO =1,20M, EM CONCRETO CICLOPICO, INCLUINDO FORMAS, ESCAVACAO, REATERRO E MATERIAIS, EXCLUINDO MATERIAL REATERRO JAZIDA E TRANSPORTE.</t>
  </si>
  <si>
    <t>73856/2</t>
  </si>
  <si>
    <t>BOCA PARA BUEIRO SIMPLES TUBULAR, DIAMETRO =0,60M, EM CONCRETO CICLOPICO, INCLUINDO FORMAS, ESCAVACAO, REATERRO E MATERIAIS, EXCLUINDO MATERIAL REATERRO JAZIDA E TRANSPORTE.</t>
  </si>
  <si>
    <t>73856/3</t>
  </si>
  <si>
    <t>BOCA PARA BUEIRO SIMPLES TUBULAR, DIAMETRO =0,80M, EM CONCRETO CICLOPICO, INCLUINDO FORMAS, ESCAVACAO, REATERRO E MATERIAIS, EXCLUINDO MATERIAL REATERRO JAZIDA E TRANSPORTE.</t>
  </si>
  <si>
    <t>73856/4</t>
  </si>
  <si>
    <t>BOCA PARA BUEIRO SIMPLES TUBULAR, DIAMETRO =1,00M, EM CONCRETO CICLOPICO, INCLUINDO FORMAS, ESCAVACAO, REATERRO E MATERIAIS, EXCLUINDO MATERIAL REATERRO JAZIDA E TRANSPORTE.</t>
  </si>
  <si>
    <t>73856/5</t>
  </si>
  <si>
    <t>BOCA PARA BUEIRO SIMPLES TUBULAR, DIAMETRO =1,20M, EM CONCRETO CICLOPICO, INCLUINDO FORMAS, ESCAVACAO, REATERRO E MATERIAIS, EXCLUINDO MATERIAL REATERRO JAZIDA E TRANSPORTE.</t>
  </si>
  <si>
    <t>73856/6</t>
  </si>
  <si>
    <t>BOCA PARA BUEIRO DUPLO TUBULAR, DIAMETRO =0,40M, EM CONCRETO CICLOPICO, INCLUINDO FORMAS, ESCAVACAO, REATERRO E MATERIAIS, EXCLUINDO MATERIAL REATERRO JAZIDA E TRANSPORTE.</t>
  </si>
  <si>
    <t>73856/7</t>
  </si>
  <si>
    <t>BOCA PARA BUEIRO DUPLO TUBULAR, DIAMETRO =0,60M, EM CONCRETO CICLOPICO, INCLUINDO FORMAS, ESCAVACAO, REATERRO E MATERIAIS, EXCLUINDO MATERIAL REATERRO JAZIDA E TRANSPORTE.</t>
  </si>
  <si>
    <t>73856/8</t>
  </si>
  <si>
    <t>BOCA PARA BUEIRO DUPLO TUBULAR, DIAMETRO =0,80M, EM CONCRETO CICLOPICO, INCLUINDO FORMAS, ESCAVACAO, REATERRO E MATERIAIS, EXCLUINDO MATERIAL REATERRO JAZIDA E TRANSPORTE.</t>
  </si>
  <si>
    <t>73856/9</t>
  </si>
  <si>
    <t>BOCA PARA BUEIRO DUPLO TUBULAR, DIAMETRO =1,00M, EM CONCRETO CICLOPICO, INCLUINDO FORMAS, ESCAVACAO, REATERRO E MATERIAIS, EXCLUINDO MATERIAL REATERRO JAZIDA E TRANSPORTE.</t>
  </si>
  <si>
    <t>73857/1</t>
  </si>
  <si>
    <t>73857/10</t>
  </si>
  <si>
    <t>73857/2</t>
  </si>
  <si>
    <t>73857/3</t>
  </si>
  <si>
    <t>TRANSFORMADOR DISTRIBUICAO  150KVA TRIFASICO 60HZ CLASSE 15KV IMERSO EM ÓLEO MINERAL FORNECIMENTO E INSTALACAO</t>
  </si>
  <si>
    <t>73857/4</t>
  </si>
  <si>
    <t>TRANSFORMADOR DISTRIBUICAO  225KVA TRIFASICO 60HZ CLASSE 15KV IMERSO EM ÓLEO MINERAL FORNECIMENTO E INSTALACAO</t>
  </si>
  <si>
    <t>73857/5</t>
  </si>
  <si>
    <t>TRANSFORMADOR DISTRIBUICAO  300KVA TRIFASICO 60HZ CLASSE 15KV IMERSO EM ÓLEO MINERAL FORNECIMENTO E INSTALACAO</t>
  </si>
  <si>
    <t>73857/6</t>
  </si>
  <si>
    <t>TRANSFORMADOR DISTRIBUICAO  500KVA TRIFASICO 60HZ CLASSE 15KV IMERSO EM ÓLEO MINERAL FORNECIMENTO E INSTALACAO</t>
  </si>
  <si>
    <t>73857/7</t>
  </si>
  <si>
    <t>73857/8</t>
  </si>
  <si>
    <t>73857/9</t>
  </si>
  <si>
    <t>TRANSFORMADOR DISTRIBUICAO  750KVA TRIFASICO 60HZ CLASSE 15KV IMERSO EM ÓLEO MINERAL FORNECIMENTO E INSTALACAO</t>
  </si>
  <si>
    <t>73859/1</t>
  </si>
  <si>
    <t>DESMATAMENTO E LIMPEZA MECANIZADA DE TERRENO COM REMOCAO DE CAMADA VEGETAL, UTILIZANDO TRATOR DE ESTEIRAS</t>
  </si>
  <si>
    <t>73859/2</t>
  </si>
  <si>
    <t>73863/1</t>
  </si>
  <si>
    <t>ALVENARIA COM BLOCOS DE CONCRETO CELULAR 10X30X60CM, ESPESSURA 10CM, ASSENTADOS COM ARGAMASSA TRACO 1:2:9 (CIMENTO, CAL E AREIA) PREPARO MANUAL</t>
  </si>
  <si>
    <t>73863/2</t>
  </si>
  <si>
    <t>ALVENARIA COM BLOCOS DE CONCRETO CELULAR 20X30X60CM, ESPESSURA 20CM, ASSENTADOS COM ARGAMASSA TRACO 1:2:9 (CIMENTO, CAL E AREIA) PREPARO MANUAL</t>
  </si>
  <si>
    <t>73865/1</t>
  </si>
  <si>
    <t>73866/4</t>
  </si>
  <si>
    <t>ESTRUTURA PARA COBERTURA EM ARCO, EM ALUMINIO ANODIZADO, VAO DE 20M, ESPACAMENTO DE 5M ATE 6,5M</t>
  </si>
  <si>
    <t>73866/5</t>
  </si>
  <si>
    <t>ESTRUTURA PARA COBERTURA EM ARCO, EM ALUMINIO ANODIZADO, VAO DE 30M, ESPACAMENTO DE 5M ATE 6,5M</t>
  </si>
  <si>
    <t>73866/6</t>
  </si>
  <si>
    <t>ESTRUTURA PARA COBERTURA EM ARCO, EM ALUMINIO ANODIZADO, VAO DE 40M, ESPACAMENTO DE 5M ATE 6,5M</t>
  </si>
  <si>
    <t>73866/7</t>
  </si>
  <si>
    <t>73866/8</t>
  </si>
  <si>
    <t>73866/9</t>
  </si>
  <si>
    <t>73867/1</t>
  </si>
  <si>
    <t>73867/2</t>
  </si>
  <si>
    <t>73867/3</t>
  </si>
  <si>
    <t>73867/4</t>
  </si>
  <si>
    <t>73870/4</t>
  </si>
  <si>
    <t>73872/1</t>
  </si>
  <si>
    <t>IMPERMEABILIZACAO COM PINTURA A BASE DE RESINA EPOXI ALCATRAO, UMA DEMAO.</t>
  </si>
  <si>
    <t>73872/2</t>
  </si>
  <si>
    <t>IMPERMEABILIZACAO COM PINTURA A BASE DE RESINA EPOXI ALCATRAO, DUAS DEMAOS.</t>
  </si>
  <si>
    <t>73873/1</t>
  </si>
  <si>
    <t>73873/2</t>
  </si>
  <si>
    <t>73873/3</t>
  </si>
  <si>
    <t>73873/4</t>
  </si>
  <si>
    <t>73873/5</t>
  </si>
  <si>
    <t>73876/1</t>
  </si>
  <si>
    <t>73877/1</t>
  </si>
  <si>
    <t>73877/2</t>
  </si>
  <si>
    <t>73881/1</t>
  </si>
  <si>
    <t>73881/3</t>
  </si>
  <si>
    <t>73882/1</t>
  </si>
  <si>
    <t>73882/5</t>
  </si>
  <si>
    <t>73883/1</t>
  </si>
  <si>
    <t>73883/2</t>
  </si>
  <si>
    <t>73883/3</t>
  </si>
  <si>
    <t>73884/1</t>
  </si>
  <si>
    <t>73884/10</t>
  </si>
  <si>
    <t>73884/11</t>
  </si>
  <si>
    <t>73884/12</t>
  </si>
  <si>
    <t>73884/13</t>
  </si>
  <si>
    <t>73884/14</t>
  </si>
  <si>
    <t>73884/15</t>
  </si>
  <si>
    <t>73884/16</t>
  </si>
  <si>
    <t>73884/2</t>
  </si>
  <si>
    <t>73884/3</t>
  </si>
  <si>
    <t>73884/4</t>
  </si>
  <si>
    <t>73884/5</t>
  </si>
  <si>
    <t>73884/6</t>
  </si>
  <si>
    <t>73884/7</t>
  </si>
  <si>
    <t>73884/8</t>
  </si>
  <si>
    <t>73884/9</t>
  </si>
  <si>
    <t>73885/1</t>
  </si>
  <si>
    <t>73885/10</t>
  </si>
  <si>
    <t>73885/11</t>
  </si>
  <si>
    <t>73885/12</t>
  </si>
  <si>
    <t>73885/2</t>
  </si>
  <si>
    <t>73885/3</t>
  </si>
  <si>
    <t>73885/4</t>
  </si>
  <si>
    <t>73885/5</t>
  </si>
  <si>
    <t>73885/6</t>
  </si>
  <si>
    <t>73885/7</t>
  </si>
  <si>
    <t>73885/8</t>
  </si>
  <si>
    <t>73885/9</t>
  </si>
  <si>
    <t>73886/1</t>
  </si>
  <si>
    <t>73890/1</t>
  </si>
  <si>
    <t>73890/2</t>
  </si>
  <si>
    <t>73891/1</t>
  </si>
  <si>
    <t>73898/1</t>
  </si>
  <si>
    <t>73900/11</t>
  </si>
  <si>
    <t>73900/12</t>
  </si>
  <si>
    <t>73902/1</t>
  </si>
  <si>
    <t>73903/1</t>
  </si>
  <si>
    <t>73903/2</t>
  </si>
  <si>
    <t>73908/1</t>
  </si>
  <si>
    <t>73908/2</t>
  </si>
  <si>
    <t>CANTONEIRA DE ALUMINIO 1"X1, PARA PROTECAO DE QUINA DE PAREDE</t>
  </si>
  <si>
    <t>73909/1</t>
  </si>
  <si>
    <t>73910/8</t>
  </si>
  <si>
    <t>PORTA DE MADEIRA COMPENSADA LISA PARA PINTURA, 120X210X3,5CM, 2 FOLHAS, INCLUSO ADUELA 2A, ALIZAR 2A E DOBRADICAS</t>
  </si>
  <si>
    <t>73910/9</t>
  </si>
  <si>
    <t>73916/2</t>
  </si>
  <si>
    <t>73921/2</t>
  </si>
  <si>
    <t>73922/1</t>
  </si>
  <si>
    <t>PISO CIMENTADO TRACO 1:3 (CIMENTO E AREIA) ACABAMENTO LISO ESPESSURA 3,5CM, PREPARO MANUAL DA ARGAMASSA</t>
  </si>
  <si>
    <t>73922/2</t>
  </si>
  <si>
    <t>PISO CIMENTADO TRACO 1:4 (CIMENTO E AREIA) ACABAMENTO LISO ESPESSURA 2,5CM PREPARO MANUAL DA ARGAMASSA</t>
  </si>
  <si>
    <t>73922/3</t>
  </si>
  <si>
    <t>PISO CIMENTADO TRACO 1:3 (CIMENTO E AREIA) ACABAMENTO LISO ESPESSURA 2,0CM, PREPARO MANUAL DA ARGAMASSA</t>
  </si>
  <si>
    <t>73922/4</t>
  </si>
  <si>
    <t>PISO CIMENTADO TRACO 1:4 (CIMENTO E AREIA) ACABAMENTO LISO ESPESSURA 2,0CM, PREPARO MANUAL DA ARGAMASSA</t>
  </si>
  <si>
    <t>73922/5</t>
  </si>
  <si>
    <t>PISO CIMENTADO TRACO 1:3 (CIMENTO E AREIA) ACABAMENTO LISO ESPESSURA 3,0CM, PREPARO MANUAL DA ARGAMASSA</t>
  </si>
  <si>
    <t>73923/1</t>
  </si>
  <si>
    <t>PISO CIMENTADO TRACO 1:4 (CIMENTO E AREIA) ACABAMENTO RUSTICO ESPESSURA 2CM, ARGAMASSA COM PREPARO MANUAL</t>
  </si>
  <si>
    <t>73923/2</t>
  </si>
  <si>
    <t>PISO CIMENTADO TRACO 1:4 (CIMENTO E AREIA), COM ACABAMENTO RUSTICO ESPESSURA 3CM, PREPARO MANUAL</t>
  </si>
  <si>
    <t>73923/3</t>
  </si>
  <si>
    <t>PISO CIMENTADO TRACO 1:3 (CIMENTO E AREIA), COM ACABAMENTO RUSTICO E FRISADO ESPESSURA 2CM, PREPARO MANUAL</t>
  </si>
  <si>
    <t>73924/1</t>
  </si>
  <si>
    <t>73924/2</t>
  </si>
  <si>
    <t>73924/3</t>
  </si>
  <si>
    <t>73929/1</t>
  </si>
  <si>
    <t>73929/4</t>
  </si>
  <si>
    <t>73932/1</t>
  </si>
  <si>
    <t>73933/1</t>
  </si>
  <si>
    <t>PORTA DE FERRO, DE ABRIR, TIPO GRADE COM CHAPA, 87X210CM, COM GUARNICOES</t>
  </si>
  <si>
    <t>73933/3</t>
  </si>
  <si>
    <t>73933/4</t>
  </si>
  <si>
    <t>PORTA DE FERRO DE ABRIR TIPO BARRA CHATA, COM REQUADRO E GUARNICAO COMPLETA</t>
  </si>
  <si>
    <t>73937/1</t>
  </si>
  <si>
    <t>COBOGO DE CONCRETO (ELEMENTO VAZADO), 7X50X50CM, ASSENTADO COM ARGAMASSA TRACO 1:4 (CIMENTO E AREIA)</t>
  </si>
  <si>
    <t>73937/3</t>
  </si>
  <si>
    <t>COBOGO DE CONCRETO (ELEMENTO VAZADO), 7X50X50CM, ASSENTADO COM ARGAMASSA TRACO 1:3 (CIMENTO E AREIA)</t>
  </si>
  <si>
    <t>73937/5</t>
  </si>
  <si>
    <t>COBOGO DE CONCRETO (ELEMENTO VAZADO), 10X29X39CM ABERTURA COM VIDRO, ASSENTADO COM ARGAMASSA TRACO 1:4 (CIMENTO E AREIA MEDIA NAO PENEIRADA)</t>
  </si>
  <si>
    <t>73948/11</t>
  </si>
  <si>
    <t>73948/15</t>
  </si>
  <si>
    <t>73948/16</t>
  </si>
  <si>
    <t>73948/2</t>
  </si>
  <si>
    <t>73948/3</t>
  </si>
  <si>
    <t>73948/8</t>
  </si>
  <si>
    <t>73948/9</t>
  </si>
  <si>
    <t>73953/4</t>
  </si>
  <si>
    <t>LUMINÁRIAS TIPO CALHA, DE SOBREPOR, COM REATORES DE PARTIDA RÁPIDA E LÂMPADAS FLUORESCENTES 2X2X18W, COMPLETAS, FORNECIMENTO E INSTALAÇÃO</t>
  </si>
  <si>
    <t>73953/8</t>
  </si>
  <si>
    <t>LUMINÁRIAS TIPO CALHA, DE SOBREPOR, COM REATORES DE PARTIDA RÁPIDA E LÂMPADAS FLUORESCENTES 2X2X36W, COMPLETAS, FORNECIMENTO E INSTALAÇÃO</t>
  </si>
  <si>
    <t>73953/9</t>
  </si>
  <si>
    <t>LUMINARIA SOBREPOR TP CALHA C/REATOR PART CONVENC LAMP 1X20W E STARTERFIX EM LAJE OU FORRO - FORNECIMENTO E COLOCACAO</t>
  </si>
  <si>
    <t>73964/6</t>
  </si>
  <si>
    <t>73965/9</t>
  </si>
  <si>
    <t>ESCAVACAO MANUAL DE VALA EM LODO, DE 1,5 ATE 3M, EXCLUINDO ESGOTAMENTO/ESCORAMENTO.</t>
  </si>
  <si>
    <t>73967/1</t>
  </si>
  <si>
    <t>73967/2</t>
  </si>
  <si>
    <t>PLANTIO DE ARVORE REGIONAL, ALTURA MAIOR QUE 2,00M, EM CAVAS DE 80X80X80CM</t>
  </si>
  <si>
    <t>73967/4</t>
  </si>
  <si>
    <t>73968/1</t>
  </si>
  <si>
    <t>73969/1</t>
  </si>
  <si>
    <t>EXECUCAO DE DRENOS DE CHORUME EM TUBOS DRENANTES DE CONCRETO, DIAM=200MM, ENVOLTOS EM BRITA E GEOTEXTIL</t>
  </si>
  <si>
    <t>73970/1</t>
  </si>
  <si>
    <t>ESTRUTURA METALICA EM ACO ESTRUTURAL PERFIL I 12 X 5 1/4</t>
  </si>
  <si>
    <t>73970/2</t>
  </si>
  <si>
    <t>ESTRUTURA METALICA EM ACO ESTRUTURAL PERFIL I 6 X 3 3/8</t>
  </si>
  <si>
    <t>73974/1</t>
  </si>
  <si>
    <t>PISO CIMENTADO TRACO 1:3 (CIMENTO E AREIA) ACABAMENTO RUSTICO ESPESSURA 2CM, PREPARO MECANICO DA ARGAMASSA</t>
  </si>
  <si>
    <t>73978/1</t>
  </si>
  <si>
    <t>73990/1</t>
  </si>
  <si>
    <t>73991/1</t>
  </si>
  <si>
    <t>PISO CIMENTADO TRACO 1:4 (CIMENTO E AREIA) COM ACABAMENTO LISO ESPESSURA 1,5CM, PREPARO MANUAL DA ARGAMASSA  INCLUSO ADITIVO IMPERMEABILIZANTE</t>
  </si>
  <si>
    <t>73991/2</t>
  </si>
  <si>
    <t>PISO CIMENTADO TRACO 1:3 (CIMENTO E AREIA) COM ACABAMENTO LISO ESPESSURA 1,5CM PREPARO MANUAL DA ARGAMASSA</t>
  </si>
  <si>
    <t>73991/3</t>
  </si>
  <si>
    <t>PISO CIMENTADO TRACO 1:3 (CIMENTO E AREIA) COM ACABAMENTO LISO ESPESSURA 3CM PREPARO MECANICO ARGAMASSA  INCLUSO ADITIVO IMPERMEABILIZANTE</t>
  </si>
  <si>
    <t>73991/4</t>
  </si>
  <si>
    <t>PISO CIMENTADO TRACO 1:3 (CIMENTO E AREIA) COM ACABAMENTO LISO ESPESSURA 1,5CM, PREPARO MANUAL DA ARGAMASSA INCLUSO ADITIVO IMPERMEABILIZANTE</t>
  </si>
  <si>
    <t>73992/1</t>
  </si>
  <si>
    <t>LOCACAO CONVENCIONAL DE OBRA, ATRAVÉS DE GABARITO DE TABUAS CORRIDAS PONTALETADAS A CADA 1,50M, SEM REAPROVEITAMENTO</t>
  </si>
  <si>
    <t>73994/1</t>
  </si>
  <si>
    <t>ARMACAO EM TELA DE ACO SOLDADA NERVURADA Q-138, ACO CA-60, 4,2MM, MALHA 10X10CM</t>
  </si>
  <si>
    <t>74003/1</t>
  </si>
  <si>
    <t>INSTALACOES GAS CENTRAL P/ EDIFICIO RESIDENCIAL C/ 4 PAVTOS 16 UNID.  UMA CENTRAL POR BLOCO COM 16 PONTOS</t>
  </si>
  <si>
    <t>74005/1</t>
  </si>
  <si>
    <t>74005/2</t>
  </si>
  <si>
    <t>COMPACTACAO MECANICA C/ CONTROLE DO GC&gt;=95% DO PN (AREAS) (C/MONIVELADORA 140 HP E ROLO COMPRESSOR VIBRATORIO 80 HP)</t>
  </si>
  <si>
    <t>74010/1</t>
  </si>
  <si>
    <t>CARGA E DESCARGA MECANICA DE SOLO UTILIZANDO CAMINHAO BASCULANTE 6,0M3/16T E PA CARREGADEIRA SOBRE PNEUS 128 HP, CAPACIDADE DA CAÇAMBA 1,7 A 2,8 M3, PESO OPERACIONAL 11632 KG</t>
  </si>
  <si>
    <t>74017/1</t>
  </si>
  <si>
    <t>EXECUCAO DE DRENOS DE CHORUME EM TUBOS DRENANTES, PVC, DIAM=100 MM, ENVOLTOS EM BRITA E GEOTEXTIL</t>
  </si>
  <si>
    <t>74017/2</t>
  </si>
  <si>
    <t>EXECUCAO DE DRENOS DE CHORUME EM TUBOS DRENANTES, PVC, DIAM=150 MM, ENVOLTOS EM BRITA E GEOTEXTIL</t>
  </si>
  <si>
    <t>74020/1</t>
  </si>
  <si>
    <t>74020/2</t>
  </si>
  <si>
    <t>74021/2</t>
  </si>
  <si>
    <t>74021/3</t>
  </si>
  <si>
    <t>74021/4</t>
  </si>
  <si>
    <t>74021/5</t>
  </si>
  <si>
    <t>74021/6</t>
  </si>
  <si>
    <t>74021/7</t>
  </si>
  <si>
    <t>74021/8</t>
  </si>
  <si>
    <t>74022/1</t>
  </si>
  <si>
    <t>74022/10</t>
  </si>
  <si>
    <t>ENSAIO DE COMPACTACAO - AMOSTRAS NAO TRABALHADAS - ENERGIA NORMAL - SOLOS</t>
  </si>
  <si>
    <t>74022/11</t>
  </si>
  <si>
    <t>ENSAIO DE COMPACTACAO - AMOSTRAS NAO TRABALHADAS - ENERGIA INTERMEDIARIA - SOLOS</t>
  </si>
  <si>
    <t>74022/12</t>
  </si>
  <si>
    <t>74022/13</t>
  </si>
  <si>
    <t>74022/14</t>
  </si>
  <si>
    <t>74022/15</t>
  </si>
  <si>
    <t>ENSAIO DE MASSA ESPECIFICA - IN SITU - METODO BALAO DE BORRACHA - SOLOS</t>
  </si>
  <si>
    <t>74022/16</t>
  </si>
  <si>
    <t>74022/17</t>
  </si>
  <si>
    <t>74022/18</t>
  </si>
  <si>
    <t>74022/19</t>
  </si>
  <si>
    <t>ENSAIO DE INDICE DE SUPORTE CALIFORNIA - AMOSTRAS NAO TRABALHADAS - ENERGIA NORMAL - SOLOS</t>
  </si>
  <si>
    <t>74022/2</t>
  </si>
  <si>
    <t>74022/20</t>
  </si>
  <si>
    <t>ENSAIO DE INDICE DE SUPORTE CALIFORNIA - AMOSTRAS NAO TRABALHADAS - ENERGIA INTERMEDIARIA - SOLOS</t>
  </si>
  <si>
    <t>74022/21</t>
  </si>
  <si>
    <t>ENSAIO DE INDICE DE SUPORTE CALIFORNIA- AMOSTRAS NAO TRABALHADAS - ENERGIA MODIFICADA- SOLOS</t>
  </si>
  <si>
    <t>74022/22</t>
  </si>
  <si>
    <t>74022/23</t>
  </si>
  <si>
    <t>74022/24</t>
  </si>
  <si>
    <t>74022/25</t>
  </si>
  <si>
    <t>74022/26</t>
  </si>
  <si>
    <t>74022/27</t>
  </si>
  <si>
    <t>74022/28</t>
  </si>
  <si>
    <t>ENSAIO DE SUSCEPTIBILIDADE TERMICA - INDICE PFEIFFER - MATERIAL ASFALTICO</t>
  </si>
  <si>
    <t>74022/29</t>
  </si>
  <si>
    <t>74022/3</t>
  </si>
  <si>
    <t>74022/30</t>
  </si>
  <si>
    <t>74022/31</t>
  </si>
  <si>
    <t>74022/32</t>
  </si>
  <si>
    <t>74022/33</t>
  </si>
  <si>
    <t>74022/34</t>
  </si>
  <si>
    <t>74022/35</t>
  </si>
  <si>
    <t>74022/36</t>
  </si>
  <si>
    <t>74022/37</t>
  </si>
  <si>
    <t>74022/38</t>
  </si>
  <si>
    <t>74022/39</t>
  </si>
  <si>
    <t>74022/4</t>
  </si>
  <si>
    <t>74022/40</t>
  </si>
  <si>
    <t>74022/41</t>
  </si>
  <si>
    <t>74022/42</t>
  </si>
  <si>
    <t>74022/43</t>
  </si>
  <si>
    <t>74022/44</t>
  </si>
  <si>
    <t>74022/45</t>
  </si>
  <si>
    <t>74022/47</t>
  </si>
  <si>
    <t>74022/48</t>
  </si>
  <si>
    <t>74022/49</t>
  </si>
  <si>
    <t>74022/5</t>
  </si>
  <si>
    <t>ENSAIO DE DETERMINACAO DO TEOR DE BETUME - CIMENTO ASFALTICO DE PETROLEO</t>
  </si>
  <si>
    <t>74022/50</t>
  </si>
  <si>
    <t>74022/51</t>
  </si>
  <si>
    <t>74022/52</t>
  </si>
  <si>
    <t>74022/53</t>
  </si>
  <si>
    <t>74022/54</t>
  </si>
  <si>
    <t>74022/55</t>
  </si>
  <si>
    <t>74022/56</t>
  </si>
  <si>
    <t>74022/57</t>
  </si>
  <si>
    <t>74022/58</t>
  </si>
  <si>
    <t>74022/6</t>
  </si>
  <si>
    <t>74022/7</t>
  </si>
  <si>
    <t>74022/8</t>
  </si>
  <si>
    <t>74022/9</t>
  </si>
  <si>
    <t>74025/1</t>
  </si>
  <si>
    <t>IMPERMEABILIZACAO DE SUPERFICIE COM MASTIQUE BETUMINOSO A FRIO, POR METRO.</t>
  </si>
  <si>
    <t>74033/1</t>
  </si>
  <si>
    <t>IMPERMEABILIZACAO DE SUPERFICIE COM GEOMEMBRANA (MANTA TERMOPLASTICA LISA) TIPO PEAD, E=2MM.</t>
  </si>
  <si>
    <t>74034/1</t>
  </si>
  <si>
    <t>ESPALHAMENTO DE MATERIAL DE 1A CATEGORIA COM TRATOR DE ESTEIRA COM 153HP</t>
  </si>
  <si>
    <t>74038/1</t>
  </si>
  <si>
    <t>PORTAO COM MOUROES DE MADEIRA ROLICA, DIAMETRO 11CM, COM 5 FIOS DE ARAME FARPADO Nº 14 CLASSE 250, SEM DOBRADICAS</t>
  </si>
  <si>
    <t>74039/1</t>
  </si>
  <si>
    <t>74045/2</t>
  </si>
  <si>
    <t>74046/2</t>
  </si>
  <si>
    <t>74047/2</t>
  </si>
  <si>
    <t>74052/5</t>
  </si>
  <si>
    <t>74064/1</t>
  </si>
  <si>
    <t>74064/2</t>
  </si>
  <si>
    <t>74065/1</t>
  </si>
  <si>
    <t>74065/2</t>
  </si>
  <si>
    <t>PINTURA ESMALTE ACETINADO PARA MADEIRA, DUAS DEMAOS, SOBRE FUNDO NIVELADOR BRANCO</t>
  </si>
  <si>
    <t>74065/3</t>
  </si>
  <si>
    <t>PINTURA ESMALTE BRILHANTE PARA MADEIRA, DUAS DEMAOS, SOBRE FUNDO NIVELADOR BRANCO</t>
  </si>
  <si>
    <t>74066/2</t>
  </si>
  <si>
    <t>74072/1</t>
  </si>
  <si>
    <t>74072/2</t>
  </si>
  <si>
    <t>74072/3</t>
  </si>
  <si>
    <t>74073/1</t>
  </si>
  <si>
    <t>74073/2</t>
  </si>
  <si>
    <t>74076/1</t>
  </si>
  <si>
    <t>74077/2</t>
  </si>
  <si>
    <t>LOCACAO CONVENCIONAL DE OBRA, ATRAVÉS DE GABARITO DE TABUAS CORRIDAS PONTALETADAS, COM REAPROVEITAMENTO DE 10 VEZES.</t>
  </si>
  <si>
    <t>74077/3</t>
  </si>
  <si>
    <t>LOCACAO CONVENCIONAL DE OBRA, ATRAVÉS DE GABARITO DE TABUAS CORRIDAS PONTALETADAS, COM REAPROVEITAMENTO DE 3 VEZES.</t>
  </si>
  <si>
    <t>74078/1</t>
  </si>
  <si>
    <t>74079/1</t>
  </si>
  <si>
    <t>PISO CIMENTADO TRACO 1:4 (CIMENTO E AREIA) COM ACABAMENTO LISO  ESPESSURA 2,0CM COM JUNTAS PLASTICAS DE DILATACAO E PREPARO MANUAL DA ARGAMASSA</t>
  </si>
  <si>
    <t>74084/1</t>
  </si>
  <si>
    <t>PORTA CADEADO ZINCADO OXIDADO PRETO COM CADEADO DE ACO INOX, LARGURA DE *50* MM</t>
  </si>
  <si>
    <t>74086/1</t>
  </si>
  <si>
    <t>74091/1</t>
  </si>
  <si>
    <t>74093/1</t>
  </si>
  <si>
    <t>74100/1</t>
  </si>
  <si>
    <t>74106/1</t>
  </si>
  <si>
    <t>74111/1</t>
  </si>
  <si>
    <t>SOLEIRA / TABEIRA EM MARMORE BRANCO COMUM, POLIDO, LARGURA 5 CM, ESPESSURA 2 CM, ASSENTADA COM ARGAMASSA COLANTE</t>
  </si>
  <si>
    <t>74118/1</t>
  </si>
  <si>
    <t>74121/1</t>
  </si>
  <si>
    <t>JUNTA DE DILATACAO PARA IMPERMEABILIZACAO, COM SELANTE ELASTICO MONOCOMPONENTE A BASE DE POLIURETANO, DIMENSOES 1X1CM.</t>
  </si>
  <si>
    <t>74125/1</t>
  </si>
  <si>
    <t>74125/2</t>
  </si>
  <si>
    <t>ESPELHO CRISTAL ESPESSURA 4MM, COM MOLDURA EM ALUMINIO E COMPENSADO 6MM PLASTIFICADO COLADO</t>
  </si>
  <si>
    <t>74130/1</t>
  </si>
  <si>
    <t>DISJUNTOR TERMOMAGNETICO MONOPOLAR PADRAO NEMA (AMERICANO) 10 A 30A 240V, FORNECIMENTO E INSTALACAO</t>
  </si>
  <si>
    <t>74130/10</t>
  </si>
  <si>
    <t>DISJUNTOR TERMOMAGNETICO TRIPOLAR EM CAIXA MOLDADA 175 A 225A 240V, FORNECIMENTO E INSTALACAO</t>
  </si>
  <si>
    <t>74130/2</t>
  </si>
  <si>
    <t>DISJUNTOR TERMOMAGNETICO MONOPOLAR PADRAO NEMA (AMERICANO) 35 A 50A 240V, FORNECIMENTO E INSTALACAO</t>
  </si>
  <si>
    <t>74130/3</t>
  </si>
  <si>
    <t>DISJUNTOR TERMOMAGNETICO BIPOLAR PADRAO NEMA (AMERICANO) 10 A 50A 240V, FORNECIMENTO E INSTALACAO</t>
  </si>
  <si>
    <t>74130/4</t>
  </si>
  <si>
    <t>DISJUNTOR TERMOMAGNETICO TRIPOLAR PADRAO NEMA (AMERICANO) 10 A 50A 240V, FORNECIMENTO E INSTALACAO</t>
  </si>
  <si>
    <t>74130/5</t>
  </si>
  <si>
    <t>DISJUNTOR TERMOMAGNETICO TRIPOLAR PADRAO NEMA (AMERICANO) 60 A 100A 240V, FORNECIMENTO E INSTALACAO</t>
  </si>
  <si>
    <t>74130/6</t>
  </si>
  <si>
    <t>DISJUNTOR TERMOMAGNETICO TRIPOLAR PADRAO NEMA (AMERICANO) 125 A 150A 240V, FORNECIMENTO E INSTALACAO</t>
  </si>
  <si>
    <t>74130/7</t>
  </si>
  <si>
    <t>DISJUNTOR TERMOMAGNETICO TRIPOLAR EM CAIXA MOLDADA 250A 600V, FORNECIMENTO E INSTALACAO</t>
  </si>
  <si>
    <t>74130/8</t>
  </si>
  <si>
    <t>DISJUNTOR TERMOMAGNETICO TRIPOLAR EM CAIXA MOLDADA 300 A 400A 600V, FORNECIMENTO E INSTALACAO</t>
  </si>
  <si>
    <t>74130/9</t>
  </si>
  <si>
    <t>DISJUNTOR TERMOMAGNETICO TRIPOLAR EM CAIXA MOLDADA 500 A 600A 600V, FORNECIMENTO E INSTALACAO</t>
  </si>
  <si>
    <t>74131/1</t>
  </si>
  <si>
    <t>74131/4</t>
  </si>
  <si>
    <t>74131/5</t>
  </si>
  <si>
    <t>74131/6</t>
  </si>
  <si>
    <t>74131/7</t>
  </si>
  <si>
    <t>74131/8</t>
  </si>
  <si>
    <t>74133/1</t>
  </si>
  <si>
    <t>74133/2</t>
  </si>
  <si>
    <t>74136/1</t>
  </si>
  <si>
    <t>74136/2</t>
  </si>
  <si>
    <t>74136/3</t>
  </si>
  <si>
    <t>PORTA DE ACO CHAPA 24, DE ENROLAR, RAIADA, LARGA COM ACABAMENTO GALVANIZADO NATURAL</t>
  </si>
  <si>
    <t>74141/1</t>
  </si>
  <si>
    <t>LAJE PRE-MOLD BETA 11 P/1KN/M2 VAOS 4,40M/INCL VIGOTAS TIJOLOS ARMADURA NEGATIVA CAPEAMENTO 3CM CONCRETO 20MPA ESCORAMENTO MATERIAL E MAO  DE OBRA.</t>
  </si>
  <si>
    <t>74141/2</t>
  </si>
  <si>
    <t>LAJE PRE-MOLD BETA 12 P/3,5KN/M2 VAO 4,1M INCL VIGOTAS TIJOLOS ARMADU-RA NEGATIVA CAPEAMENTO 3CM CONCRETO 15MPA ESCORAMENTO MATERIAIS E MAO DE OBRA.</t>
  </si>
  <si>
    <t>74141/3</t>
  </si>
  <si>
    <t>LAJE PRE-MOLD BETA 16 P/3,5KN/M2 VAO 5,2M INCL VIGOTAS TIJOLOS ARMADU-RA NEGATIVA CAPEAMENTO 3CM CONCRETO 15MPA ESCORAMENTO MATERIAL E MAO  DE OBRA.</t>
  </si>
  <si>
    <t>74141/4</t>
  </si>
  <si>
    <t>LAJE PRE-MOLD BETA 20 P/3,5KN/M2 VAO 6,2M INCL VIGOTAS TIJOLOS ARMADU-RA NEGATIVA CAPEAMENTO 3CM CONCRETO 15MPA ESCORAMENTO MATERIAL E MAO  DE OBRA.</t>
  </si>
  <si>
    <t>74142/1</t>
  </si>
  <si>
    <t>74142/2</t>
  </si>
  <si>
    <t>CERCA COM MOUROES DE MADEIRA, 7,5X7,5CM, ESPACAMENTO DE 2M, ALTURA LIVRE DE 2M, CRAVADOS 0,5M, COM 4 FIOS DE ARAME FARPADO Nº 14 CLASSE 250</t>
  </si>
  <si>
    <t>74142/3</t>
  </si>
  <si>
    <t>CERCA COM MOUROES DE MADEIRA, 7,5X7,5CM, ESPACAMENTO DE 2M, ALTURA LIVRE DE 2M, CRAVADOS 0,5M, COM 8 FIOS DE ARAME FARPADO Nº 14 CLASSE 250</t>
  </si>
  <si>
    <t>74142/4</t>
  </si>
  <si>
    <t>CERCA COM MOUROES DE CONCRETO, SECAO "T" PONTA INCLINADA, 10X10CM, ESPACAMENTO DE 3M, CRAVADOS 0,5M, COM 11 FIOS DE ARAME FARPADO Nº 16</t>
  </si>
  <si>
    <t>74143/1</t>
  </si>
  <si>
    <t>CERCA COM MOUROES DE CONCRETO, RETO, 15X15CM, ESPACAMENTO DE 3M, CRAVADOS 0,5M, ESCORAS DE 10X10CM NOS CANTOS, COM 12 FIOS DE ARAME DE ACO OVALADO 15X17</t>
  </si>
  <si>
    <t>74143/2</t>
  </si>
  <si>
    <t>CERCA COM MOUROES DE CONCRETO, RETO, 15X15CM, ESPACAMENTO DE 3M, CRAVADOS 0,5M, ESCORAS DE 10X10CM NOS CANTOS, COM 9 FIOS DE ARAME DE ACO OVALADO 15X17</t>
  </si>
  <si>
    <t>74144/2</t>
  </si>
  <si>
    <t>74145/1</t>
  </si>
  <si>
    <t>PINTURA ESMALTE FOSCO, DUAS DEMAOS, SOBRE SUPERFICIE METALICA, INCLUSO UMA DEMAO DE FUNDO ANTICORROSIVO. UTILIZACAO DE REVOLVER ( AR-COMPRIMIDO).</t>
  </si>
  <si>
    <t>74151/1</t>
  </si>
  <si>
    <t>74153/1</t>
  </si>
  <si>
    <t>ESPALHAMENTO MECANIZADO (COM MOTONIVELADORA 140 HP) MATERIAL 1A. CATEGORIA</t>
  </si>
  <si>
    <t>74154/1</t>
  </si>
  <si>
    <t>74155/1</t>
  </si>
  <si>
    <t>ESCAVACAO E TRANSPORTE DE MATERIAL DE  1A CAT DMT 50M COM TRATOR SOBRE  ESTEIRAS 347 HP COM LAMINA E ESCARIFICADOR</t>
  </si>
  <si>
    <t>74155/2</t>
  </si>
  <si>
    <t>ESCAVACAO E TRANSPORTE DE MATERIAL DE  2A CAT DMT 50M COM TRATOR SOBRE  ESTEIRAS 347 HP COM LAMINA E ESCARIFICADOR</t>
  </si>
  <si>
    <t>74157/4</t>
  </si>
  <si>
    <t>74163/1</t>
  </si>
  <si>
    <t>74163/2</t>
  </si>
  <si>
    <t>74166/1</t>
  </si>
  <si>
    <t>74166/2</t>
  </si>
  <si>
    <t>74169/1</t>
  </si>
  <si>
    <t>REGISTRO/VALVULA GLOBO ANGULAR 45 GRAUS EM LATAO PARA HIDRANTES DE INCÊNDIO PREDIAL DN 2.1/2, COM VOLANTE, CLASSE DE PRESSAO DE ATE 200 PSI - FORNECIMENTO E INSTALACAO</t>
  </si>
  <si>
    <t>74190/1</t>
  </si>
  <si>
    <t>IMPERMEABILIZACAO DE SUPERFICIE COM MASTIQUE BETUMINOSO A FRIO, POR AREA.</t>
  </si>
  <si>
    <t>74194/1</t>
  </si>
  <si>
    <t>74195/1</t>
  </si>
  <si>
    <t>74202/1</t>
  </si>
  <si>
    <t>LAJE PRE-MOLDADA P/FORRO, SOBRECARGA 100KG/M2, VAOS ATE 3,50M/E=8CM, C/LAJOTAS E CAP.C/CONC FCK=20MPA, 3CM, INTER-EIXO 38CM, C/ESCORAMENTO (REAPR.3X) E FERRAGEM NEGATIVA</t>
  </si>
  <si>
    <t>74202/2</t>
  </si>
  <si>
    <t>LAJE PRE-MOLDADA P/PISO, SOBRECARGA 200KG/M2, VAOS ATE 3,50M/E=8CM, C/LAJOTAS E CAP.C/CONC FCK=20MPA, 4CM, INTER-EIXO 38CM, C/ESCORAMENTO (REAPR.3X) E FERRAGEM NEGATIVA</t>
  </si>
  <si>
    <t>74205/1</t>
  </si>
  <si>
    <t>74209/1</t>
  </si>
  <si>
    <t>74218/1</t>
  </si>
  <si>
    <t>74219/1</t>
  </si>
  <si>
    <t>74219/2</t>
  </si>
  <si>
    <t>74220/1</t>
  </si>
  <si>
    <t>TAPUME DE CHAPA DE MADEIRA COMPENSADA, E= 6MM, COM PINTURA A CAL E REAPROVEITAMENTO DE 2X</t>
  </si>
  <si>
    <t>74221/1</t>
  </si>
  <si>
    <t>74224/1</t>
  </si>
  <si>
    <t>POCO DE VISITA PARA DRENAGEM PLUVIAL, EM CONCRETO ESTRUTURAL, DIMENSOES INTERNAS DE 90X150X80CM (LARGXCOMPXALT), PARA REDE DE 600 MM, EXCLUSOS TAMPAO E CHAMINE.</t>
  </si>
  <si>
    <t>74229/1</t>
  </si>
  <si>
    <t>DIVISORIA EM MARMORE BRANCO POLIDO, ESPESSURA 3 CM, ASSENTADO COM ARGAMASSA TRACO 1:4 (CIMENTO E AREIA), ARREMATE COM CIMENTO BRANCO, EXCLUSIVE FERRAGENS</t>
  </si>
  <si>
    <t>74231/1</t>
  </si>
  <si>
    <t>LUMINARIA ABERTA PARA ILUMINACAO PUBLICA, PARA LAMPADA A VAPOR DE MERCURIO ATE 400W E MISTA ATE 500W, COM BRACO EM TUBO DE ACO GALV D=50MM PROJ HOR=2.500MM E PROJ VERT= 2.200MM, FORNECIMENTO E INSTALACAO</t>
  </si>
  <si>
    <t>74234/1</t>
  </si>
  <si>
    <t>MICTORIO SIFONADO DE LOUCA BRANCA COM PERTENCES, COM REGISTRO DE PRESSAO 1/2" COM CANOPLA CROMADA ACABAMENTO SIMPLES E CONJUNTO PARA FIXACAO  - FORNECIMENTO E INSTALACAO</t>
  </si>
  <si>
    <t>74236/1</t>
  </si>
  <si>
    <t>74238/2</t>
  </si>
  <si>
    <t>PORTAO EM TELA ARAME GALVANIZADO N.12 MALHA 2" E MOLDURA EM TUBOS DE ACO COM DUAS FOLHAS DE ABRIR, INCLUSO FERRAGENS</t>
  </si>
  <si>
    <t>74241/1</t>
  </si>
  <si>
    <t>EMPILHAMENTO DE SOLO ORGANICO RETIRADO NA AREA DO ATERRO COM TRATOR SOBRE ESTEIRAS D6</t>
  </si>
  <si>
    <t>74244/1</t>
  </si>
  <si>
    <t>ALAMBRADO PARA QUADRA POLIESPORTIVA, ESTRUTURADO POR TUBOS DE ACO GALVANIZADO, COM COSTURA, DIN 2440, DIAMETRO 2", COM TELA DE ARAME GALVANIZADO, FIO 14 BWG E MALHA QUADRADA 5X5CM</t>
  </si>
  <si>
    <t>74245/1</t>
  </si>
  <si>
    <t>74246/1</t>
  </si>
  <si>
    <t>74253/1</t>
  </si>
  <si>
    <t>75029/1</t>
  </si>
  <si>
    <t>TUBO PVC CORRUGADO RIGIDO PERFURADO DN 150 PARA DRENAGEM - FORNECIMENTO E INSTALACAO</t>
  </si>
  <si>
    <t>76447/1</t>
  </si>
  <si>
    <t>PISO CIMENTADO TRACO 1:3 (CIMENTO E AREIA) ACABAMENTO LISO ESPESSURA 2,5 CM PREPARO MECANICO DA ARGAMASSA</t>
  </si>
  <si>
    <t>76448/1</t>
  </si>
  <si>
    <t>PISO CIMENTADO TRACO 1:4 (CIMENTO E AREIA) ACABAMENTO RUSTICO ESPESSURA 1,5 CM PREPARO MANUAL DA ARGAMASSA</t>
  </si>
  <si>
    <t>76448/2</t>
  </si>
  <si>
    <t>PISO CIMENTADO TRAÇO 1:4 (CIMENTO E AREIA) ACABAMENTO RUSTICO ESPESSURA 3,5 CM PREPARO MANUAL DA ARGAMASSA</t>
  </si>
  <si>
    <t>76448/3</t>
  </si>
  <si>
    <t>PISO CIMENTADO TRAÇO 1:4 (CIMENTO E AREIA) ACABAMENTO RUSTICO ESPESSURA 2,5 CM PREPARO MANUAL DA ARGAMASSA</t>
  </si>
  <si>
    <t>79494/1</t>
  </si>
  <si>
    <t>PINTURA DE QUADRO ESCOLAR COM TINTA ESMALTE ACABAMENTO FOSCO, DUAS DEMAOS SOBRE MASSA ACRILICA</t>
  </si>
  <si>
    <t>79497/1</t>
  </si>
  <si>
    <t>79498/1</t>
  </si>
  <si>
    <t>79499/1</t>
  </si>
  <si>
    <t>PINTURA POSTE RETO DE ACO 3,5 A 6M C/1 DEMAO D/TINTA GRAFITE C/PROPRIEDADES DE PRIMER E ACABAMENTO - OBS: C/ALTO TEOR DE ZARCAO</t>
  </si>
  <si>
    <t>79500/2</t>
  </si>
  <si>
    <t>79504/1</t>
  </si>
  <si>
    <t>79504/10</t>
  </si>
  <si>
    <t>TIRANTES P/PROTENSAO E ANCORAGEM EM SOLO TRECHO ANCOR C/ 8 FIOS ACO DURO 8MM , INCLUSIVE PROTECAO ANTICORROSIVA.</t>
  </si>
  <si>
    <t>79504/11</t>
  </si>
  <si>
    <t>TIRANTES P/PROTENSAO E ANCORAGEM EM SOLO TRECHO ANCOR C/10 FIOS ACO DURO 8MM .</t>
  </si>
  <si>
    <t>79504/12</t>
  </si>
  <si>
    <t>TIRANTES P/PROTENSAO E ANCORAGEM EM SOLO TRECHO ANCOR C/16 FIOS ACO DURO 8MM .</t>
  </si>
  <si>
    <t>79504/2</t>
  </si>
  <si>
    <t>79504/3</t>
  </si>
  <si>
    <t>79504/4</t>
  </si>
  <si>
    <t>79504/5</t>
  </si>
  <si>
    <t>TIRANTE PROTENDIDO P/  ANCORAGEM EM SOLO  C/ 6 FIOS ACO DURO 8MM, INCLUSIVE PROTEÇÃO ANTICORR0SIVA.</t>
  </si>
  <si>
    <t>79504/6</t>
  </si>
  <si>
    <t>TIRANTES P/PROTENSAO E ANCORAGEM EM SOLO TRECHO LIVRE C/ 8 FIOS ACO DURO 8MM INCLUSIVE PROTECAO ANTICORROSIVA.</t>
  </si>
  <si>
    <t>79504/7</t>
  </si>
  <si>
    <t>TIRANTES P/PROTENSAO E ANCORAGEM EM SOLO TRECHO LIVRE C/10 FIOS ACO DURO 8MM INCLUSIVE PROTECAO ANTICORROSIVA.</t>
  </si>
  <si>
    <t>79504/8</t>
  </si>
  <si>
    <t>TIRANTES P/PROTENSAO E ANCORAGEM EM SOLO TRECHO LIVRE C/16 FIOS ACO DURO 8MM INCLUSIVE PROTECAO ANTICORROSIVA.</t>
  </si>
  <si>
    <t>79504/9</t>
  </si>
  <si>
    <t>TIRANTES P/PROTENSAO E ANCORAGEM EM SOLO TRECHO ANCOR C/ 6 FIOS ACO DURO 8MM , INCLUSIVE PROTECAO ANTICORROSIVA.</t>
  </si>
  <si>
    <t>79506/2</t>
  </si>
  <si>
    <t>79514/1</t>
  </si>
  <si>
    <t>79515/1</t>
  </si>
  <si>
    <t>79518/1</t>
  </si>
  <si>
    <t>MARROAMENTO EM MATERIAL DE 3A CATEGORIA, ROCHA VIVA PARA REDUÇÃO A PEDRA-DE-MÃO</t>
  </si>
  <si>
    <t>79518/2</t>
  </si>
  <si>
    <t>83695/1</t>
  </si>
  <si>
    <t>83696/1</t>
  </si>
  <si>
    <t>PINTURA GUARDA-CORPO GUARDA-RODA E MURETA PROTECAO COM CAL EM PONTES EVIADUTOS MEDIDA PELO DOBRO DA AREA TOTAL (LARGURAXALTURA).</t>
  </si>
  <si>
    <t>comp(m) ou área (m2)</t>
  </si>
  <si>
    <t>larg(m) ou uni</t>
  </si>
  <si>
    <t>ACABAMENTO DE BEIRAL PARA TELHAS ISOTERMICAS TP30 E PERFIL E TESTEIRA COM PERFIL METÁLICO</t>
  </si>
  <si>
    <t>BLOCO ANT.01</t>
  </si>
  <si>
    <t>BLOCO ANTI.02</t>
  </si>
  <si>
    <t xml:space="preserve">PONTE ENTRE OS DOIS </t>
  </si>
  <si>
    <t>DESCONTOS</t>
  </si>
  <si>
    <t xml:space="preserve">BLOCOS NOVOS </t>
  </si>
  <si>
    <t>AGUARDAR PROJETO FINAL</t>
  </si>
  <si>
    <t>ALV.HORIZ. 7</t>
  </si>
  <si>
    <t>ALV.HORIZ. 8 BANHEIR+COZI</t>
  </si>
  <si>
    <t>ALV.VERTI. 5</t>
  </si>
  <si>
    <t>ALV.VERTI. 6</t>
  </si>
  <si>
    <t>ALV.VERTI. 7</t>
  </si>
  <si>
    <t>ALV.VERTI. 8</t>
  </si>
  <si>
    <t>ALV.VERTI. 10</t>
  </si>
  <si>
    <t xml:space="preserve">SINAPI </t>
  </si>
  <si>
    <t>Contra-piso de concreto e=5cm</t>
  </si>
  <si>
    <t xml:space="preserve">Regularização de contra-piso com argamassa esp=2cm </t>
  </si>
  <si>
    <t xml:space="preserve">Piso em graniliti </t>
  </si>
  <si>
    <t xml:space="preserve"> Impermeabilização e estucamento de piso granilico</t>
  </si>
  <si>
    <t xml:space="preserve">RODAPÉ em granilite ou marmorite </t>
  </si>
  <si>
    <t>áreas secas</t>
  </si>
  <si>
    <t>VERGA MOLDADA IN LOCO EM CONCRETO PARA VÃOS COM MAIS DE 1,5 M DE VÃO. AF_03/2016</t>
  </si>
  <si>
    <t>CONTRA VERGA MOLDADA IN LOCO EM CONCRETO PARA VÃO MAIS DE 1,5 M DE VÃO</t>
  </si>
  <si>
    <t>REVESTIMENTO CERÂMICO PARA PAREDES INTERNAS COM PLACAS TIPO ESMALTADA EXTRA  DE DIMENSÕES 33X45 CM APLICADAS EM AMBIENTES DE ÁREA MAIOR QUE 5 M² A MEIA ALTURA DAS PAREDES.</t>
  </si>
  <si>
    <t xml:space="preserve">ESTRUTURA METÁLICA COBERTURA </t>
  </si>
  <si>
    <t xml:space="preserve">FECHAMENTO EM ALVENÁRIA </t>
  </si>
  <si>
    <t>PISOS INTERNOS E EXTERNOS E CALÇAMENTOS</t>
  </si>
  <si>
    <t xml:space="preserve">REVESTIMENTOS INTERNOS E EXTERNOS </t>
  </si>
  <si>
    <t xml:space="preserve">GRANITOS PARA PEITORIS, SOLEIRAS, DIVISÓRIAS E BANCADAS </t>
  </si>
  <si>
    <t>INSTALAÇÃO DE POSTO DE TRANSFORMAÇÃO 13,8 KVA</t>
  </si>
  <si>
    <t>ESCAVAÇÃO MANUAL PARA BLOCO DE COROAMENTO OU SAPATA, COM PREVISÃO DE FÔRMA</t>
  </si>
  <si>
    <t xml:space="preserve">Carga de bota fora manualmente em caminhão basculante </t>
  </si>
  <si>
    <t>espessura</t>
  </si>
  <si>
    <t>CONTAINER 2,30 X 6,00 M, ALT. 2,50 M, PARA ALMOXARIFADO, COM DIVISORIA INTERNAS E SEM SANITARIO (LOCACAO) - AMOXARIFADO / ESCRITÓRIO</t>
  </si>
  <si>
    <t>LOCAÇÃO DE OBRA MANUAL CONVENCIONAL</t>
  </si>
  <si>
    <t>sala 09</t>
  </si>
  <si>
    <t xml:space="preserve">banheiro velho </t>
  </si>
  <si>
    <t>area de construção dos novos banheiros</t>
  </si>
  <si>
    <t xml:space="preserve">sala extras </t>
  </si>
  <si>
    <t xml:space="preserve">concertos </t>
  </si>
  <si>
    <t xml:space="preserve">local onde será construido as novas rampas </t>
  </si>
  <si>
    <t>BLOCO VEDACAO CONCRETO 9 X 19 X 39 CM (CLASSE C - NBR 6136)</t>
  </si>
  <si>
    <t>BLOCO VEDACAO CONCRETO 19 X 19 X 39 CM (CLASSE C - NBR 6136)</t>
  </si>
  <si>
    <t>CANALETA CONCRETO 9 X 19 X 19 CM (CLASSE C - NBR 6136)</t>
  </si>
  <si>
    <t>CANALETA CONCRETO 14 X 19 X 19 CM (CLASSE C - NBR 6136)</t>
  </si>
  <si>
    <t>CANALETA CONCRETO 19 X 19 X 19 CM (CLASSE C - NBR 6136)</t>
  </si>
  <si>
    <t>BLOCO VEDACAO CONCRETO APARENTE 19 X 19 X 39 CM  (CLASSE C - NBR 6136)</t>
  </si>
  <si>
    <t>BLOCO VEDACAO CONCRETO 14 X 19 X 29 CM (CLASSE C - NBR 6136)</t>
  </si>
  <si>
    <t>BLOCO VEDACAO CONCRETO APARENTE 9 X 19 X 39 CM (CLASSE C - NBR 6136)</t>
  </si>
  <si>
    <t>MEIO BLOCO VEDACAO CONCRETO APARENTE 9  X 19 X 19 CM (CLASSE C - NBR 6136)</t>
  </si>
  <si>
    <t>MEIO BLOCO VEDACAO CONCRETO 9 X 19 X 19 CM (CLASSE C - NBR 6136)</t>
  </si>
  <si>
    <t>MEIO BLOCO VEDACAO CONCRETO APARENTE 19 X 19 X 19 CM (CLASSE C - NBR 6136)</t>
  </si>
  <si>
    <t>MEIO BLOCO VEDACAO CONCRETO 19 X 19 X 19 CM (CLASSE C - NBR 6136)</t>
  </si>
  <si>
    <t>MEIO BLOCO VEDACAO CONCRETO APARENTE 14 X 19 X 19 CM  (CLASSE C - NBR 6136)</t>
  </si>
  <si>
    <t>MEIO BLOCO VEDACAO CONCRETO 14 X 19 X 19 CM (CLASSE C - NBR 6136)</t>
  </si>
  <si>
    <t>BLOCO VEDACAO CONCRETO APARENTE 14 X 19 X 39 CM (CLASSE C - NBR 6136)</t>
  </si>
  <si>
    <t>CARVAO ANTRACITO PARA FILTRO, GRAO VARIANDO DE 0,8 ATE 1,1 MM, COEFICIENTE DE UNIFORMIDADE MENOR QUE 1,7 MM</t>
  </si>
  <si>
    <t>CACAMBA METALICA BASCULANTE COM CAPACIDADE DE 12 M3 (INCLUI MONTAGEM, NAO INCLUI CAMINHAO)</t>
  </si>
  <si>
    <t>CARVAO ANTRACITO PARA FILTRO, GRAO VARIANDO DE 0,8 ATE 1,1 MM, COEFICIENTE DE UNIFORMIDADE MENOR QUE 1,7 MM (DISTRIBUIDOR)</t>
  </si>
  <si>
    <t>INTERRUPTOR INTERMEDIÁRIO (1 MÓDULO), 10A/250V, SEM SUPORTE E SEM PLACA - FORNECIMENTO E INSTALAÇÃO. AF_09/2017</t>
  </si>
  <si>
    <t>INTERRUPTOR INTERMEDIÁRIO (1 MÓDULO), 10A/250V, INCLUINDO SUPORTE E PLACA - FORNECIMENTO E INSTALAÇÃO. AF_09/2017</t>
  </si>
  <si>
    <t>INTERRUPTOR BIPOLAR (1 MÓDULO), 10A/250V, SEM SUPORTE E SEM PLACA - FORNECIMENTO E INSTALAÇÃO. AF_09/2017</t>
  </si>
  <si>
    <t>INTERRUPTOR BIPOLAR (1 MÓDULO), 10A/250V, INCLUINDO SUPORTE E PLACA - FORNECIMENTO E INSTALAÇÃO. AF_09/2017</t>
  </si>
  <si>
    <t>DIMMER ROTATIVO (1 MÓDULO), 220V/600W, SEM SUPORTE E SEM PLACA - FORNECIMENTO E INSTALAÇÃO. AF_09/2017</t>
  </si>
  <si>
    <t>DIMMER ROTATIVO (1 MÓDULO), 220V/600W, INCLUINDO SUPORTE E PLACA - FORNECIMENTO E INSTALAÇÃO. AF_09/2017</t>
  </si>
  <si>
    <t>INTERRUPTOR PULSADOR CAMPAINHA (1 MÓDULO), 10A/250V, SEM SUPORTE E SEM PLACA - FORNECIMENTO E INSTALAÇÃO. AF_09/2017</t>
  </si>
  <si>
    <t>INTERRUPTOR PULSADOR CAMPAINHA (1 MÓDULO), 10A/250V, INCLUINDO SUPORTE E PLACA - FORNECIMENTO E INSTALAÇÃO. AF_09/2017</t>
  </si>
  <si>
    <t>CAMPAINHA CIGARRA (1 MÓDULO), 10A/250V, SEM SUPORTE E SEM PLACA - FORNECIMENTO E INSTALAÇÃO. AF_09/2017</t>
  </si>
  <si>
    <t>CAMPAINHA CIGARRA (1 MÓDULO), 10A/250V, INCLUINDO SUPORTE E PLACA - FORNECIMENTO E INSTALAÇÃO. AF_09/2017</t>
  </si>
  <si>
    <t>INTERRUPTOR PULSADOR MINUTERIA (1 MÓDULO), 10A/250V, SEM SUPORTE E SEM PLACA - FORNECIMENTO E INSTALAÇÃO. AF_09/2017</t>
  </si>
  <si>
    <t>INTERRUPTOR PULSADOR MINUTERIA (1 MÓDULO), 10A/250V, INCLUINDO SUPORTE E PLACA - FORNECIMENTO E INSTALAÇÃO. AF_09/2017</t>
  </si>
  <si>
    <t>ARMAÇÃO DE ESTRUTURAS DE CONCRETO ARMADO, EXCETO VIGAS, PILARES, LAJES E FUNDAÇÕES, UTILIZANDO AÇO CA-60 DE 5,0 MM - MONTAGEM. AF_12/2015</t>
  </si>
  <si>
    <t>ARMAÇÃO DE ESTRUTURAS DE CONCRETO ARMADO, EXCETO VIGAS, PILARES, LAJES E FUNDAÇÕES, UTILIZANDO AÇO CA-50 DE 6,3 MM - MONTAGEM. AF_12/2015</t>
  </si>
  <si>
    <t>ARMAÇÃO DE ESTRUTURAS DE CONCRETO ARMADO, EXCETO VIGAS, PILARES, LAJES E FUNDAÇÕES, UTILIZANDO AÇO CA-50 DE 8,0 MM - MONTAGEM. AF_12/2015</t>
  </si>
  <si>
    <t>ARMAÇÃO DE ESTRUTURAS DE CONCRETO ARMADO, EXCETO VIGAS, PILARES, LAJES E FUNDAÇÕES, UTILIZANDO AÇO CA-50 DE 10,0 MM - MONTAGEM. AF_12/2015</t>
  </si>
  <si>
    <t>ARMAÇÃO DE ESTRUTURAS DE CONCRETO ARMADO, EXCETO VIGAS, PILARES, LAJES E FUNDAÇÕES, UTILIZANDO AÇO CA-50 DE 12,5 MM - MONTAGEM. AF_12/2015</t>
  </si>
  <si>
    <t>ARMAÇÃO DE ESTRUTURAS DE CONCRETO ARMADO, EXCETO VIGAS, PILARES, LAJES E FUNDAÇÕES, UTILIZANDO AÇO CA-50 DE 16,0 MM - MONTAGEM. AF_12/2015</t>
  </si>
  <si>
    <t>ARMAÇÃO DE ESTRUTURAS DE CONCRETO ARMADO, EXCETO VIGAS, PILARES, LAJES E FUNDAÇÕES, UTILIZANDO AÇO CA-50 DE 20,0 MM - MONTAGEM. AF_12/2015</t>
  </si>
  <si>
    <t>ARMAÇÃO DE ESTRUTURAS DE CONCRETO ARMADO, EXCETO VIGAS, PILARES, LAJES E FUNDAÇÕES, UTILIZANDO AÇO CA-50 DE 25,0 MM - MONTAGEM. AF_12/2015</t>
  </si>
  <si>
    <t>EXECUÇÃO E COMPACTAÇÃO DE ATERRO COM SOLO PREDOMINANTEMENTE ARGILOSO - EXCLUSIVE ESCAVAÇÃO, CARGA E TRANSPORTE E SOLO. AF_09/2017</t>
  </si>
  <si>
    <t>EXECUÇÃO E COMPACTAÇÃO DE ATERRO COM SOLO PREDOMINANTEMENTE ARENOSO - EXCLUSIVE ESCAVAÇÃO, CARGA E TRANSPORTE E SOLO. AF_09/2017</t>
  </si>
  <si>
    <t>EXECUÇÃO E COMPACTAÇÃO DE BASE E OU SUB BASE COM SOLO ESTABILIZADO GRANULOMETRICAMENTE - EXCLUSIVE ESCAVAÇÃO, CARGA E TRANSPORTE E SOLO. AF_09/2017</t>
  </si>
  <si>
    <t>EXECUÇÃO E COMPACTAÇÃO DE BASE E OU SUB BASE COM SOLO PREDOMINANTEMENTE ARENOSO - EXCLUSIVE ESCAVAÇÃO, CARGA E TRANSPORTE E SOLO. AF_09/2017</t>
  </si>
  <si>
    <t>EXECUÇÃO E COMPACTAÇÃO DE BASE E OU SUB BASE COM SOLO MELHORADO COM CIMENTO (TEOR DE 2%) - EXCLUSIVE ESCAVAÇÃO, CARGA E TRANSPORTE E SOLO. AF_09/2017</t>
  </si>
  <si>
    <t>EXECUÇÃO E COMPACTAÇÃO DE BASE E OU SUB BASE COM SOLO MELHORADO COM CIMENTO (TEOR DE 4%) - EXCLUSIVE ESCAVAÇÃO, CARGA E TRANSPORTE E SOLO. AF_09/2017</t>
  </si>
  <si>
    <t>EXECUÇÃO E COMPACTAÇÃO DE BASE E OU SUB BASE COM SOLO CIMENTO (TEOR DE CIMENTO IGUAL A 6%) - EXCLUSIVE ESCAVAÇÃO, CARGA E TRANSPORTE E SOLO. AF_09/2017</t>
  </si>
  <si>
    <t>EXECUÇÃO E COMPACTAÇÃO DE BASE E OU SUB BASE COM SOLO CIMENTO (TEOR DE CIMENTO IGUAL A 8%) - EXCLUSIVE ESCAVAÇÃO, CARGA E TRANSPORTE E SOLO. AF_09/2017</t>
  </si>
  <si>
    <t>EXECUÇÃO E COMPACTAÇÃO DE BASE E OU SUB BASE COM BRITA GRADUADA SIMPLES - EXCLUSIVE CARGA E TRANSPORTE. AF_09/2017</t>
  </si>
  <si>
    <t>EXECUÇÃO E COMPACTAÇÃO DE BASE E OU SUB BASE COM BRITA GRADUADA TRATADA COM CIMENTO - EXCLUSIVE CARGA E TRANSPORTE. AF_09/2017</t>
  </si>
  <si>
    <t>EXECUÇÃO E COMPACTAÇÃO DE BASE E OU SUB BASE COM CONCRETO COMPACTADO COM ROLO - EXCLUSIVE CARGA E TRANSPORTE. AF_09/2017</t>
  </si>
  <si>
    <t>EXECUÇÃO E COMPACTAÇÃO DE BASE E OU SUB BASE COM PEDRA RACHÃO - EXCLUSIVE ESCAVAÇÃO, CARGA E TRANSPORTE. AF_09/2017</t>
  </si>
  <si>
    <t>EXECUÇÃO E COMPACTAÇÃO DE BASE E OU SUB BASE COM MACADAME SECO - EXCLUSIVE ESCAVAÇÃO, CARGA E TRANSPORTE. AF_09/2017</t>
  </si>
  <si>
    <t>EXECUÇÃO DE IMPRIMAÇÃO COM ASFALTO DILUÍDO CM-30. AF_09/2017</t>
  </si>
  <si>
    <t>EXECUÇÃO DE IMPRIMAÇÃO LIGANTE COM EMULSÃO ASFÁLTICA RR-2C. AF_09/2017</t>
  </si>
  <si>
    <t>ARGAMASSA TRAÇO 1:3 (CIMENTO E AREIA), PREPARO MECANICO , INCLUSO ADITIVO IMPERMEABILIZANTE</t>
  </si>
  <si>
    <t>diâmetro</t>
  </si>
  <si>
    <t xml:space="preserve">DMT </t>
  </si>
  <si>
    <t xml:space="preserve">VOLUME </t>
  </si>
  <si>
    <t>QT DE ESTACAS</t>
  </si>
  <si>
    <t xml:space="preserve">paredes verticais a serem construídas </t>
  </si>
  <si>
    <t xml:space="preserve">paredes horizontais a serem construidas </t>
  </si>
  <si>
    <t xml:space="preserve">BLOCO MAIS VELHO </t>
  </si>
  <si>
    <t xml:space="preserve">SALAS MAIS NOVAS </t>
  </si>
  <si>
    <t>BLOCO MAIS VELHO MAIS PUXADO</t>
  </si>
  <si>
    <t>CONSTRUÇÃO DE BASE PARA CASTELO D'AGUA</t>
  </si>
  <si>
    <t>VERGAS E CONTRA VERGAS</t>
  </si>
  <si>
    <t>TODOS LADOS EM CORREDORES + RINCÕES</t>
  </si>
  <si>
    <t xml:space="preserve">área  do bloco antigo onde será refeito o piso </t>
  </si>
  <si>
    <t xml:space="preserve">somente na frente </t>
  </si>
  <si>
    <t xml:space="preserve">frontal interno esquerdo </t>
  </si>
  <si>
    <t xml:space="preserve">frontal meio </t>
  </si>
  <si>
    <t xml:space="preserve">entrada </t>
  </si>
  <si>
    <t xml:space="preserve">frontal direito </t>
  </si>
  <si>
    <t xml:space="preserve">entrada de caminhão </t>
  </si>
  <si>
    <t xml:space="preserve">a construir </t>
  </si>
  <si>
    <t xml:space="preserve">a revestir nas paredes externas com 1,5 m de altura </t>
  </si>
  <si>
    <t xml:space="preserve">vão a descontar </t>
  </si>
  <si>
    <t xml:space="preserve">larg </t>
  </si>
  <si>
    <t xml:space="preserve">área total </t>
  </si>
  <si>
    <t xml:space="preserve">perimetro </t>
  </si>
  <si>
    <t xml:space="preserve">altura </t>
  </si>
  <si>
    <t xml:space="preserve">TODAS AS ÁREA MOLHADAS ATÉ O TETO </t>
  </si>
  <si>
    <t>banheiro novo + banheiro antigo  + cozinha</t>
  </si>
  <si>
    <t xml:space="preserve">Banheiro novo masculino </t>
  </si>
  <si>
    <t xml:space="preserve">Banheiro novo feminino </t>
  </si>
  <si>
    <t xml:space="preserve">vão a retirar </t>
  </si>
  <si>
    <t xml:space="preserve">janelas basculantes </t>
  </si>
  <si>
    <t xml:space="preserve">janelas de correr </t>
  </si>
  <si>
    <t xml:space="preserve">BANHEIRO MASCULINO </t>
  </si>
  <si>
    <t xml:space="preserve">BANHEIRO FEMININO </t>
  </si>
  <si>
    <t xml:space="preserve">COZINHA </t>
  </si>
  <si>
    <t xml:space="preserve">APLICAÇÃO ÁREAS EXTERNAS </t>
  </si>
  <si>
    <t>banheiros pcd</t>
  </si>
  <si>
    <t>banheiros mascu e femin</t>
  </si>
  <si>
    <t>11.1</t>
  </si>
  <si>
    <t xml:space="preserve">ESQUADRIAS </t>
  </si>
  <si>
    <t xml:space="preserve">PORTÕES </t>
  </si>
  <si>
    <t>Registro de esfera</t>
  </si>
  <si>
    <t>3/4"</t>
  </si>
  <si>
    <t>Colar de tomada em PVC</t>
  </si>
  <si>
    <t>Joelho 90 soldável c/ rosca</t>
  </si>
  <si>
    <t>25 mm - 3/4"</t>
  </si>
  <si>
    <t>Adapt sold.curto c/bolsa-rosca p registro</t>
  </si>
  <si>
    <t>Joelho 90º soldável</t>
  </si>
  <si>
    <t>25 mm</t>
  </si>
  <si>
    <t>Tubos</t>
  </si>
  <si>
    <t>Bebedouro</t>
  </si>
  <si>
    <t>25mmx 1/2"</t>
  </si>
  <si>
    <t>Bomba de acordo aos cálculos específicos</t>
  </si>
  <si>
    <t>1"</t>
  </si>
  <si>
    <t>Torneira de lavatório</t>
  </si>
  <si>
    <t>25 mm - 1/2"</t>
  </si>
  <si>
    <t>Vaso Sanitário p/ Válvula de Descarga de 1 1/2"</t>
  </si>
  <si>
    <t>40mm - 1 1/2"</t>
  </si>
  <si>
    <t>Registro bruto de gaveta industrial</t>
  </si>
  <si>
    <t>2.1/2"</t>
  </si>
  <si>
    <t>Registro de gaveta bruto ABNT</t>
  </si>
  <si>
    <t>1.1/4"</t>
  </si>
  <si>
    <t>2"</t>
  </si>
  <si>
    <t>Registro de gaveta c/ canopla cromada</t>
  </si>
  <si>
    <t>1.1/2"</t>
  </si>
  <si>
    <t>1/2"</t>
  </si>
  <si>
    <t>Válvula de descarga baixa pressão</t>
  </si>
  <si>
    <t>Bolsa de ligação p/ vaso sanitário</t>
  </si>
  <si>
    <t>Engate flexível plástico</t>
  </si>
  <si>
    <t>1/2 - 30cm</t>
  </si>
  <si>
    <t>Tubo de descarga VDE.</t>
  </si>
  <si>
    <t>38 mm</t>
  </si>
  <si>
    <t>Tubo de ligação  latão cromado c/ canopla p/ vaso Sa.</t>
  </si>
  <si>
    <t>Adapt sold. c/ flange livre p/ cx. d´água</t>
  </si>
  <si>
    <t>20 mm - 1/2"</t>
  </si>
  <si>
    <t>32 mm - 1"</t>
  </si>
  <si>
    <t>40 mm - 1.1/4"</t>
  </si>
  <si>
    <t>75 mm - 2.1/2"</t>
  </si>
  <si>
    <t>50 mm - 1.1/2"</t>
  </si>
  <si>
    <t>60 mm - 2"</t>
  </si>
  <si>
    <t>Bucha de redução sold. curta</t>
  </si>
  <si>
    <t>25 mm - 20 mm</t>
  </si>
  <si>
    <t>60 mm - 50 mm</t>
  </si>
  <si>
    <t>75 mm - 60 mm</t>
  </si>
  <si>
    <t>Bucha de redução sold. longa</t>
  </si>
  <si>
    <t>60 mm - 25 mm</t>
  </si>
  <si>
    <t>60 mm- 32 mm</t>
  </si>
  <si>
    <t>20 mm</t>
  </si>
  <si>
    <t>32 mm</t>
  </si>
  <si>
    <t>40 mm</t>
  </si>
  <si>
    <t>50 mm</t>
  </si>
  <si>
    <t>60 mm</t>
  </si>
  <si>
    <t>75 mm</t>
  </si>
  <si>
    <t>Joelho de redução 90 soldável</t>
  </si>
  <si>
    <t>32 mm - 25 mm</t>
  </si>
  <si>
    <t>40 mm - 32 mm</t>
  </si>
  <si>
    <t>Luva de redução soldável</t>
  </si>
  <si>
    <t>Luva soldável</t>
  </si>
  <si>
    <t>Tê 90 soldável</t>
  </si>
  <si>
    <t>Tê de redução 90 soldável</t>
  </si>
  <si>
    <t>Joelho 90º soldável com  bucha de latão</t>
  </si>
  <si>
    <t>Joelho de redução 90º soldável com bucha de latão</t>
  </si>
  <si>
    <t>25 mm- 1/2"</t>
  </si>
  <si>
    <t>Tê red.90 sold c/ bucha latão B central</t>
  </si>
  <si>
    <t>25 mm -1/2"</t>
  </si>
  <si>
    <t xml:space="preserve">INSTALAÇÕES HIDRAULICAS LOUÇAS E METÁIS </t>
  </si>
  <si>
    <t>Mictório de Descarga Descontínua - COM DESCARGA</t>
  </si>
  <si>
    <t xml:space="preserve">FORNECIMENTO E INSTALAÇÃO DE BOLSA DE LIGAÇÃO PARA VASO SANITÁRIO </t>
  </si>
  <si>
    <t xml:space="preserve">comp(m) OU ÁREA </t>
  </si>
  <si>
    <t>UNID</t>
  </si>
  <si>
    <t xml:space="preserve">Barras de apoio 90CM - RETA </t>
  </si>
  <si>
    <t>Barras de apoio PARA LAVATÓRIO - 2 UNI</t>
  </si>
  <si>
    <t>Reservatório metálico - Tipo taça com capacidade de 15000L</t>
  </si>
  <si>
    <t xml:space="preserve">Lavatório padrão médio para PNE </t>
  </si>
  <si>
    <t xml:space="preserve">Cuba de louça padrão médio </t>
  </si>
  <si>
    <t xml:space="preserve">Lavatório convencional padrão médio </t>
  </si>
  <si>
    <t xml:space="preserve">Cuba aço inox para pia industrial </t>
  </si>
  <si>
    <t xml:space="preserve">INSTALAÇÕES HIDROSSANITÁRIAS - CONSTRUÇÃO DE BANHEIROS NOVOS E RECONSTRUÇÃO DOS EXISTENTES </t>
  </si>
  <si>
    <t>Caixa de inspeção esgoto simples</t>
  </si>
  <si>
    <t>CE- 60x60 cm</t>
  </si>
  <si>
    <t>Caixa sifonada</t>
  </si>
  <si>
    <t>150x150x50R</t>
  </si>
  <si>
    <t>Sifão de copo p/ pia e lavatório</t>
  </si>
  <si>
    <t>1" - 1.1/2"</t>
  </si>
  <si>
    <t>Sifão flexível p/ Mictório</t>
  </si>
  <si>
    <t>1.1/4"- 2"</t>
  </si>
  <si>
    <t>Válvula p/ lavatório e tanque</t>
  </si>
  <si>
    <t>Curva 90 curta</t>
  </si>
  <si>
    <t>Joelho 45</t>
  </si>
  <si>
    <t>100 mm</t>
  </si>
  <si>
    <t>Joelho 90</t>
  </si>
  <si>
    <t>Joelho 90 c/anel p/ esgoto secundário</t>
  </si>
  <si>
    <t>40 mm - 1.1/2"</t>
  </si>
  <si>
    <t>Junção simples</t>
  </si>
  <si>
    <t>100 mm - 50 mm</t>
  </si>
  <si>
    <t>100 mm- 100 mm</t>
  </si>
  <si>
    <t>50 mm - 50 mm</t>
  </si>
  <si>
    <t>Tubo rígido c/ ponta lisa</t>
  </si>
  <si>
    <t>100 mm - 4"</t>
  </si>
  <si>
    <t>150 mm - 6"</t>
  </si>
  <si>
    <t>50 mm - 2"</t>
  </si>
  <si>
    <t>Tê 45</t>
  </si>
  <si>
    <t>Curva 45 longa</t>
  </si>
  <si>
    <t>Redução excêntrica</t>
  </si>
  <si>
    <t>75 mm - 50 mm</t>
  </si>
  <si>
    <t>75 mm - 3"</t>
  </si>
  <si>
    <t>Tê sanitário</t>
  </si>
  <si>
    <t>50 mm -50 mm</t>
  </si>
  <si>
    <t>TANQUE SEPTICO PRISMATICO: (1,95X3,80)M;  PROFUNDIDADE: (2,80)M ;TAMPA DE CONCRETO</t>
  </si>
  <si>
    <t>NUMERO DE SUMIDOUROS: 01; DIAMETRO: 4,00 M; ALTURA DO SUMIDOURO: 2,5M; ALTURA DA CAMDA DE BRITA: 0,30M.</t>
  </si>
  <si>
    <t>FILTRO ANAEROBIO ALTURA DO LEITO: 1,2M; LARGURA: 4,2; TAMPA DE CONCRETO, ALTURA DO VÃO LIVRE: 0,30 M</t>
  </si>
  <si>
    <t>INSTALAÇÕES HIDRAULICAS</t>
  </si>
  <si>
    <t>FORNECIMENTO E INSTALAÇÃO BARRA DE APOIO RETA, EM ACO INOX POLIDO, COMPRIMENTO 90 CM, DIAMETRO MINIMO 3 CM</t>
  </si>
  <si>
    <t xml:space="preserve">VASO SANITÁRIO CONVENCIONAL COM CONEXÕES DE INSTALAÇÃO E ACENTO PLASTICO - FORNECIMENTO E INSTALAÇÃO </t>
  </si>
  <si>
    <t xml:space="preserve">CASA DE GÁS PADRÃO SIMPLES EM ALVENARIA COM ACABAMENTO EM PINTURA E LAJE COM IMPERMEABILIZAÇÃO, INCLUSO PORTÃO E GRADE PROTETORA </t>
  </si>
  <si>
    <t>Tubo de Aço Galvanizado Ø 3/4", inclusive conexões</t>
  </si>
  <si>
    <t>Envelopamento de concreto - 3cm</t>
  </si>
  <si>
    <t>Fita anticorrosiva 5cmx30m (2 camadas)</t>
  </si>
  <si>
    <t>Válvula esfera Ø 3/4" NPT 300</t>
  </si>
  <si>
    <t>União 3/4" NPT 300</t>
  </si>
  <si>
    <t>Niple 3/4" NPT 300</t>
  </si>
  <si>
    <t>Niple 1/2" NPT 300</t>
  </si>
  <si>
    <t>Tê redução 3/4"x1/2"</t>
  </si>
  <si>
    <t xml:space="preserve">Luva de redução 3/4 x 1/2" </t>
  </si>
  <si>
    <t>Joelho 1/2" NPT 300</t>
  </si>
  <si>
    <t>Mangueira Flexivel</t>
  </si>
  <si>
    <t>Placa de sinalização em pvc cod 1 - (348x348) Proibido fumar</t>
  </si>
  <si>
    <t>Placa de sinalização em pvc cod 6 - (348x348) Perigo Inflamável</t>
  </si>
  <si>
    <t>Manômetro NPT 1/2", 0 a 200 psi</t>
  </si>
  <si>
    <t>INSTALAÇÕES AGUA FRIA - LOUÇAS E METAIS</t>
  </si>
  <si>
    <t>Elétrica - Acessórios p/ eletrodutos</t>
  </si>
  <si>
    <t>Arruela zamak</t>
  </si>
  <si>
    <t>Braçadeira de aço galv. bipartida</t>
  </si>
  <si>
    <t>Bucha zamak</t>
  </si>
  <si>
    <t>Bujão de aço galvanizado</t>
  </si>
  <si>
    <t>Caixa PVC</t>
  </si>
  <si>
    <t>4x2"</t>
  </si>
  <si>
    <t>4x2" estanque</t>
  </si>
  <si>
    <t>4x4"</t>
  </si>
  <si>
    <t>Caixa PVC octogonal</t>
  </si>
  <si>
    <t>3x3"</t>
  </si>
  <si>
    <t>Curva 180º PVC rosca</t>
  </si>
  <si>
    <t>Curva 90º PVC longa rosca</t>
  </si>
  <si>
    <t>Luva PVC rosca</t>
  </si>
  <si>
    <t>Luva aço galvan. leve</t>
  </si>
  <si>
    <t>Elétrica - Acessórios uso geral</t>
  </si>
  <si>
    <t>Fita isolante autofusão</t>
  </si>
  <si>
    <t>Elétrica - Cabo Unipolar (cobre)</t>
  </si>
  <si>
    <t>Isol. EPR - 0,6/1kV (ref. Inbrac Eprovene)</t>
  </si>
  <si>
    <t>16 mm²</t>
  </si>
  <si>
    <t>25 mm²</t>
  </si>
  <si>
    <t>35 mm²</t>
  </si>
  <si>
    <t>70 mm²</t>
  </si>
  <si>
    <t>Isol.HEPR - ench.EVA - 0,6/1kV (ref. Pirelli Afumex)</t>
  </si>
  <si>
    <t>6 mm²</t>
  </si>
  <si>
    <t>Isol.PVC - 0,6/1kV (ref. Inbrac Polivinil Antichama)</t>
  </si>
  <si>
    <t>2.5 mm²</t>
  </si>
  <si>
    <t>Isol.PVC - 450/750V (ref. Inbrac Inbranil Antichama)</t>
  </si>
  <si>
    <t>4 mm²</t>
  </si>
  <si>
    <t>Elétrica - Caixa de passagem - embutir</t>
  </si>
  <si>
    <t>Aço pintada (ref Brum)</t>
  </si>
  <si>
    <t>300x300x120 mm</t>
  </si>
  <si>
    <t>Caixa de alvenária</t>
  </si>
  <si>
    <t>300x300x300 mm</t>
  </si>
  <si>
    <t>Elétrica - Dispositivo Elétrico - embutido</t>
  </si>
  <si>
    <t>Tomada  2P+T - 16A</t>
  </si>
  <si>
    <t>Placa 2"x4" - ventilador teto</t>
  </si>
  <si>
    <t>Liga/Desliga</t>
  </si>
  <si>
    <t>Placa 2x4"</t>
  </si>
  <si>
    <t>Interruptor simples - 2 teclas</t>
  </si>
  <si>
    <t>Placa p/ 1 função</t>
  </si>
  <si>
    <t>Placa p/ 1 função redonda</t>
  </si>
  <si>
    <t>Placa p/ 1 função retangular</t>
  </si>
  <si>
    <t>Placa 4x4"</t>
  </si>
  <si>
    <t>Placa p/ 2 funções redondas</t>
  </si>
  <si>
    <t>S/ placa</t>
  </si>
  <si>
    <t>Interruptor 1 tecla simples</t>
  </si>
  <si>
    <t>Tomada hexagonal (NBR 14136) 2P+T 10A</t>
  </si>
  <si>
    <t>Tomada hexagonal (NBR 14136) 2P+T 20A</t>
  </si>
  <si>
    <t>Tomada universal redonda 2P+T 10A</t>
  </si>
  <si>
    <t>Elétrica - Dispositivo Elétrico - sobrepor</t>
  </si>
  <si>
    <t>Ventilador de teto</t>
  </si>
  <si>
    <t>Ventilador simples</t>
  </si>
  <si>
    <t>Elétrica - Dispositivo de Proteção</t>
  </si>
  <si>
    <t>Disjuntor Unipolar Termomagnético - norma DIN</t>
  </si>
  <si>
    <t>13 A</t>
  </si>
  <si>
    <t>16 A</t>
  </si>
  <si>
    <t>20 A</t>
  </si>
  <si>
    <t>25 A</t>
  </si>
  <si>
    <t>Disjuntor tripolar termomagnético - norma DIN</t>
  </si>
  <si>
    <t>100A</t>
  </si>
  <si>
    <t>125A</t>
  </si>
  <si>
    <t>175A</t>
  </si>
  <si>
    <t>70 A</t>
  </si>
  <si>
    <t>90A</t>
  </si>
  <si>
    <t>Dispositivo de proteção contra surto</t>
  </si>
  <si>
    <t>175 V - 40 KA</t>
  </si>
  <si>
    <t>Elétrica - Eletroduto PVC flexível</t>
  </si>
  <si>
    <t>Eletroduto leve</t>
  </si>
  <si>
    <t>Eletroduto pesado</t>
  </si>
  <si>
    <t>3"</t>
  </si>
  <si>
    <t>4"</t>
  </si>
  <si>
    <t>5"</t>
  </si>
  <si>
    <t>Elétrica - Eletroduto PVC rosca</t>
  </si>
  <si>
    <t>Eletroduto, vara 3,0m</t>
  </si>
  <si>
    <t>Elétrica - Luminária e acessórios</t>
  </si>
  <si>
    <t>Luminária p/ alta pressão</t>
  </si>
  <si>
    <t>400 W</t>
  </si>
  <si>
    <t>Luminária sobrepor p/ fluoresc. circular</t>
  </si>
  <si>
    <t>26 W</t>
  </si>
  <si>
    <t>Plafonier</t>
  </si>
  <si>
    <t>Reator eletrônico p/ fluorescente circular</t>
  </si>
  <si>
    <t>1x26W</t>
  </si>
  <si>
    <t>Soquete</t>
  </si>
  <si>
    <t>base E 40</t>
  </si>
  <si>
    <t>Elétrica - Lâmpada de alta pressão</t>
  </si>
  <si>
    <t>Vapor de mercúrio</t>
  </si>
  <si>
    <t>Elétrica - Lâmpada fluorescente</t>
  </si>
  <si>
    <t>Circular</t>
  </si>
  <si>
    <t>Elétrica - Material p/ entrada serviço</t>
  </si>
  <si>
    <t>Caixa de passagem concreto/alvenaria</t>
  </si>
  <si>
    <t>300x300x500mm</t>
  </si>
  <si>
    <t>500x500x500mm</t>
  </si>
  <si>
    <t>Caixa inspeção de aterramento</t>
  </si>
  <si>
    <t>250x250x500mm</t>
  </si>
  <si>
    <t>Haste de aterramento aço/cobre</t>
  </si>
  <si>
    <t>D=15mm, comprimento 2,4m</t>
  </si>
  <si>
    <t>Isolador roldana 600V</t>
  </si>
  <si>
    <t>Porcelana vidrada</t>
  </si>
  <si>
    <t>Tubo aço galv. vara 6,0m</t>
  </si>
  <si>
    <t>Elétrica - Quadro de medição - CEMAT</t>
  </si>
  <si>
    <t>Edifícios de uso coletivo - embutir</t>
  </si>
  <si>
    <t>Caixa p/ 1 medidor trifásico (inst. mureta)</t>
  </si>
  <si>
    <t>Elétrica - Quadro distrib. chapa pintada - embutir</t>
  </si>
  <si>
    <t>Barr. bif., no Fuse+disj. geral - UL (Ref. Cemar)</t>
  </si>
  <si>
    <t>Cap. 12 disj. unip. - In barr. 100 A</t>
  </si>
  <si>
    <t>Barr. trif., disj. geral - UL (Ref. Moratori)</t>
  </si>
  <si>
    <t>Cap. 32 disj. unip. - In barr. 150 A</t>
  </si>
  <si>
    <t>Sem barr. - DIN (Ref. Cemar)</t>
  </si>
  <si>
    <t>Cap. 12 disj. unip.</t>
  </si>
  <si>
    <t>INSTALAÇÕES ELÉTRICAS</t>
  </si>
  <si>
    <t>2 x 20m</t>
  </si>
  <si>
    <t>10A</t>
  </si>
  <si>
    <t xml:space="preserve">BLOCO DE CONCRETO ARMADO </t>
  </si>
  <si>
    <t>LUMINARIA DE TETO PLAFON/PLAFONIER EM PLASTICO COM BASE E27, POTENCIA MAXIMA 60 W (INCLUI LAMPADA) - FORNECIMENTO E INSTALAÇÃO</t>
  </si>
  <si>
    <t>ELETRODUTO/DUTO PEAD FLEXIVEL PAREDE SIMPLES, CORRUGACAO HELICOIDAL, COR PRETA, SEM ROSCA, DE 2",  PARA CABEAMENTO SUBTERRANEO (NBR 15715) - FORNECIMENTO E INSTALAÇÃO</t>
  </si>
  <si>
    <t xml:space="preserve">VARIADOR DE VELOCIDADE PARA VENTILADOR 127V, 150W + 2 INTERRUPTORES PARALELOS, PARA REVERSAO E LAMPADA, CONJUNTO MONTADO PARA EMBUTIR 4" X 2" (PLACA + SUPORTE + MODULOS) - FORNECIMENTO E INSTALAÇÃO </t>
  </si>
  <si>
    <t>FITA ISOLANTE DE BORRACHA AUTOFUSAO, USO ATE 69 KV (ALTA TENSAO) - FORNECIMENTO E INSTALAÇÃO</t>
  </si>
  <si>
    <t>ABRACADEIRA EM ACO PARA AMARRACAO DE ELETRODUTOS, TIPO D, COM 2 1/2" E PARAFUSO DE FIXACAO -  FORNECIMENTO E INSTALAÇÃO</t>
  </si>
  <si>
    <t>PLUG OU BUJAO DE FERRO GALVANIZADO, DE 2 1/2" - FORNECIMENTO E INSTALAÇÃO</t>
  </si>
  <si>
    <t>Reator eletromagnético p/ vapor de mercúrio 400 W</t>
  </si>
  <si>
    <t>Pára-raios tipo Franklin em aço inox 3 pontas em haste de 3 m. x 1.1/2" tipo simples</t>
  </si>
  <si>
    <t>Vergalhão CA - 25 # 10 mm2</t>
  </si>
  <si>
    <t>Conector mini-Bar em bronze estanhado Tel-583</t>
  </si>
  <si>
    <t>Caixa de equalização de potências 200x200mm em aço com barramento, expessura  6 mm</t>
  </si>
  <si>
    <t>Escavação de vala para aterramento</t>
  </si>
  <si>
    <t>Haste tipo coopperweld 5/8" x 2,40m.</t>
  </si>
  <si>
    <t>Cabo de cobre nu 16 mm2</t>
  </si>
  <si>
    <t>Cabo de cobre nu 35 mm2</t>
  </si>
  <si>
    <t>Cabo de cobre nu 50 mm2</t>
  </si>
  <si>
    <t>Caixa de inspeção, PVC de 12", com tampa de ferro fundido,conforme detalhe no projeto</t>
  </si>
  <si>
    <t xml:space="preserve">Área da quadra </t>
  </si>
  <si>
    <t xml:space="preserve">ESTACAS TIPO BROCA </t>
  </si>
  <si>
    <t xml:space="preserve">REFORMA NA QUADRA EXISTENTE DE QUADRA </t>
  </si>
  <si>
    <t xml:space="preserve">SOMENTE PAREDES A SEREM CONSTRUÍDAS + </t>
  </si>
  <si>
    <t xml:space="preserve">COMPLEMENTO DE NÍVEL </t>
  </si>
  <si>
    <t xml:space="preserve">PARTES INTERNAS </t>
  </si>
  <si>
    <t>ANEL DE AMARRAÇÃO</t>
  </si>
  <si>
    <t>ARAME DE AÇO GALVANIZADO 14BWG</t>
  </si>
  <si>
    <t>ARMÁRIO DE MEDIÇÃO DIRETA 800A E PROTEÇÃO A ENERGISA-NDU 001</t>
  </si>
  <si>
    <t>ARRUELA ESPAÇADORA 40X80MM.</t>
  </si>
  <si>
    <t>ARRUELA QUADRADA</t>
  </si>
  <si>
    <t>BASE CONCRETRADA</t>
  </si>
  <si>
    <t>BUCHA DE ALUMINIO 4"</t>
  </si>
  <si>
    <t>CABEÇOTE PARA ENTRADA DE LINHA DE ALIMENTAÇÃO PARA ELETRODUTO DE 4" COM ACABAMENTO ANTI CORROSIVO</t>
  </si>
  <si>
    <t>CABO DE ALUMINIO PROTEGIDO 35MM²- 15KV- XLPE</t>
  </si>
  <si>
    <t>CABO DE AÇO GALVANIZADO 6,4MM</t>
  </si>
  <si>
    <t>CABO DE COBRE XLPE 15KV- 16MM²</t>
  </si>
  <si>
    <t>CAIXA DE ATERRAMENTO 50X50CM</t>
  </si>
  <si>
    <t>CAPA PROTETORA PARA CONECTOR CUNHA</t>
  </si>
  <si>
    <t>CHAVE FUSIVEL TIPO C- 15KV- 10KA</t>
  </si>
  <si>
    <t>CONECTOR DERIVAÇÃO PARA LINHA VIVA</t>
  </si>
  <si>
    <t>CONECTOR DERIVAÇÃO TIPO CUNHA</t>
  </si>
  <si>
    <t>CRUZETA DE CONCRETO 250 DAN RETANGULAR</t>
  </si>
  <si>
    <t>CURVA DE PVC ROSCAVEL 4"</t>
  </si>
  <si>
    <t>ELETRODUTO AÇO CARBONO C/ COSTURA A GALV. A FOGO 4"</t>
  </si>
  <si>
    <t>ELO FUSIVEL 6K</t>
  </si>
  <si>
    <t>ESPAÇADOR LOSANGULAR PARA CABO DE ALUMÍNIO - 15KV</t>
  </si>
  <si>
    <t>FITA ISOLANTE ADESIVA ANTI CHAMA USO ATE 750V EM ROLO DE 19MMX20M (AZUL)</t>
  </si>
  <si>
    <t>FITA ISOLANTE ADESIVA ANTI CHAMA USO ATE 750V EM ROLO DE 19MMX20M (VERDE)</t>
  </si>
  <si>
    <t>FITA ISOLANTE ADESIVA ANTI CHAMA USO ATE 750V EM ROLO DE 19MMX20M (VERMELHA)</t>
  </si>
  <si>
    <t>FIXADOR DE PERFIL U</t>
  </si>
  <si>
    <t>GANCHO OLHAL</t>
  </si>
  <si>
    <t>GRAMPO DE ANCORAGEM TIPO BASTÃO POLIMÉRICO 15KV -50MM²</t>
  </si>
  <si>
    <t>GRAMPO DE ANCORAGEM TIPO BASTÃO POLIMÉRICO 15KV- 35MM²</t>
  </si>
  <si>
    <t>GRAMPO DE LINHA VIVA</t>
  </si>
  <si>
    <t>ISOLADOR DE ANCORAGEM TIPO BASTÃO POLIMÉRICO 15KV</t>
  </si>
  <si>
    <t>ISOLADOR DE PINO POLIMÉRICO</t>
  </si>
  <si>
    <t>ISOLADOR PILAR 110KV</t>
  </si>
  <si>
    <t>MANILHA SAPATILHA</t>
  </si>
  <si>
    <t>MASSA CALEFETORA</t>
  </si>
  <si>
    <t>MURETA EM ALVENARIA 1VEZ DIM. 1,20X2M C/ COBERTURA DE 5% I.</t>
  </si>
  <si>
    <t>MÃO FRANCESA 619MM</t>
  </si>
  <si>
    <t>OLHAL PARA PARAFUSO</t>
  </si>
  <si>
    <t>PARA-RAIO DE DISTRIBUIÇÃO 12KV- POLIMÉRICO- 10KA</t>
  </si>
  <si>
    <t>PARAFUSO CABEÇA QUADRADA 100MM</t>
  </si>
  <si>
    <t>PARAFUSO CABEÇA QUADRADA 125MM</t>
  </si>
  <si>
    <t>PARAFUSO CABEÇA QUADRADA 200MM</t>
  </si>
  <si>
    <t>PARAFUSO CABEÇA QUADRADA 250MM</t>
  </si>
  <si>
    <t>PARAFUSO CABEÇA QUADRADA 300MM</t>
  </si>
  <si>
    <t>PERFIL U</t>
  </si>
  <si>
    <t>PINO ALTO TRAVANTE 140MM PARA ISOLAR PILAR</t>
  </si>
  <si>
    <t>PINO CURTO PARA ISOLADOR DE PINO</t>
  </si>
  <si>
    <t>PROTETOR DE BUCHA DE AT DE TRANSFORMADOR 15KV</t>
  </si>
  <si>
    <t>SAPATILHA</t>
  </si>
  <si>
    <t>SERVIÇO DE CAMINHÃO LINHA VIVA PARA IMPLANTAÇÃO DE 2 POSTES E SERVIÇO DE CONEXÃO.</t>
  </si>
  <si>
    <t>SUPORTE DE TRANSFORMADOR</t>
  </si>
  <si>
    <t>POSTE DE CONCRETO DUPLO T H=11M E CARGA NOMINAL 200KG INCLUSIVE ESCAVA CAO, EXCLUSIVE TRANSPORTE - FORNECIMENTO E INSTALACAO</t>
  </si>
  <si>
    <t>ALCA PRE-FORMADA DISTRIBUIÇÃO EM ACO RECOBERTO COM ALUMINIO PARA CABO 25MM2, ENCAPADO. FORNECIMENTO E INSTALAÇÃO.</t>
  </si>
  <si>
    <t>TRANSFORMADOR DISTRIBUICAO 112,5KVA TRIFASICO 60HZ CLASSE 15KV IMERSO EM ÓLEO MINERAL FORNECIMENTO E INSTALACAO</t>
  </si>
  <si>
    <t>LACO DE ROLDANA PRE-FORMADO ACO RECOBERTO DE ALUMINIO PARA CABO DE ALU MINIO NU BITOLA 25MM2 - FORNECIMENTO E COLOCACAO</t>
  </si>
  <si>
    <t>CABO DE COBRE FLEXÍVEL ISOLADO, 10 MM², ANTI-CHAMA 0,6/1,0 KV, PARA DI STRIBUIÇÃO - FORNECIMENTO E INSTALAÇÃO. AF_12/2015</t>
  </si>
  <si>
    <t>HASTE COPPERWELD 5/8 X 3,0M COM CONECTOR</t>
  </si>
  <si>
    <t>ELETRODUTO RÍGIDO ROSCÁVEL, PVC, DN 20 MM (1/2"), PARA CIRCUITOS TERMI NAIS, INSTALADO EM PAREDE - FORNECIMENTO E INSTALAÇÃO. AF_12/2015</t>
  </si>
  <si>
    <t>CABO DE COBRE FLEXÍVEL ISOLADO, 185 MM², ANTI-CHAMA 0,6/1,0 KV, PARA D ISTRIBUIÇÃO - FORNECIMENTO E INSTALAÇÃO. AF_12/2015</t>
  </si>
  <si>
    <t>CABO DE COBRE FLEXÍVEL ISOLADO, 95 MM², ANTI-CHAMA 0,6/1,0 KV, PARA DI STRIBUIÇÃO - FORNECIMENTO E INSTALAÇÃO. AF_12/2015</t>
  </si>
  <si>
    <t>TERMINAL OU CONECTOR DE PRESSAO - PARA CABO 185MM2 - FORNECIMENTO E IN STALACAO</t>
  </si>
  <si>
    <t>TERMINAL OU CONECTOR DE PRESSAO - PARA CABO 95MM2 - FORNECIMENTO E INS TALACAO</t>
  </si>
  <si>
    <t>ELETRODUTO RÍGIDO ROSCÁVEL, PVC, DN 110 MM (4") - FORNECIMENTO E INSTA LAÇÃO. AF_12/2015</t>
  </si>
  <si>
    <t>DISJUNTOR TERMOMAGNETICO TRIPOLAR EM CAIXA MOLDADA 300 A 400A 600V, FO RNECIMENTO E INSTALACAO</t>
  </si>
  <si>
    <t xml:space="preserve">INSTALAÇÕES ELÉTRICAS </t>
  </si>
  <si>
    <t>quant/viga (uni)</t>
  </si>
  <si>
    <t>repetições de vigas</t>
  </si>
  <si>
    <t xml:space="preserve">COBERTURA </t>
  </si>
  <si>
    <t xml:space="preserve">RAMPA DE ENTRADA </t>
  </si>
  <si>
    <t>RAMPA DE ACESSO</t>
  </si>
  <si>
    <t xml:space="preserve">ATERRO PRA RAMPAS </t>
  </si>
  <si>
    <t>ÁREA (M2)</t>
  </si>
  <si>
    <t>ALTURA (M)</t>
  </si>
  <si>
    <t xml:space="preserve">RAMPA FRONTAL </t>
  </si>
  <si>
    <t xml:space="preserve">RAMPAS </t>
  </si>
  <si>
    <t>GUARDA CORPO E CORRIMÃO</t>
  </si>
  <si>
    <t>PORCENTAGEM PREVISTA</t>
  </si>
  <si>
    <t>quant barras por pilar (uni)</t>
  </si>
  <si>
    <t>repetições (uni)</t>
  </si>
  <si>
    <t xml:space="preserve">FORNECIMENTO E INSTALAÇÃO DE PLACA DE INAUGURAÇÃO DE 40X60CM </t>
  </si>
  <si>
    <t>FORNECIMENTO E INSTALAÇÃO DE PLACA DE INAUGURAÇÃO DE 40X60CM</t>
  </si>
  <si>
    <t>PLACA DE INAUGURAÇÃO</t>
  </si>
  <si>
    <t>CONSTRUÇÃO DE BASE TIPO RADIER PARA RESERVATÓRIO INFERIOR</t>
  </si>
  <si>
    <t xml:space="preserve">Reservatório metálico inferior - Ø3,00m </t>
  </si>
  <si>
    <t xml:space="preserve">PLACA DE INAUGURAÇÃO </t>
  </si>
  <si>
    <t xml:space="preserve">Radier </t>
  </si>
  <si>
    <r>
      <t>MUNICÍPIO:</t>
    </r>
    <r>
      <rPr>
        <sz val="11"/>
        <rFont val="Arial"/>
        <family val="2"/>
      </rPr>
      <t xml:space="preserve"> VÁRZEA GRANDE - MT</t>
    </r>
  </si>
  <si>
    <t>PERIMETRO EXTERNO</t>
  </si>
  <si>
    <t xml:space="preserve">PERIMETROS INTERNOS </t>
  </si>
  <si>
    <t>altura pé direito (m)</t>
  </si>
  <si>
    <t xml:space="preserve">SOMENTE NAS PARTES INTERNAS </t>
  </si>
  <si>
    <t>APLICAÇÃO DE SELADOR ACRILICO EM TODA A PARTE EXETERNA E INTERNA</t>
  </si>
  <si>
    <t xml:space="preserve">perimetro do da escola </t>
  </si>
  <si>
    <t xml:space="preserve">muro </t>
  </si>
  <si>
    <t xml:space="preserve">logromarca da escola </t>
  </si>
  <si>
    <t>APLICAÇÃO E LIXAMENTO DE MASSA LATEX EM PAREDE UMA DEMÃO</t>
  </si>
  <si>
    <t>PINTURA COM TINTA LÁTEX PVA EM PAREDES INTERNAS DUAS DEMÃOS</t>
  </si>
  <si>
    <t>PINTURA COM TINTA ACRILICA EM PAREDES EXTERNAS DUAS DEMÃOS</t>
  </si>
  <si>
    <t>BLOCO VEDACAO CONCRETO 14 X 19 X 39 CM (CLASSE C - NBR 6136)</t>
  </si>
  <si>
    <t>JANELA DE CORRER EM ALUMINIO, 100 X 120 CM (A X L), 2 FLS,  SEM BANDEIRA,  ACABAMENTO ACET OU BRILHANTE, BATENTE/REQUADRO DE 6 A 14 CM, COM VIDRO, SEM GUARNICAO</t>
  </si>
  <si>
    <t>CAIXA DE PASSAGEM PARA TELEFONE 15X15X10CM (SOBREPOR), FORNECIMENTO E INSTALACAO.</t>
  </si>
  <si>
    <t>COTOVELO EM COBRE, 90 GRAUS, SEM ANEL DE SOLDA, DN 66 MM, INSTALADO EM RESERVAÇÃO DE ÁGUA DE EDIFICAÇÃO QUE POSSUA RESERVATÓRIO DE FIBRA/FIBROCIMENTO - FORNECIMENTO E INSTALAÇÃO. AF_06/2016_P</t>
  </si>
  <si>
    <t>REATERRO MANUAL APILOADO COM SOQUETE. AF_10/2017</t>
  </si>
  <si>
    <t>GUARDA-CORPO FIXADO EM FÔRMA DE MADEIRA COM TRAVESSÕES EM MADEIRA PREGADA E FECHAMENTO EM TELA DE POLIPROPILENO PARA EDIFICAÇÕES COM ATÉ 2 PAVIMENTOS. AF_11/2017</t>
  </si>
  <si>
    <t>GUARDA-CORPO FIXADO EM FÔRMA DE MADEIRA COM TRAVESSÕES EM MADEIRA PREGADA E FECHAMENTO EM TELA DE POLIPROPILENO PARA EDIFICAÇÕES COM  3 PAVIMENTOS. AF_11/2017</t>
  </si>
  <si>
    <t>GUARDA-CORPO FIXADO EM FÔRMA DE MADEIRA COM TRAVESSÕES EM MADEIRA PREGADA E FECHAMENTO EM TELA DE POLIPROPILENO PARA EDIFICAÇÕES COM ALTURA IGUAL OU SUPERIOR A 4 PAVIMENTOS. AF_11/2017</t>
  </si>
  <si>
    <t>GUARDA-CORPO FIXADO EM FÔRMA DE MADEIRA COM TRAVESSÕES EM MADEIRA PREGADA E FECHAMENTO EM PAINEL COMPENSADO PARA EDIFICAÇÕES COM ATÉ 2 PAVIMENTOS. AF_11/2017</t>
  </si>
  <si>
    <t>GUARDA-CORPO FIXADO EM FÔRMA DE MADEIRA COM TRAVESSÕES EM MADEIRA PREGADA E FECHAMENTO EM PAINEL COMPENSADO PARA EDIFICAÇÕES COM 3 PAVIMENTOS. AF_11/2017</t>
  </si>
  <si>
    <t>GUARDA-CORPO FIXADO EM FÔRMA DE MADEIRA COM TRAVESSÕES EM MADEIRA PREGADA E FECHAMENTO EM PAINEL COMPENSADO PARA EDIFICAÇÕES COM ALTURA IGUAL OU SUPERIOR A 4 PAVIMENTOS. AF_11/2017</t>
  </si>
  <si>
    <t>GUARDA-CORPO FIXADO EM FÔRMA DE MADEIRA COM TRAVESSÕES EM MADEIRA PREGADA PRÉ-MONTADA E ENCAIXE NA FÔRMA. PARA EDIFICAÇÕES COM ATÉ 2 PAVIMENTOS. AF_11/2017</t>
  </si>
  <si>
    <t>GUARDA-CORPO FIXADO EM FÔRMA DE MADEIRA COM TRAVESSÕES EM MADEIRA PREGADA PRÉ-MONTADA E ENCAIXE NA FÔRMA PARA EDIFICAÇÕES COM 3 PAVIMENTOS. AF_11/2017</t>
  </si>
  <si>
    <t>GUARDA-CORPO FIXADO EM FÔRMA DE MADEIRA COM TRAVESSÕES EM MADEIRA PREGADA PRÉ-MONTADA E ENCAIXE NA FÔRMA. PARA EDIFICAÇÕES COM ALTURA IGUAL OU SUPERIOR A 4 PAVIMENTOS. AF_11/2017</t>
  </si>
  <si>
    <t>GUARDA-CORPO EM LAJE PÓS-DESFÔRMA, PARA ESTRUTURAS EM CONCRETO, COM ESCORAS DE MADEIRA ESTRONCADAS NA ESTRUTURA, TRAVESSÕES DE MADEIRA PREGADOS E FECHAMENTO EM TELA DE POLIPROPILENO PARA EDIFICAÇÕES COM ALTURA ATÉ 4 PAVIMENTOS (1 MONTAGEM POR OBRA). AF_11/2017</t>
  </si>
  <si>
    <t>GUARDA-CORPO EM LAJE PÓS-DESFÔRMA, PARA ESTRUTURAS EM CONCRETO, COM ESCORAS DE MADEIRA ESTRONCADAS NA ESTRUTURA, TRAVESSÕES DE MADEIRA PREGADOS E FECHAMENTO EM TELA DE POLIPROPILENO PARA EDIFICAÇÕES ACIMA DE 4 PAVIMENTOS (2 MONTAGENS POR OBRA). AF_11/2017</t>
  </si>
  <si>
    <t>FECHAMENTO REMOVÍVEL DE VÃO DE PORTAS, EM MADEIRA (VÃO DO ELEVADOR)  1 MONTAGEM EM OBRA. AF_11/2017</t>
  </si>
  <si>
    <t>FECHAMENTO REMOVÍVEL DE ABERTURA DE CAIXILHO, EM MADEIRA  4 MONTAGENS EM OBRA. AF_11/2017</t>
  </si>
  <si>
    <t>FECHAMENTO REMOVÍVEL DE ABERTURA NO PISO, EM MADEIRA  1 MONTAGEM EM OBRA. AF_11/2017</t>
  </si>
  <si>
    <t>COLOCAÇÃO DE TELA EM ANDAIME FACHADEIRO. AF_11/2017</t>
  </si>
  <si>
    <t>MONTAGEM E DESMONTAGEM DE ANDAIME MODULAR FACHADEIRO, COM PISO METÁLICO, PARA EDIFICAÇÕES COM MÚLTIPLOS PAVIMENTOS (EXCLUSIVE ANDAIME E LIMPEZA). AF_11/2017</t>
  </si>
  <si>
    <t>MONTAGEM E DESMONTAGEM DE ANDAIME TUBULAR TIPO TORRE (EXCLUSIVE ANDAIME E LIMPEZA). AF_11/2017</t>
  </si>
  <si>
    <t>MONTAGEM E DESMONTAGEM DE ANDAIME MULTIDIRECIONAL (EXCLUSIVE ANDAIME E LIMPEZA). AF_11/2017</t>
  </si>
  <si>
    <t>COBERTURA PARA PROTEÇÃO DE PEDESTRES COM ESTRUTURA DE ANDAIME, INCLUSIVE MONTAGEM E DESMONTAGEM. AF_11/2017</t>
  </si>
  <si>
    <t>PLATAFORMA DE PROTEÇÃO PRINCIPAL PARA ALVENARIA ESTRUTURAL PARA SER APOIADA EM ANDAIME, INCLUSIVE MONTAGEM E DESMONTAGEM. AF_11/2017</t>
  </si>
  <si>
    <t>ESCAVAÇÃO MANUAL DE VIGA DE BORDA PARA RADIER. AF_09/2017</t>
  </si>
  <si>
    <t>COMPACTAÇÃO MECÂNICA DE SOLO PARA EXECUÇÃO DE RADIER, COM COMPACTADOR DE SOLOS A PERCUSSÃO. AF_09/2017</t>
  </si>
  <si>
    <t>COMPACTAÇÃO MECÂNICA DE SOLO PARA EXECUÇÃO DE RADIER, COM COMPACTADOR DE SOLOS TIPO PLACA VIBRATÓRIA. AF_09/2017</t>
  </si>
  <si>
    <t>FABRICAÇÃO, MONTAGEM E DESMONTAGEM DE FORMA PARA RADIER, EM MADEIRA SERRADA, 4 UTILIZAÇÕES. AF_09/2017</t>
  </si>
  <si>
    <t>CONCRETAGEM DE RADIER, PISO OU LAJE SOBRE SOLO, FCK 30 MPA, PARA ESPESSURA DE 10 CM - LANÇAMENTO, ADENSAMENTO E ACABAMENTO. AF_09/2017</t>
  </si>
  <si>
    <t>CONCRETAGEM DE RADIER, PISO OU LAJE SOBRE SOLO, FCK 30 MPA, PARA ESPESSURA DE 15 CM - LANÇAMENTO, ADENSAMENTO E ACABAMENTO. AF_09/2017</t>
  </si>
  <si>
    <t>CONCRETAGEM DE RADIER, PISO OU LAJE SOBRE SOLO, FCK 30 MPA, PARA ESPESSURA DE 20 CM - LANÇAMENTO, ADENSAMENTO E ACABAMENTO. AF_09/2017</t>
  </si>
  <si>
    <t>EXECUÇÃO DE JUNTAS DE CONTRAÇÃO PARA PAVIMENTOS DE CONCRETO. AF_11/2017</t>
  </si>
  <si>
    <t>APLICAÇÃO DE GRAXA EM BARRAS DE TRANSFERÊNCIA PARA EXECUÇÃO DE PAVIMENTO DE CONCRETO. AF_11/2017</t>
  </si>
  <si>
    <t>BARRAS DE LIGAÇÃO, AÇO CA-50 DE 10 MM, PARA EXECUÇÃO DE PAVIMENTO DE CONCRETO  FORNECIMENTO E INSTALAÇÃO. AF_11/2017</t>
  </si>
  <si>
    <t>ASSENTAMENTO DE TUBO DE PVC PBA PARA REDE DE ÁGUA, DN 50 MM, JUNTA ELÁSTICA INTEGRADA, INSTALADO EM LOCAL COM NÍVEL ALTO DE INTERFERÊNCIAS (NÃO INCLUI FORNECIMENTO). AF_11/2017</t>
  </si>
  <si>
    <t>ASSENTAMENTO DE TUBO DE PVC PBA PARA REDE DE ÁGUA, DN 75 MM, JUNTA ELÁSTICA INTEGRADA, INSTALADO EM LOCAL COM NÍVEL ALTO DE INTERFERÊNCIAS (NÃO INCLUI FORNECIMENTO). AF_11/2017</t>
  </si>
  <si>
    <t>ASSENTAMENTO DE TUBO DE PVC PBA PARA REDE DE ÁGUA, DN 100 MM, JUNTA ELÁSTICA INTEGRADA, INSTALADO EM LOCAL COM NÍVEL ALTO DE INTERFERÊNCIAS (NÃO INCLUI FORNECIMENTO). AF_11/2017</t>
  </si>
  <si>
    <t>ASSENTAMENTO DE TUBO DE PVC PBA PARA REDE DE ÁGUA, DN 50 MM, JUNTA ELÁSTICA INTEGRADA, INSTALADO EM LOCAL COM NÍVEL BAIXO DE INTERFERÊNCIAS (NÃO INCLUI FORNECIMENTO). AF_11/2017</t>
  </si>
  <si>
    <t>ASSENTAMENTO DE TUBO DE PVC PBA PARA REDE DE ÁGUA, DN 75 MM, JUNTA ELÁSTICA INTEGRADA, INSTALADO EM LOCAL COM NÍVEL BAIXO DE INTERFERÊNCIAS (NÃO INCLUI FORNECIMENTO). AF_11/2017</t>
  </si>
  <si>
    <t>ASSENTAMENTO DE TUBO DE PVC PBA PARA REDE DE ÁGUA, DN 100 MM, JUNTA ELÁSTICA INTEGRADA, INSTALADO EM LOCAL COM NÍVEL BAIXO DE INTERFERÊNCIAS (NÃO INCLUI FORNECIMENTO). AF_11/2017</t>
  </si>
  <si>
    <t>ASSENTAMENTO DE TUBO DE PVC DEFOFO OU PRFV OU RPVC PARA REDE DE ÁGUA, DN 150 MM, JUNTA ELÁSTICA INTEGRADA, INSTALADO EM LOCAL COM NÍVEL ALTO DE INTERFERÊNCIAS (NÃO INCLUI FORNECIMENTO). AF_11/2017</t>
  </si>
  <si>
    <t>ASSENTAMENTO DE TUBO DE PVC DEFOFO OU PRFV OU RPVC PARA REDE DE ÁGUA, DN 200 MM, JUNTA ELÁSTICA INTEGRADA, INSTALADO EM LOCAL COM NÍVEL ALTO DE INTERFERÊNCIAS (NÃO INCLUI FORNECIMENTO). AF_11/2017</t>
  </si>
  <si>
    <t>ASSENTAMENTO DE TUBO DE PVC DEFOFO OU PRFV OU RPVC PARA REDE DE ÁGUA, DN 250 MM, JUNTA ELÁSTICA INTEGRADA, INSTALADO EM LOCAL COM NÍVEL ALTO DE INTERFERÊNCIAS (NÃO INCLUI FORNECIMENTO). AF_11/2017</t>
  </si>
  <si>
    <t>ASSENTAMENTO DE TUBO DE PVC DEFOFO OU PRFV OU RPVC PARA REDE DE ÁGUA, DN 300 MM, JUNTA ELÁSTICA INTEGRADA, INSTALADO EM LOCAL COM NÍVEL ALTO DE INTERFERÊNCIAS (NÃO INCLUI FORNECIMENTO). AF_11/2017</t>
  </si>
  <si>
    <t>ASSENTAMENTO DE TUBO DE PVC DEFOFO OU PRFV OU RPVC PARA REDE DE ÁGUA, DN 350 MM, JUNTA ELÁSTICA INTEGRADA, INSTALADO EM LOCAL COM NÍVEL ALTO DE INTERFERÊNCIAS (NÃO INCLUI FORNECIMENTO). AF_11/2017</t>
  </si>
  <si>
    <t>ASSENTAMENTO DE TUBO DE PVC DEFOFO OU PRFV OU RPVC PARA REDE DE ÁGUA, DN 400 MM, JUNTA ELÁSTICA INTEGRADA, INSTALADO EM LOCAL COM NÍVEL ALTO DE INTERFERÊNCIAS (NÃO INCLUI FORNECIMENTO). AF_11/2017</t>
  </si>
  <si>
    <t>ASSENTAMENTO DE TUBO DE PVC DEFOFO OU PRFV OU RPVC PARA REDE DE ÁGUA, DN 500 MM, JUNTA ELÁSTICA INTEGRADA, INSTALADO EM LOCAL COM NÍVEL ALTO DE INTERFERÊNCIAS (NÃO INCLUI FORNECIMENTO). AF_11/2017</t>
  </si>
  <si>
    <t>ASSENTAMENTO DE TUBO DE PVC DEFOFO OU PRFV OU RPVC PARA REDE DE ÁGUA, DN 150 MM, JUNTA ELÁSTICA INTEGRADA, INSTALADO EM LOCAL COM NÍVEL BAIXO DE INTERFERÊNCIAS (NÃO INCLUI FORNECIMENTO). AF_11/2017</t>
  </si>
  <si>
    <t>ASSENTAMENTO DE TUBO DE PVC DEFOFO OU PRFV OU RPVC PARA REDE DE ÁGUA, DN 200 MM, JUNTA ELÁSTICA INTEGRADA, INSTALADO EM LOCAL COM NÍVEL BAIXO DE INTERFERÊNCIAS (NÃO INCLUI FORNECIMENTO). AF_11/2017</t>
  </si>
  <si>
    <t>ASSENTAMENTO DE TUBO DE PVC DEFOFO OU PRFV OU RPVC PARA REDE DE ÁGUA, DN 250 MM, JUNTA ELÁSTICA INTEGRADA, INSTALADO EM LOCAL COM NÍVEL BAIXO DE INTERFERÊNCIAS (NÃO INCLUI FORNECIMENTO). AF_11/2017</t>
  </si>
  <si>
    <t>ASSENTAMENTO DE TUBO DE PVC DEFOFO OU PRFV OU RPVC PARA REDE DE ÁGUA, DN 300 MM, JUNTA ELÁSTICA INTEGRADA, INSTALADO EM LOCAL COM NÍVEL BAIXO DE INTERFERÊNCIAS (NÃO INCLUI FORNECIMENTO). AF_11/2017</t>
  </si>
  <si>
    <t>ASSENTAMENTO DE TUBO DE PVC DEFOFO OU PRFV OU RPVC PARA REDE DE ÁGUA, DN 350 MM, JUNTA ELÁSTICA INTEGRADA, INSTALADO EM LOCAL COM NÍVEL BAIXO DE INTERFERÊNCIAS (NÃO INCLUI FORNECIMENTO). AF_11/2017</t>
  </si>
  <si>
    <t>ASSENTAMENTO DE TUBO DE PVC DEFOFO OU PRFV OU RPVC PARA REDE DE ÁGUA, DN 400 MM, JUNTA ELÁSTICA INTEGRADA, INSTALADO EM LOCAL COM NÍVEL BAIXO DE INTERFERÊNCIAS (NÃO INCLUI FORNECIMENTO). AF_11/2017</t>
  </si>
  <si>
    <t>ASSENTAMENTO DE TUBO DE PVC DEFOFO OU PRFV OU RPVC PARA REDE DE ÁGUA, DN 500 MM, JUNTA ELÁSTICA INTEGRADA, INSTALADO EM LOCAL COM NÍVEL BAIXO DE INTERFERÊNCIAS (NÃO INCLUI FORNECIMENTO). AF_11/2017</t>
  </si>
  <si>
    <t>ASSENTAMENTO DE TUBO DE FERRO FUNDIDO PARA REDE DE ÁGUA, DN 80 MM, JUNTA ELÁSTICA, INSTALADO EM LOCAL COM NÍVEL ALTO DE INTERFERÊNCIAS (NÃO INCLUI FORNECIMENTO). AF_11/2017</t>
  </si>
  <si>
    <t>ASSENTAMENTO DE TUBO DE FERRO FUNDIDO PARA REDE DE ÁGUA, DN 100 MM, JUNTA ELÁSTICA, INSTALADO EM LOCAL COM NÍVEL ALTO DE INTERFERÊNCIAS (NÃO INCLUI FORNECIMENTO). AF_11/2017</t>
  </si>
  <si>
    <t>ASSENTAMENTO DE TUBO DE FERRO FUNDIDO PARA REDE DE ÁGUA, DN 150 MM, JUNTA ELÁSTICA, INSTALADO EM LOCAL COM NÍVEL ALTO DE INTERFERÊNCIAS (NÃO INCLUI FORNECIMENTO). AF_11/2017</t>
  </si>
  <si>
    <t>ASSENTAMENTO DE TUBO DE FERRO FUNDIDO PARA REDE DE ÁGUA, DN 200 MM, JUNTA ELÁSTICA, INSTALADO EM LOCAL COM NÍVEL ALTO DE INTERFERÊNCIAS (NÃO INCLUI FORNECIMENTO). AF_11/2017</t>
  </si>
  <si>
    <t>ASSENTAMENTO DE TUBO DE FERRO FUNDIDO PARA REDE DE ÁGUA, DN 250 MM, JUNTA ELÁSTICA, INSTALADO EM LOCAL COM NÍVEL ALTO DE INTERFERÊNCIAS (NÃO INCLUI FORNECIMENTO). AF_11/2017</t>
  </si>
  <si>
    <t>ASSENTAMENTO DE TUBO DE FERRO FUNDIDO PARA REDE DE ÁGUA, DN 300 MM, JUNTA ELÁSTICA, INSTALADO EM LOCAL COM NÍVEL ALTO DE INTERFERÊNCIAS (NÃO INCLUI FORNECIMENTO). AF_11/2017</t>
  </si>
  <si>
    <t>ASSENTAMENTO DE TUBO DE FERRO FUNDIDO PARA REDE DE ÁGUA, DN 350 MM, JUNTA ELÁSTICA, INSTALADO EM LOCAL COM NÍVEL ALTO DE INTERFERÊNCIAS (NÃO INCLUI FORNECIMENTO). AF_11/2017</t>
  </si>
  <si>
    <t>ASSENTAMENTO DE TUBO DE FERRO FUNDIDO PARA REDE DE ÁGUA, DN 400 MM, JUNTA ELÁSTICA, INSTALADO EM LOCAL COM NÍVEL ALTO DE INTERFERÊNCIAS (NÃO INCLUI FORNECIMENTO). AF_11/2017</t>
  </si>
  <si>
    <t>ASSENTAMENTO DE TUBO DE FERRO FUNDIDO PARA REDE DE ÁGUA, DN 450 MM, JUNTA ELÁSTICA, INSTALADO EM LOCAL COM NÍVEL ALTO DE INTERFERÊNCIAS (NÃO INCLUI FORNECIMENTO). AF_11/2017</t>
  </si>
  <si>
    <t>ASSENTAMENTO DE TUBO DE FERRO FUNDIDO PARA REDE DE ÁGUA, DN 500 MM, JUNTA ELÁSTICA, INSTALADO EM LOCAL COM NÍVEL ALTO DE INTERFERÊNCIAS (NÃO INCLUI FORNECIMENTO). AF_11/2017</t>
  </si>
  <si>
    <t>ASSENTAMENTO DE TUBO DE FERRO FUNDIDO PARA REDE DE ÁGUA, DN 600 MM, JUNTA ELÁSTICA, INSTALADO EM LOCAL COM NÍVEL ALTO DE INTERFERÊNCIAS (NÃO INCLUI FORNECIMENTO). AF_11/2017</t>
  </si>
  <si>
    <t>ASSENTAMENTO DE TUBO DE FERRO FUNDIDO PARA REDE DE ÁGUA, DN 700 MM, JUNTA ELÁSTICA, INSTALADO EM LOCAL COM NÍVEL ALTO DE INTERFERÊNCIAS (NÃO INCLUI FORNECIMENTO). AF_11/2017</t>
  </si>
  <si>
    <t>ASSENTAMENTO DE TUBO DE FERRO FUNDIDO PARA REDE DE ÁGUA, DN 800 MM, JUNTA ELÁSTICA, INSTALADO EM LOCAL COM NÍVEL ALTO DE INTERFERÊNCIAS (NÃO INCLUI FORNECIMENTO). AF_11/2017</t>
  </si>
  <si>
    <t>ASSENTAMENTO DE TUBO DE FERRO FUNDIDO PARA REDE DE ÁGUA, DN 900 MM, JUNTA ELÁSTICA, INSTALADO EM LOCAL COM NÍVEL ALTO DE INTERFERÊNCIAS (NÃO INCLUI FORNECIMENTO). AF_11/2017</t>
  </si>
  <si>
    <t>ASSENTAMENTO DE TUBO DE FERRO FUNDIDO PARA REDE DE ÁGUA, DN 1000 MM, JUNTA ELÁSTICA, INSTALADO EM LOCAL COM NÍVEL ALTO DE INTERFERÊNCIAS (NÃO INCLUI FORNECIMENTO). AF_11/2017</t>
  </si>
  <si>
    <t>ASSENTAMENTO DE TUBO DE FERRO FUNDIDO PARA REDE DE ÁGUA, DN 1200 MM, JUNTA ELÁSTICA, INSTALADO EM LOCAL COM NÍVEL ALTO DE INTERFERÊNCIAS (NÃO INCLUI FORNECIMENTO). AF_11/2017</t>
  </si>
  <si>
    <t>ASSENTAMENTO DE TUBO DE FERRO FUNDIDO PARA REDE DE ÁGUA, DN 80 MM, JUNTA ELÁSTICA, INSTALADO EM LOCAL COM NÍVEL BAIXO DE INTERFERÊNCIAS (NÃO INCLUI FORNECIMENTO). AF_11/2017</t>
  </si>
  <si>
    <t>ASSENTAMENTO DE TUBO DE FERRO FUNDIDO PARA REDE DE ÁGUA, DN 100 MM, JUNTA ELÁSTICA, INSTALADO EM LOCAL COM NÍVEL BAIXO DE INTERFERÊNCIAS (NÃO INCLUI FORNECIMENTO). AF_11/2017</t>
  </si>
  <si>
    <t>ASSENTAMENTO DE TUBO DE FERRO FUNDIDO PARA REDE DE ÁGUA, DN 150 MM, JUNTA ELÁSTICA, INSTALADO EM LOCAL COM NÍVEL BAIXO DE INTERFERÊNCIAS (NÃO INCLUI FORNECIMENTO). AF_11/2017</t>
  </si>
  <si>
    <t>ASSENTAMENTO DE TUBO DE FERRO FUNDIDO PARA REDE DE ÁGUA, DN 200 MM, JUNTA ELÁSTICA, INSTALADO EM LOCAL COM NÍVEL BAIXO DE INTERFERÊNCIAS (NÃO INCLUI FORNECIMENTO). AF_11/2017</t>
  </si>
  <si>
    <t>ASSENTAMENTO DE TUBO DE FERRO FUNDIDO PARA REDE DE ÁGUA, DN 250 MM, JUNTA ELÁSTICA, INSTALADO EM LOCAL COM NÍVEL BAIXO DE INTERFERÊNCIAS (NÃO INCLUI FORNECIMENTO). AF_11/2017</t>
  </si>
  <si>
    <t>ASSENTAMENTO DE TUBO DE FERRO FUNDIDO PARA REDE DE ÁGUA, DN 300 MM, JUNTA ELÁSTICA, INSTALADO EM LOCAL COM NÍVEL BAIXO DE INTERFERÊNCIAS (NÃO INCLUI FORNECIMENTO). AF_11/2017</t>
  </si>
  <si>
    <t>ASSENTAMENTO DE TUBO DE FERRO FUNDIDO PARA REDE DE ÁGUA, DN 350 MM, JUNTA ELÁSTICA, INSTALADO EM LOCAL COM NÍVEL BAIXO DE INTERFERÊNCIAS (NÃO INCLUI FORNECIMENTO). AF_11/2017</t>
  </si>
  <si>
    <t>ASSENTAMENTO DE TUBO DE FERRO FUNDIDO PARA REDE DE ÁGUA, DN 400 MM, JUNTA ELÁSTICA, INSTALADO EM LOCAL COM NÍVEL BAIXO DE INTERFERÊNCIAS (NÃO INCLUI FORNECIMENTO). AF_11/2017</t>
  </si>
  <si>
    <t>ASSENTAMENTO DE TUBO DE FERRO FUNDIDO PARA REDE DE ÁGUA, DN 450 MM, JUNTA ELÁSTICA, INSTALADO EM LOCAL COM NÍVEL BAIXO DE INTERFERÊNCIAS (NÃO INCLUI FORNECIMENTO). AF_11/2017</t>
  </si>
  <si>
    <t>ASSENTAMENTO DE TUBO DE FERRO FUNDIDO PARA REDE DE ÁGUA, DN 500 MM, JUNTA ELÁSTICA, INSTALADO EM LOCAL COM NÍVEL BAIXO DE INTERFERÊNCIAS (NÃO INCLUI FORNECIMENTO). AF_11/2017</t>
  </si>
  <si>
    <t>ASSENTAMENTO DE TUBO DE FERRO FUNDIDO PARA REDE DE ÁGUA, DN 600 MM, JUNTA ELÁSTICA, INSTALADO EM LOCAL COM NÍVEL BAIXO DE INTERFERÊNCIAS (NÃO INCLUI FORNECIMENTO). AF_11/2017</t>
  </si>
  <si>
    <t>ASSENTAMENTO DE TUBO DE FERRO FUNDIDO PARA REDE DE ÁGUA, DN 700 MM, JUNTA ELÁSTICA, INSTALADO EM LOCAL COM NÍVEL BAIXO DE INTERFERÊNCIAS (NÃO INCLUI FORNECIMENTO). AF_11/2017</t>
  </si>
  <si>
    <t>ASSENTAMENTO DE TUBO DE FERRO FUNDIDO PARA REDE DE ÁGUA, DN 800 MM, JUNTA ELÁSTICA, INSTALADO EM LOCAL COM NÍVEL BAIXO DE INTERFERÊNCIAS (NÃO INCLUI FORNECIMENTO). AF_11/2017</t>
  </si>
  <si>
    <t>ASSENTAMENTO DE TUBO DE FERRO FUNDIDO PARA REDE DE ÁGUA, DN 900 MM, JUNTA ELÁSTICA, INSTALADO EM LOCAL COM NÍVEL BAIXO DE INTERFERÊNCIAS (NÃO INCLUI FORNECIMENTO). AF_11/2017</t>
  </si>
  <si>
    <t>ASSENTAMENTO DE TUBO DE FERRO FUNDIDO PARA REDE DE ÁGUA, DN 1000 MM, JUNTA ELÁSTICA, INSTALADO EM LOCAL COM NÍVEL BAIXO DE INTERFERÊNCIAS (NÃO INCLUI FORNECIMENTO). AF_11/2017</t>
  </si>
  <si>
    <t>ASSENTAMENTO DE TUBO DE FERRO FUNDIDO PARA REDE DE ÁGUA, DN 1200 MM, JUNTA ELÁSTICA, INSTALADO EM LOCAL COM NÍVEL BAIXO DE INTERFERÊNCIAS (NÃO INCLUI FORNECIMENTO). AF_11/2017</t>
  </si>
  <si>
    <t>ASSENTAMENTO DE TUBO DE AÇO CARBONO PARA REDE DE ÁGUA, DN 600 MM (24), JUNTA SOLDADA, INSTALADO EM LOCAL COM NÍVEL ALTO DE INTERFERÊNCIAS (NÃO INCLUI FORNECIMENTO). AF_11/2017</t>
  </si>
  <si>
    <t>ASSENTAMENTO DE TUBO DE AÇO CARBONO PARA REDE DE ÁGUA, DN 700 MM (28), JUNTA SOLDADA, INSTALADO EM LOCAL COM NÍVEL ALTO DE INTERFERÊNCIAS (NÃO INCLUI FORNECIMENTO). AF_11/2017</t>
  </si>
  <si>
    <t>ASSENTAMENTO DE TUBO DE AÇO CARBONO PARA REDE DE ÁGUA, DN 800 MM (32), JUNTA SOLDADA, INSTALADO EM LOCAL COM NÍVEL ALTO DE INTERFERÊNCIAS (NÃO INCLUI FORNECIMENTO). AF_11/2017</t>
  </si>
  <si>
    <t>ASSENTAMENTO DE TUBO DE AÇO CARBONO PARA REDE DE ÁGUA, DN 900 MM (36), JUNTA SOLDADA, INSTALADO EM LOCAL COM NÍVEL ALTO DE INTERFERÊNCIAS (NÃO INCLUI FORNECIMENTO). AF_11/2017</t>
  </si>
  <si>
    <t>ASSENTAMENTO DE TUBO DE AÇO CARBONO PARA REDE DE ÁGUA, DN 1000 MM (40) OU DN 1100 MM (44), JUNTA SOLDADA, INSTALADO EM LOCAL COM NÍVEL ALTO DE INTERFERÊNCIAS (NÃO INCLUI FORNECIMENTO). AF_11/2017</t>
  </si>
  <si>
    <t>ASSENTAMENTO DE TUBO DE AÇO CARBONO PARA REDE DE ÁGUA, DN 1200 MM (48) OU DN 1300 MM (52), JUNTA SOLDADA, INSTALADO EM LOCAL COM NÍVEL ALTO DE INTERFERÊNCIAS (NÃO INCLUI FORNECIMENTO). AF_11/2017</t>
  </si>
  <si>
    <t>ASSENTAMENTO DE TUBO DE AÇO CARBONO PARA REDE DE ÁGUA, DN 1400 MM (56'') OU DN 1500 MM (60), JUNTA SOLDADA, INSTALADO EM LOCAL COM NÍVEL ALTO DE INTERFERÊNCIAS (NÃO INCLUI FORNECIMENTO). AF_11/2017</t>
  </si>
  <si>
    <t>ASSENTAMENTO DE TUBO DE AÇO CARBONO PARA REDE DE ÁGUA, DN 1600 MM (64) OU DN 1700 MM (68), JUNTA SOLDADA, INSTALADO EM LOCAL COM NÍVEL ALTO DE INTERFERÊNCIAS (NÃO INCLUI FORNECIMENTO). AF_11/2017</t>
  </si>
  <si>
    <t>ASSENTAMENTO DE TUBO DE AÇO CARBONO PARA REDE DE ÁGUA, DN 1800 MM (72) OU DN 1900 MM (76), JUNTA SOLDADA, INSTALADO EM LOCAL COM NÍVEL ALTO DE INTERFERÊNCIAS (NÃO INCLUI FORNECIMENTO). AF_11/2017</t>
  </si>
  <si>
    <t>ASSENTAMENTO DE TUBO DE AÇO CARBONO PARA REDE DE ÁGUA, DN 2000 MM (80) OU DN 2100 MM (84), JUNTA SOLDADA, INSTALADO EM LOCAL COM NÍVEL ALTO DE INTERFERÊNCIAS (NÃO INCLUI FORNECIMENTO). AF_11/2017</t>
  </si>
  <si>
    <t>ASSENTAMENTO DE TUBO DE AÇO CARBONO PARA REDE DE ÁGUA, DN 600 MM (24), JUNTA SOLDADA, INSTALADO EM LOCAL COM NÍVEL BAIXO DE INTERFERÊNCIAS (NÃO INCLUI FORNECIMENTO). AF_11/2017</t>
  </si>
  <si>
    <t>ASSENTAMENTO DE TUBO DE AÇO CARBONO PARA REDE DE ÁGUA, DN 700 MM (28), JUNTA SOLDADA, INSTALADO EM LOCAL COM NÍVEL BAIXO DE INTERFERÊNCIAS (NÃO INCLUI FORNECIMENTO). AF_11/2017</t>
  </si>
  <si>
    <t>ASSENTAMENTO DE TUBO DE AÇO CARBONO PARA REDE DE ÁGUA, DN 800 MM (32), JUNTA SOLDADA, INSTALADO EM LOCAL COM NÍVEL BAIXO DE INTERFERÊNCIAS (NÃO INCLUI FORNECIMENTO). AF_11/2017</t>
  </si>
  <si>
    <t>ASSENTAMENTO DE TUBO DE AÇO CARBONO PARA REDE DE ÁGUA, DN 900 MM (36), JUNTA SOLDADA, INSTALADO EM LOCAL COM NÍVEL BAIXO DE INTERFERÊNCIAS (NÃO INCLUI FORNECIMENTO). AF_11/2017</t>
  </si>
  <si>
    <t>ASSENTAMENTO DE TUBO DE AÇO CARBONO PARA REDE DE ÁGUA, DN 1200 MM (48) OU DN 1300 MM (52), JUNTA SOLDADA, INSTALADO EM LOCAL COM NÍVEL BAIXO DE INTERFERÊNCIAS (NÃO INCLUI FORNECIMENTO). AF_11/2017</t>
  </si>
  <si>
    <t>ASSENTAMENTO DE TUBO DE AÇO CARBONO PARA REDE DE ÁGUA, DN 1400 MM (56'') OU DN 1500 MM (60), JUNTA SOLDADA, INSTALADO EM LOCAL COM NÍVEL BAIXO DE INTERFERÊNCIAS (NÃO INCLUI FORNECIMENTO). AF_11/2017</t>
  </si>
  <si>
    <t>ASSENTAMENTO DE TUBO DE AÇO CARBONO PARA REDE DE ÁGUA, DN 1600 MM (64) OU DN 1700 MM (68), JUNTA SOLDADA, INSTALADO EM LOCAL COM NÍVEL BAIXO DE INTERFERÊNCIAS (NÃO INCLUI FORNECIMENTO). AF_11/2017</t>
  </si>
  <si>
    <t>ASSENTAMENTO DE TUBO DE AÇO CARBONO PARA REDE DE ÁGUA, DN 1800 MM (72) OU DN 1900 MM (76), JUNTA SOLDADA, INSTALADO EM LOCAL COM NÍVEL BAIXO DE INTERFERÊNCIAS (NÃO INCLUI FORNECIMENTO). AF_11/2017</t>
  </si>
  <si>
    <t>ASSENTAMENTO DE TUBO DE AÇO CARBONO PARA REDE DE ÁGUA, DN 2000 MM (80) OU DN 2100 MM (84), JUNTA SOLDADA, INSTALADO EM LOCAL COM NÍVEL BAIXO DE INTERFERÊNCIAS (NÃO INCLUI FORNECIMENTO). AF_11/2017</t>
  </si>
  <si>
    <t xml:space="preserve">COMPOSIÇÕES PRA DEMOLIÇÕES </t>
  </si>
  <si>
    <t>COMPOSIÇÕES PARA INTALAÇÕES PROVISÓRIAS</t>
  </si>
  <si>
    <t>TELHA METÁLICA</t>
  </si>
  <si>
    <t xml:space="preserve"> Janela 4,0x0,40 m</t>
  </si>
  <si>
    <t>parte mais alta</t>
  </si>
  <si>
    <t>banheiros e vestiarios</t>
  </si>
  <si>
    <t>muretas vestiários</t>
  </si>
  <si>
    <t>Restante da entrada</t>
  </si>
  <si>
    <t>Lateral</t>
  </si>
  <si>
    <t>Restante da lateral</t>
  </si>
  <si>
    <t>Fundo</t>
  </si>
  <si>
    <t>Arquibancada</t>
  </si>
  <si>
    <t>mureta quadra</t>
  </si>
  <si>
    <t xml:space="preserve">divisórias banheiro </t>
  </si>
  <si>
    <t xml:space="preserve">REMOÇÃO DE TELHAS METÁLICAS </t>
  </si>
  <si>
    <t>2.5</t>
  </si>
  <si>
    <t>LIMPEZA INICIAL DA OBRA</t>
  </si>
  <si>
    <t>LIMPEZA INICIAL DE OBRA</t>
  </si>
  <si>
    <t>limpeza inicial de obra</t>
  </si>
  <si>
    <t>2.6</t>
  </si>
  <si>
    <t>LIMPEZA DE AZULEJO</t>
  </si>
  <si>
    <t>9.0</t>
  </si>
  <si>
    <t>LOCAL: GINÁSIO JORGE MUSSA</t>
  </si>
  <si>
    <t>ENDEREÇO: RUA GONÇALO DOMINGOS DE CAMPOS, S/N, FIGUEIRINHA</t>
  </si>
  <si>
    <t>COMP-SD-1</t>
  </si>
  <si>
    <t>CONJUNTO ESPORTIVO CONTENDO PAR DE TRAVE DE FUTSAL OFICIAL DE AÇO GALVANIZADO 3" COM ACABAMENTO EM ESMALTE SINTÉTICO INCLUSO REDE, E PAR DE TABELA DE BASQUETE EM COMPENSADO NAVAL COM ARO DE METAL E REDE</t>
  </si>
  <si>
    <t>und</t>
  </si>
  <si>
    <t>ARAME FARPADO GALVANIZADO, 16 BWG (1,65 MM), CLASSE 250</t>
  </si>
  <si>
    <t>CINTA CIRCULAR EM ACO GALVANIZADO DE 150 MM DE DIAMETRO PARA FIXACAO DE CAIXA MEDICAO, INCLUI PARAFUSOS E PORCAS</t>
  </si>
  <si>
    <t>BACIA SANITARIA (VASO) CONVENCIONAL PARA USO ESPECIFICO (HOSPITAIS, CLINICAS), COM FURO FRONTAL, DE LOUCA BRANCA, COM ASSENTO</t>
  </si>
  <si>
    <t>MASSA ÚNICA, PARA RECEBIMENTO DE PINTURA OU CERÂMICA, ARGAMASSA INDUSTRIALIZADA, PREPARO MECÂNICO, APLICADO COM EQUIPAMENTO DE MISTURA E PROJEÇÃO DE 1,5 M3/H EM FACES INTERNAS DE PAREDES, ESPESSURA DE 5MM, SEM EXECUÇÃO DE TALISCAS. AF_06/2014</t>
  </si>
  <si>
    <t>FIXAÇÃO (ENCUNHAMENTO) DE ALVENARIA DE VEDAÇÃO COM ESPUMA DE POLIURETANO EXPANSIVA. AF_03/2016</t>
  </si>
  <si>
    <t>EXECUÇÃO DE RESERVATÓRIO ELEVADO DE ÁGUA (1000 LITROS) EM CANTEIRO DE OBRA, APOIADO EM ESTRUTURA DE MADEIRA. AF_02/2016</t>
  </si>
  <si>
    <t>EXECUÇÃO DE RESERVATÓRIO ELEVADO DE ÁGUA (2000 LITROS) EM CANTEIRO DE OBRA, APOIADO EM ESTRUTURA DE MADEIRA. AF_02/2016</t>
  </si>
  <si>
    <t>TELHAMENTO COM TELHA METÁLICA TERMOACÚSTICA E = 30 MM, COM ATÉ 2 ÁGUAS, INCLUSO IÇAMENTO. AF_06/2016</t>
  </si>
  <si>
    <t>MONTAGEM DE ARMADURA LONGITUDINAL/TRANSVERSAL DE ESTACAS DE SEÇÃO CIRCULAR, DIÂMETRO = 8,0 MM. AF_11/2016</t>
  </si>
  <si>
    <t>MONTAGEM DE ARMADURA LONGITUDINAL/TRANSVERSAL DE ESTACAS DE SEÇÃO CIRCULAR, DIÂMETRO = 12,5 MM. AF_11/2016</t>
  </si>
  <si>
    <t>MONTAGEM DE ARMADURA LONGITUDINAL/TRANSVERSAL DE ESTACAS DE SEÇÃO RETANGULAR (BARRETE), DIÂMETRO = 8,0 MM. AF_11/2016</t>
  </si>
  <si>
    <t>MONTAGEM DE ARMADURA LONGITUDINAL/TRANSVERSAL DE ESTACAS DE SEÇÃO RETANGULAR (BARRETE), DIÂMETRO = 12,5 MM. AF_11/2016</t>
  </si>
  <si>
    <t>CONSTRUÇÃO DE PAVIMENTO COM APLICAÇÃO DE CONCRETO BETUMINOSO USINADO A QUENTE (CBUQ), CAMADA DE ROLAMENTO, COM ESPESSURA DE 3,0 CM - EXCLUSIVE TRANSPORTE. AF_03/2017</t>
  </si>
  <si>
    <t>CONSTRUÇÃO DE PAVIMENTO COM APLICAÇÃO DE CONCRETO BETUMINOSO USINADO A QUENTE (CBUQ), BINDER, COM ESPESSURA DE 3,0 CM - EXCLUSIVE TRANSPORTE. AF_03/2017</t>
  </si>
  <si>
    <t>CONSTRUÇÃO DE PAVIMENTO COM APLICAÇÃO DE CONCRETO BETUMINOSO USINADO A QUENTE (CBUQ), CAMADA DE ROLAMENTO, COM ESPESSURA DE 4,0 CM - EXCLUSIVE TRANSPORTE. AF_03/2017</t>
  </si>
  <si>
    <t>CONSTRUÇÃO DE PAVIMENTO COM APLICAÇÃO DE CONCRETO BETUMINOSO USINADO A QUENTE (CBUQ), BINDER, COM ESPESSURA DE 4,0 CM - EXCLUSIVE TRANSPORTE. AF_03/2017</t>
  </si>
  <si>
    <t>CONSTRUÇÃO DE PAVIMENTO COM APLICAÇÃO DE CONCRETO BETUMINOSO USINADO A QUENTE (CBUQ), CAMADA DE ROLAMENTO, COM ESPESSURA DE 5,0 CM - EXCLUSIVE TRANSPORTE. AF_03/2017</t>
  </si>
  <si>
    <t>CONSTRUÇÃO DE PAVIMENTO COM APLICAÇÃO DE CONCRETO BETUMINOSO USINADO A QUENTE (CBUQ), BINDER, COM ESPESSURA DE 5,0 CM - EXCLUSIVE TRANSPORTE. AF_03/2017</t>
  </si>
  <si>
    <t>CONSTRUÇÃO DE PAVIMENTO COM APLICAÇÃO DE CONCRETO BETUMINOSO USINADO A QUENTE (CBUQ), CAMADA DE ROLAMENTO, COM ESPESSURA DE 6,0 CM - EXCLUSIVE TRANSPORTE. AF_03/2017</t>
  </si>
  <si>
    <t>CONSTRUÇÃO DE PAVIMENTO COM APLICAÇÃO DE CONCRETO BETUMINOSO USINADO A QUENTE (CBUQ), BINDER, COM ESPESSURA DE 6,0 CM - EXCLUSIVE TRANSPORTE. AF_03/2017</t>
  </si>
  <si>
    <t>CONSTRUÇÃO DE PAVIMENTO COM APLICAÇÃO DE CONCRETO BETUMINOSO USINADO A QUENTE (CBUQ), CAMADA DE ROLAMENTO, COM ESPESSURA DE 7,0 CM - EXCLUSIVE TRANSPORTE. AF_03/2017</t>
  </si>
  <si>
    <t>CONSTRUÇÃO DE PAVIMENTO COM APLICAÇÃO DE CONCRETO BETUMINOSO USINADO A QUENTE (CBUQ), BINDER, COM ESPESSURA DE 7,0 CM - EXCLUSIVE TRANSPORTE. AF_03/2017</t>
  </si>
  <si>
    <t>FRESAGEM DE PAVIMENTO ASFÁLTICO (PROFUNDIDADE 5,0 CM), EM LOCAIS COM NIVEL BAIXO DE INTERFERÊNCIA. AF_03/2017</t>
  </si>
  <si>
    <t>FRESAGEM DE PAVIMENTO ASFÁLTICO (PROFUNDIDADE 5,0 CM), EM LOCAIS COM NIVEL ALTO DE INTERFERÊNCIA. AF_03/2017</t>
  </si>
  <si>
    <t>CORDOALHA DE COBRE NU 16 MM², NÃO ENTERRADA, COM ISOLADOR - FORNECIMENTO E INSTALAÇÃO. AF_12/2017</t>
  </si>
  <si>
    <t>CORDOALHA DE COBRE NU 25 MM², NÃO ENTERRADA, COM ISOLADOR - FORNECIMENTO E INSTALAÇÃO. AF_12/2017</t>
  </si>
  <si>
    <t>CORDOALHA DE COBRE NU 35 MM², NÃO ENTERRADA, COM ISOLADOR - FORNECIMENTO E INSTALAÇÃO. AF_12/2017</t>
  </si>
  <si>
    <t>CORDOALHA DE COBRE NU 50 MM², NÃO ENTERRADA, COM ISOLADOR - FORNECIMENTO E INSTALAÇÃO. AF_12/2017</t>
  </si>
  <si>
    <t>CORDOALHA DE COBRE NU 70 MM², NÃO ENTERRADA, COM ISOLADOR - FORNECIMENTO E INSTALAÇÃO. AF_12/2017</t>
  </si>
  <si>
    <t>CORDOALHA DE COBRE NU 95 MM², NÃO ENTERRADA, COM ISOLADOR - FORNECIMENTO E INSTALAÇÃO. AF_12/2017</t>
  </si>
  <si>
    <t>CORDOALHA DE COBRE NU 50 MM², ENTERRADA, SEM ISOLADOR - FORNECIMENTO E INSTALAÇÃO. AF_12/2017</t>
  </si>
  <si>
    <t>CORDOALHA DE COBRE NU 70 MM², ENTERRADA, SEM ISOLADOR - FORNECIMENTO E INSTALAÇÃO. AF_12/2017</t>
  </si>
  <si>
    <t>CORDOALHA DE COBRE NU 95 MM², ENTERRADA, SEM ISOLADOR - FORNECIMENTO E INSTALAÇÃO. AF_12/2017</t>
  </si>
  <si>
    <t>SUPORTE ISOLADOR PARA CORDOALHA DE COBRE - FORNECIMENTO E INSTALAÇÃO. AF_12/2017</t>
  </si>
  <si>
    <t>ELETRODUTO PVC 40MM (1 ¼ ) PARA SPDA - FORNECIMENTO E INSTALAÇÃO. AF_12/2017</t>
  </si>
  <si>
    <t>HASTE DE ATERRAMENTO 5/8  PARA SPDA - FORNECIMENTO E INSTALAÇÃO. AF_12/2017</t>
  </si>
  <si>
    <t>HASTE DE ATERRAMENTO 3/4  PARA SPDA - FORNECIMENTO E INSTALAÇÃO. AF_12/2017</t>
  </si>
  <si>
    <t>BASE METÁLICA PARA MASTRO 1 ½  PARA SPDA - FORNECIMENTO E INSTALAÇÃO. AF_12/2017</t>
  </si>
  <si>
    <t>MASTRO 1 ½  PARA SPDA - FORNECIMENTO E INSTALAÇÃO. AF_12/2017</t>
  </si>
  <si>
    <t>CAPTOR TIPO FRANKLIN PARA SPDA - FORNECIMENTO E INSTALAÇÃO. AF_12/2017</t>
  </si>
  <si>
    <t>LUMINÁRIA TIPO CALHA, DE SOBREPOR, COM 1 LÂMPADA TUBULAR DE 18 W - FORNECIMENTO E INSTALAÇÃO. AF_11/2017</t>
  </si>
  <si>
    <t>LUMINÁRIA TIPO CALHA, DE SOBREPOR, COM 1 LÂMPADA TUBULAR DE 36 W - FORNECIMENTO E INSTALAÇÃO. AF_11/2017</t>
  </si>
  <si>
    <t>LUMINÁRIA TIPO CALHA, DE SOBREPOR, COM 2 LÂMPADAS TUBULARES DE 18 W - FORNECIMENTO E INSTALAÇÃO. AF_11/2017</t>
  </si>
  <si>
    <t>LUMINÁRIA TIPO CALHA, DE SOBREPOR, COM 2 LÂMPADAS TUBULARES DE 36 W - FORNECIMENTO E INSTALAÇÃO. AF_11/2017</t>
  </si>
  <si>
    <t>LUMINÁRIA TIPO CALHA, DE EMBUTIR, COM 2 LÂMPADAS DE 14 W COM REFLETOR - FORNECIMENTO E INSTALAÇÃO. AF_11/2017</t>
  </si>
  <si>
    <t>LUMINÁRIA TIPO PLAFON EM PLÁSTICO, DE SOBREPOR, COM 1 LÂMPADA DE 15 W, - FORNECIMENTO E INSTALAÇÃO. AF_11/2017</t>
  </si>
  <si>
    <t>LUMINÁRIA TIPO PLAFON REDONDO COM VIDRO FOSCO, DE SOBREPOR, COM 1 LÂMPADA DE 15 W - FORNECIMENTO E INSTALAÇÃO. AF_11/2017</t>
  </si>
  <si>
    <t>LUMINÁRIA TIPO PLAFON REDONDO COM VIDRO FOSCO, DE SOBREPOR, COM 2 LÂMPADAS DE 15 W - FORNECIMENTO E INSTALAÇÃO. AF_11/2017</t>
  </si>
  <si>
    <t>LUMINÁRIA TIPO PLAFON, DE SOBREPOR, COM 1 LÂMPADA LED - FORNECIMENTO E INSTALAÇÃO. AF_11/2017</t>
  </si>
  <si>
    <t>LUMINÁRIA TIPO SPOT, DE SOBREPOR, COM 1 LÂMPADA DE 15 W - FORNECIMENTO E INSTALAÇÃO. AF_11/2017</t>
  </si>
  <si>
    <t>LUMINÁRIA TIPO SPOT, DE SOBREPOR, COM 2 LÂMPADAS DE 15 W - FORNECIMENTO E INSTALAÇÃO. AF_11/2017</t>
  </si>
  <si>
    <t>SENSOR DE PRESENÇA COM FOTOCÉLULA, FIXAÇÃO EM PAREDE - FORNECIMENTO E INSTALAÇÃO. AF_11/2017</t>
  </si>
  <si>
    <t>SENSOR DE PRESENÇA SEM FOTOCÉLULA, FIXAÇÃO EM PAREDE - FORNECIMENTO E INSTALAÇÃO. AF_11/2017</t>
  </si>
  <si>
    <t>SENSOR DE PRESENÇA COM FOTOCÉLULA, FIXAÇÃO EM TETO - FORNECIMENTO E INSTALAÇÃO. AF_11/2017</t>
  </si>
  <si>
    <t>SENSOR DE PRESENÇA SEM FOTOCÉLULA, FIXAÇÃO EM TETO - FORNECIMENTO E INSTALAÇÃO. AF_11/2017</t>
  </si>
  <si>
    <t>LUMINÁRIA DE EMERGÊNCIA - FORNECIMENTO E INSTALAÇÃO. AF_11/2017</t>
  </si>
  <si>
    <t>REFLETOR EM ALUMÍNIO COM SUPORTE E ALÇA, LÂMPADA 125 W - FORNECIMENTO E INSTALAÇÃO. AF_11/2017</t>
  </si>
  <si>
    <t>REFLETOR EM ALUMÍNIO COM SUPORTE E ALÇA, LÂMPADA 250 W - FORNECIMENTO E INSTALAÇÃO. AF_11/2017</t>
  </si>
  <si>
    <t>LUMINÁRIA ARANDELA TIPO MEIA-LUA, PARA 1 LÂMPADA LED - FORNECIMENTO E INSTALAÇÃO. AF_11/2017</t>
  </si>
  <si>
    <t>LUMINÁRIA ARANDELA TIPO MEIA-LUA, PARA 1 LÂMPADA DE 15 W - FORNECIMENTO E INSTALAÇÃO. AF_11/2017</t>
  </si>
  <si>
    <t>LUMINÁRIA ARANDELA TIPO TARTARUGA PARA 1 LÂMPADA LED - FORNECIMENTO E INSTALAÇÃO. AF_11/2017</t>
  </si>
  <si>
    <t>LUMINÁRIA ARANDELA TIPO TARTARUGA, COM GRADE, PARA 1 LÂMPADA DE 15 W - FORNECIMENTO E INSTALAÇÃO. AF_11/2017</t>
  </si>
  <si>
    <t>LÂMPADA COMPACTA DE LED 6 W, BASE E27 - FORNECIMENTO E INSTALAÇÃO. AF_11/2017</t>
  </si>
  <si>
    <t>LÂMPADA COMPACTA DE LED 10 W, BASE E27 - FORNECIMENTO E INSTALAÇÃO. AF_11/2017</t>
  </si>
  <si>
    <t>LÂMPADA COMPACTA FLUORESCENTE DE 15 W, BASE E27 - FORNECIMENTO E INSTALAÇÃO. AF_11/2017</t>
  </si>
  <si>
    <t>LÂMPADA COMPACTA FLUORESCENTE DE 20 W, BASE E27 - FORNECIMENTO E INSTALAÇÃO. AF_11/2017</t>
  </si>
  <si>
    <t>LÂMPADA COMPACTA DE VAPOR MERCURIO 125 W, BASE E27 - FORNECIMENTO E INSTALAÇÃO. AF_11/2017</t>
  </si>
  <si>
    <t>LÂMPADA COMPACTA DE VAPOR METÁLICO OVOIDE 150 W, BASE E27 - FORNECIMENTO E INSTALAÇÃO. AF_11/2017</t>
  </si>
  <si>
    <t>LÂMPADA TUBULAR FLUORESCENTE T8 DE 16/18 W, BASE G13 - FORNECIMENTO E INSTALAÇÃO. AF_11/2017_P</t>
  </si>
  <si>
    <t>LÂMPADA TUBULAR FLUORESCENTE T8 DE 32/36 W, BASE G13 - FORNECIMENTO E INSTALAÇÃO. AF_11/2017_P</t>
  </si>
  <si>
    <t>LÂMPADA TUBULAR FLUORESCENTE T10 DE 20/40 W, BASE G13 - FORNECIMENTO E INSTALAÇÃO. AF_11/2017_P</t>
  </si>
  <si>
    <t>LÂMPADA TUBULAR FLUORESCENTE T5 DE 14 W, BASE G13 - FORNECIMENTO E INSTALAÇÃO. AF_11/2017_P</t>
  </si>
  <si>
    <t>DEMOLIÇÃO DE ALVENARIA DE BLOCO FURADO, DE FORMA MANUAL, COM REAPROVEITAMENTO. AF_12/2017</t>
  </si>
  <si>
    <t>DEMOLIÇÃO DE ALVENARIA DE BLOCO FURADO, DE FORMA MANUAL, SEM REAPROVEITAMENTO. AF_12/2017</t>
  </si>
  <si>
    <t>DEMOLIÇÃO DE ALVENARIA DE TIJOLO MACIÇO, DE FORMA MANUAL, COM REAPROVEITAMENTO. AF_12/2017</t>
  </si>
  <si>
    <t>DEMOLIÇÃO DE ALVENARIA DE TIJOLO MACIÇO, DE FORMA MANUAL, SEM REAPROVEITAMENTO. AF_12/2017</t>
  </si>
  <si>
    <t>DEMOLIÇÃO DE ALVENARIA PARA QUALQUER TIPO DE BLOCO, DE FORMA MECANIZADA, SEM REAPROVEITAMENTO. AF_12/2017</t>
  </si>
  <si>
    <t>DEMOLIÇÃO DE PILARES E VIGAS EM CONCRETO ARMADO, DE FORMA MANUAL, SEM REAPROVEITAMENTO. AF_12/2017</t>
  </si>
  <si>
    <t>DEMOLIÇÃO DE PILARES E VIGAS EM CONCRETO ARMADO, DE FORMA MECANIZADA COM MARTELETE, SEM REAPROVEITAMENTO. AF_12/2017</t>
  </si>
  <si>
    <t>DEMOLIÇÃO DE LAJES, DE FORMA MANUAL, SEM REAPROVEITAMENTO. AF_12/2017</t>
  </si>
  <si>
    <t>DEMOLIÇÃO DE LAJES, DE FORMA MECANIZADA COM MARTELETE, SEM REAPROVEITAMENTO. AF_12/2017</t>
  </si>
  <si>
    <t>DEMOLIÇÃO DE ARGAMASSAS, DE FORMA MANUAL, SEM REAPROVEITAMENTO. AF_12/2017</t>
  </si>
  <si>
    <t>DEMOLIÇÃO DE RODAPÉ CERÂMICO, DE FORMA MANUAL, SEM REAPROVEITAMENTO. AF_12/2017</t>
  </si>
  <si>
    <t>DEMOLIÇÃO DE REVESTIMENTO CERÂMICO, DE FORMA MANUAL, SEM REAPROVEITAMENTO. AF_12/2017</t>
  </si>
  <si>
    <t>DEMOLIÇÃO DE REVESTIMENTO CERÂMICO, DE FORMA MECANIZADA COM MARTELETE, SEM REAPROVEITAMENTO. AF_12/2017</t>
  </si>
  <si>
    <t>DEMOLIÇÃO DE PAVIMENTO INTERTRAVADO, DE FORMA MANUAL, COM REAPROVEITAMENTO. AF_12/2017</t>
  </si>
  <si>
    <t>DEMOLIÇÃO PARCIAL DE PAVIMENTO ASFÁLTICO, DE FORMA MECANIZADA, SEM REAPROVEITAMENTO. AF_12/2017</t>
  </si>
  <si>
    <t>REMOÇÃO DE TAPUME/ CHAPAS METÁLICAS E DE MADEIRA, DE FORMA MANUAL, SEM REAPROVEITAMENTO. AF_12/2017</t>
  </si>
  <si>
    <t>REMOÇÃO DE CHAPAS E PERFIS DE DRYWALL, DE FORMA MANUAL, SEM REAPROVEITAMENTO. AF_12/2017</t>
  </si>
  <si>
    <t>REMOÇÃO DE PLACAS E PILARETES DE CONCRETO, DE FORMA MANUAL, SEM REAPROVEITAMENTO. AF_12/2017</t>
  </si>
  <si>
    <t>REMOÇÃO DE FORROS DE DRYWALL, PVC E FIBROMINERAL, DE FORMA MANUAL, SEM REAPROVEITAMENTO. AF_12/2017</t>
  </si>
  <si>
    <t>REMOÇÃO DE FORRO DE GESSO, DE FORMA MANUAL, SEM REAPROVEITAMENTO. AF_12/2017</t>
  </si>
  <si>
    <t>REMOÇÃO DE TRAMA METÁLICA OU DE MADEIRA PARA FORRO, DE FORMA MANUAL, SEM REAPROVEITAMENTO. AF_12/2017</t>
  </si>
  <si>
    <t>REMOÇÃO DE PISO DE MADEIRA (ASSOALHO E BARROTE), DE FORMA MANUAL, SEM REAPROVEITAMENTO. AF_12/2017</t>
  </si>
  <si>
    <t>REMOÇÃO DE PORTAS, DE FORMA MANUAL, SEM REAPROVEITAMENTO. AF_12/2017</t>
  </si>
  <si>
    <t>REMOÇÃO DE JANELAS, DE FORMA MANUAL, SEM REAPROVEITAMENTO. AF_12/2017</t>
  </si>
  <si>
    <t>REMOÇÃO DE TELHAS, DE FIBROCIMENTO, METÁLICA E CERÂMICA, DE FORMA MANUAL, SEM REAPROVEITAMENTO. AF_12/2017</t>
  </si>
  <si>
    <t>REMOÇÃO DE PROTEÇÃO TÉRMICA PARA COBERTURA EM EPS, DE FORMA MANUAL, SEM REAPROVEITAMENTO. AF_12/2017</t>
  </si>
  <si>
    <t>REMOÇÃO DE TELHAS DE FIBROCIMENTO, METÁLICA E CERÂMICA, DE FORMA MECANIZADA, COM USO DE GUINDASTE, SEM REAPROVEITAMENTO. AF_12/2017</t>
  </si>
  <si>
    <t>REMOÇÃO DE TRAMA DE MADEIRA PARA COBERTURA, DE FORMA MANUAL, SEM REAPROVEITAMENTO. AF_12/2017</t>
  </si>
  <si>
    <t>REMOÇÃO DE TESOURAS DE MADEIRA, COM VÃO MENOR QUE 8M, DE FORMA MANUAL, SEM REAPROVEITAMENTO. AF_12/2017</t>
  </si>
  <si>
    <t>REMOÇÃO DE TESOURAS DE MADEIRA, COM VÃO MAIOR OU IGUAL A 8M, DE FORMA MANUAL, SEM REAPROVEITAMENTO. AF_12/2017</t>
  </si>
  <si>
    <t>REMOÇÃO DE TESOURAS DE MADEIRA, COM VÃO MENOR QUE 8M, DE FORMA MECANIZADA, COM REAPROVEITAMENTO. AF_12/2017</t>
  </si>
  <si>
    <t>REMOÇÃO DE TESOURAS DE MADEIRA, COM VÃO MAIOR OU IGUAL A 8M, DE FORMA MECANIZADA, COM REAPROVEITAMENTO. AF_12/2017</t>
  </si>
  <si>
    <t>REMOÇÃO DE TRAMA METÁLICA PARA COBERTURA, DE FORMA MANUAL, SEM REAPROVEITAMENTO. AF_12/2017</t>
  </si>
  <si>
    <t>REMOÇÃO DE TESOURAS METÁLICAS, COM VÃO MENOR QUE 8M, DE FORMA MANUAL, SEM REAPROVEITAMENTO. AF_12/2017</t>
  </si>
  <si>
    <t>REMOÇÃO DE TESOURAS METÁLICAS, COM VÃO MAIOR OU IGUAL A 8M, DE FORMA MANUAL, SEM REAPROVEITAMENTO. AF_12/2017</t>
  </si>
  <si>
    <t>REMOÇÃO DE TESOURAS METÁLICAS, COM VÃO MENOR QUE 8M, DE FORMA MECANIZADA, COM REAPROVEITAMENTO. AF_12/2017</t>
  </si>
  <si>
    <t>REMOÇÃO DE TESOURAS METÁLICAS, COM VÃO MAIOR OU IGUAL A 8M, DE FORMA MECANIZADA, COM REAPROVEITAMENTO. AF_12/2017</t>
  </si>
  <si>
    <t>REMOÇÃO DE INTERRUPTORES/TOMADAS ELÉTRICAS, DE FORMA MANUAL, SEM REAPROVEITAMENTO. AF_12/2017</t>
  </si>
  <si>
    <t>REMOÇÃO DE CABOS ELÉTRICOS, DE FORMA MANUAL, SEM REAPROVEITAMENTO. AF_12/2017</t>
  </si>
  <si>
    <t>REMOÇÃO DE TUBULAÇÕES (TUBOS E CONEXÕES) DE ÁGUA FRIA, DE FORMA MANUAL, SEM REAPROVEITAMENTO. AF_12/2017</t>
  </si>
  <si>
    <t>REMOÇÃO DE LOUÇAS, DE FORMA MANUAL, SEM REAPROVEITAMENTO. AF_12/2017</t>
  </si>
  <si>
    <t>REMOÇÃO DE ACESSÓRIOS, DE FORMA MANUAL, SEM REAPROVEITAMENTO. AF_12/2017</t>
  </si>
  <si>
    <t>REMOÇÃO DE LUMINÁRIAS, DE FORMA MANUAL, SEM REAPROVEITAMENTO. AF_12/2017</t>
  </si>
  <si>
    <t>REMOÇÃO DE METAIS SANITÁRIOS, DE FORMA MANUAL, SEM REAPROVEITAMENTO. AF_12/2017</t>
  </si>
  <si>
    <t>KIT CAVALETE PARA MEDIÇÃO DE ÁGUA - ENTRADA INDIVIDUALIZADA, EM PVC DN 25 (¾), PARA 1 MEDIDOR  FORNECIMENTO E INSTALAÇÃO (EXCLUSIVE HIDRÔMETRO). AF_11/2016</t>
  </si>
  <si>
    <t xml:space="preserve">REMOÇÃO DE PEÇAS DE SANITÁRIAS </t>
  </si>
  <si>
    <t>5.0</t>
  </si>
  <si>
    <t>5.1</t>
  </si>
  <si>
    <t>5.2</t>
  </si>
  <si>
    <t>6.0</t>
  </si>
  <si>
    <t>6.1</t>
  </si>
  <si>
    <t>7.0</t>
  </si>
  <si>
    <t>7.1</t>
  </si>
  <si>
    <t>7.2</t>
  </si>
  <si>
    <t>7.3</t>
  </si>
  <si>
    <t>7.4</t>
  </si>
  <si>
    <t>7.5</t>
  </si>
  <si>
    <t>8.1.1</t>
  </si>
  <si>
    <t>8.1.2</t>
  </si>
  <si>
    <t>8.1.3</t>
  </si>
  <si>
    <t>8.1.4</t>
  </si>
  <si>
    <t>8.1.5</t>
  </si>
  <si>
    <t>8.1.6</t>
  </si>
  <si>
    <t>8.1.7</t>
  </si>
  <si>
    <t>8.1.8</t>
  </si>
  <si>
    <t>8.1.9</t>
  </si>
  <si>
    <t>8.1.10</t>
  </si>
  <si>
    <t>8.1.11</t>
  </si>
  <si>
    <t>8.1.12</t>
  </si>
  <si>
    <t>8.1.13</t>
  </si>
  <si>
    <t>8.1.14</t>
  </si>
  <si>
    <t>8.1.15</t>
  </si>
  <si>
    <t>8.2.1</t>
  </si>
  <si>
    <t>8.2.2</t>
  </si>
  <si>
    <t>9.1</t>
  </si>
  <si>
    <t>9.2</t>
  </si>
  <si>
    <t>9.3</t>
  </si>
  <si>
    <t>9.4</t>
  </si>
  <si>
    <t>9.5</t>
  </si>
  <si>
    <t>9.6</t>
  </si>
  <si>
    <t>9.7</t>
  </si>
  <si>
    <t>9.8</t>
  </si>
  <si>
    <t>9.9</t>
  </si>
  <si>
    <t>9.10</t>
  </si>
  <si>
    <t>9.11</t>
  </si>
  <si>
    <t>9.12</t>
  </si>
  <si>
    <t>9.13</t>
  </si>
  <si>
    <t>9.14</t>
  </si>
  <si>
    <t>9.15</t>
  </si>
  <si>
    <t>9.16</t>
  </si>
  <si>
    <t>9.17</t>
  </si>
  <si>
    <t>9.18</t>
  </si>
  <si>
    <t>10.0</t>
  </si>
  <si>
    <t>10.1</t>
  </si>
  <si>
    <t>10.1.1</t>
  </si>
  <si>
    <t>10.1.2</t>
  </si>
  <si>
    <t>10.1.3</t>
  </si>
  <si>
    <t>10.1.4</t>
  </si>
  <si>
    <t>10.1.5</t>
  </si>
  <si>
    <t>10.2</t>
  </si>
  <si>
    <t>10.2.1</t>
  </si>
  <si>
    <t xml:space="preserve">PINTURA INTERNA E EXTERNA </t>
  </si>
  <si>
    <t>VALOR TOTAL ACUMULADO COM BDI</t>
  </si>
  <si>
    <t>CP-IP-02</t>
  </si>
  <si>
    <t>COMPOSIÇÕES PRA ESQUADRIA</t>
  </si>
  <si>
    <t>CP-ESQ-01</t>
  </si>
  <si>
    <t>CP-HID-01</t>
  </si>
  <si>
    <t>CP-HID-02</t>
  </si>
  <si>
    <t>CP-HID-03</t>
  </si>
  <si>
    <t>CP-ELE-01</t>
  </si>
  <si>
    <t>CP-ELE-02</t>
  </si>
  <si>
    <t>CP-ELE-03</t>
  </si>
  <si>
    <t>CP-ELE-04</t>
  </si>
  <si>
    <t>CP-ELE-05</t>
  </si>
  <si>
    <t>CP-ELE-06</t>
  </si>
  <si>
    <t>COMP-SD-2</t>
  </si>
  <si>
    <t>5.3</t>
  </si>
  <si>
    <t>ADIMINISTRAÇÃO LOCAL</t>
  </si>
  <si>
    <t>LIMPEZA</t>
  </si>
  <si>
    <t>3.2</t>
  </si>
  <si>
    <t>3.3</t>
  </si>
  <si>
    <t>3.4</t>
  </si>
  <si>
    <t>3.5</t>
  </si>
  <si>
    <t>OBRA + ENTORNO</t>
  </si>
  <si>
    <t>7.6</t>
  </si>
  <si>
    <t>CP-IP- 01</t>
  </si>
  <si>
    <t>CP-DEM-01</t>
  </si>
  <si>
    <t>CP-DEM- 02</t>
  </si>
  <si>
    <t>10.1.6</t>
  </si>
  <si>
    <t>Claudenir Tomas Junior</t>
  </si>
  <si>
    <t>Eng.Civil CREA-MT038835</t>
  </si>
  <si>
    <t>3.8</t>
  </si>
  <si>
    <t>Demolição de muro de entrada</t>
  </si>
  <si>
    <t>Lastro de Concreto em piso de concreto</t>
  </si>
  <si>
    <t>rampa lateral</t>
  </si>
  <si>
    <t>3.9</t>
  </si>
  <si>
    <t xml:space="preserve"> altura (m) ou espesurra (m)</t>
  </si>
  <si>
    <t>DEMOLIÇÕES, REPARO E RETIRADAS</t>
  </si>
  <si>
    <t>CP-ELE-07</t>
  </si>
  <si>
    <t>ENTRADA DE ENERGIA ELÉTRICA ÁEREA BIFÁSICA 70 A COM POSTE DE  CONCRETO 7M, CABEAMENTO - FORNECIMENTO E INSTALAÇÃO</t>
  </si>
  <si>
    <t>Padrão de entrada</t>
  </si>
  <si>
    <t>9.19</t>
  </si>
  <si>
    <t>PLANTIO DE GRAMA</t>
  </si>
  <si>
    <t>PLANTIO DE GRAMA BATATAIS EM PLACA</t>
  </si>
  <si>
    <t>10.3</t>
  </si>
  <si>
    <t>10.3.1</t>
  </si>
  <si>
    <t>7.7</t>
  </si>
  <si>
    <t>CP-HID-04</t>
  </si>
  <si>
    <t xml:space="preserve">INSTALAÇÕES SANITÁRIAS </t>
  </si>
  <si>
    <t>Reservatório 5000 L</t>
  </si>
  <si>
    <t>8.1.16</t>
  </si>
  <si>
    <t>ALVENARIA DE BLOCO DE CONCRETO ESTRUTURAL DE 14X19X39 CM FBK 14 Mpa</t>
  </si>
  <si>
    <t>10.4</t>
  </si>
  <si>
    <t>10.4.1</t>
  </si>
  <si>
    <t>MURO DE BLOCO DE CONCRETO ESTRUTURAL</t>
  </si>
  <si>
    <t>FORNECIMENTO E MONTAGEM DE RESERVATÓRIO COLUNA CILÍNDRICA TIPO TAÇA DE CAP. 5.000 L, COM AS SEGUINTES DIMENSÕES: -COLUNA SECA: Ø 1,27 X 5,00M; -RESERVA: Ø 2,00M x 1,60M; -ALTURA TOTAL: 10,00M; INCLUSO ESCADA TIPO MARINHEIRO COM PROTEÇÃO NA PARTE EXTERNA, GUARDA CORPO PARTE EXTERNA NO TOPO, TAMPA SUPERIOR, DEGRAUS NA PARTE INTERNA, CHUMBADORES TIPO "J" COM ROSCAS, PINTURA EPÓXI DUAS DEMÃOS COM FUNDO ANTICORROSIVO, EXCLUSO FUNDAÇÕES.</t>
  </si>
  <si>
    <t>REMOÇÃO DE RESERVATÓRIO METÁLICO</t>
  </si>
  <si>
    <t>CP-DEM-03</t>
  </si>
  <si>
    <t>UND</t>
  </si>
  <si>
    <t>3.10</t>
  </si>
  <si>
    <t>SUBTOTAL DO ITEM</t>
  </si>
  <si>
    <t>CODIGO  DA COMPOSICAO</t>
  </si>
  <si>
    <t>DESCRICAO DA COMPOSICAO</t>
  </si>
  <si>
    <t>CUSTO TOTAL</t>
  </si>
  <si>
    <t>PAREDE DE MADEIRA COMPENSADA PARA CONSTRUÇÃO TEMPORÁRIA EM CHAPA SIMPLES, EXTERNA, COM ÁREA LÍQUIDA MAIOR OU IGUAL A 6 M², SEM VÃO. AF_05/2018</t>
  </si>
  <si>
    <t>PAREDE DE MADEIRA COMPENSADA PARA CONSTRUÇÃO TEMPORÁRIA EM CHAPA SIMPLES, EXTERNA, COM ÁREA LÍQUIDA MENOR QUE 6 M², SEM VÃO. AF_05/2018</t>
  </si>
  <si>
    <t>PAREDE DE MADEIRA COMPENSADA PARA CONSTRUÇÃO TEMPORÁRIA EM CHAPA SIMPLES, INTERNA, COM ÁREA LÍQUIDA MAIOR OU IGUAL A 6 M², SEM VÃO. AF_05/2018</t>
  </si>
  <si>
    <t>PAREDE DE MADEIRA COMPENSADA PARA CONSTRUÇÃO TEMPORÁRIA EM CHAPA SIMPLES, INTERNA, COM ÁREA LÍQUIDA MENOR QUE 6 M², SEM VÃO. AF_05/2018</t>
  </si>
  <si>
    <t>PAREDE DE MADEIRA COMPENSADA PARA CONSTRUÇÃO TEMPORÁRIA EM CHAPA SIMPLES, EXTERNA, COM ÁREA LÍQUIDA MAIOR OU IGUAL A 6 M², COM VÃO. AF_05/2018</t>
  </si>
  <si>
    <t>PAREDE DE MADEIRA COMPENSADA PARA CONSTRUÇÃO TEMPORÁRIA EM CHAPA SIMPLES, EXTERNA, COM ÁREA LÍQUIDA MENOR QUE 6 M², COM VÃO. AF_05/2018</t>
  </si>
  <si>
    <t>PAREDE DE MADEIRA COMPENSADA PARA CONSTRUÇÃO TEMPORÁRIA EM CHAPA SIMPLES, INTERNA, COM ÁREA LÍQUIDA MAIOR OU IGUAL A 6 M², COM VÃO. AF_05/2018</t>
  </si>
  <si>
    <t>PAREDE DE MADEIRA COMPENSADA PARA CONSTRUÇÃO TEMPORÁRIA EM CHAPA SIMPLES, INTERNA, COM ÁREA LÍQUIDA MENOR QUE 6 M², COM VÃO. AF_05/2018</t>
  </si>
  <si>
    <t>PAREDE DE MADEIRA COMPENSADA PARA CONSTRUÇÃO TEMPORÁRIA EM CHAPA DUPLA, EXTERNA, COM ÁREA LÍQUIDA MAIOR OU IGUAL A 6 M², SEM VÃO. AF_05/2018</t>
  </si>
  <si>
    <t>PAREDE DE MADEIRA COMPENSADA PARA CONSTRUÇÃO TEMPORÁRIA EM CHAPA DUPLA, EXTERNA, COM ÁREA LÍQUIDA MENOR QUE 6 M², SEM VÃO. AF_05/2018</t>
  </si>
  <si>
    <t>PAREDE DE MADEIRA COMPENSADA PARA CONSTRUÇÃO TEMPORÁRIA EM CHAPA DUPLA, INTERNA, COM ÁREA LÍQUIDA MAIOR OU IGUAL A 6 M², SEM VÃO. AF_05/2018</t>
  </si>
  <si>
    <t>PAREDE DE MADEIRA COMPENSADA PARA CONSTRUÇÃO TEMPORÁRIA EM CHAPA DUPLA, INTERNA, COM ÁREA LÍQUIDA MENOR QUE 6 M², SEM VÃO. AF_05/2018</t>
  </si>
  <si>
    <t>PAREDE DE MADEIRA COMPENSADA PARA CONSTRUÇÃO TEMPORÁRIA EM CHAPA DUPLA, EXTERNA, COM ÁREA LÍQUIDA MAIOR OU IGUAL A QUE 6 M², COM VÃO. AF_05/2018</t>
  </si>
  <si>
    <t>PAREDE DE MADEIRA COMPENSADA PARA CONSTRUÇÃO TEMPORÁRIA EM CHAPA DUPLA, EXTERNA, COM ÁREA LÍQUIDA MENOR QUE 6 M², COM VÃO. AF_05/2018</t>
  </si>
  <si>
    <t>PAREDE DE MADEIRA COMPENSADA PARA CONSTRUÇÃO TEMPORÁRIA EM CHAPA DUPLA, INTERNA, COM ÁREA LÍQUIDA MAIOR OU IGUAL A 6 M², COM VÃO. AF_05/2018</t>
  </si>
  <si>
    <t>PAREDE DE MADEIRA COMPENSADA PARA CONSTRUÇÃO TEMPORÁRIA EM CHAPA DUPLA, INTERNA, COM ÁREA LÍQUIDA MENOR QUE 6 M², COM VÃO. AF_05/2018</t>
  </si>
  <si>
    <t>TAPUME COM COMPENSADO DE MADEIRA. AF_05/2018</t>
  </si>
  <si>
    <t>TAPUME COM TELHA METÁLICA. AF_05/2018</t>
  </si>
  <si>
    <t>PISO PARA CONSTRUÇÃO TEMPORÁRIA EM MADEIRA, SEM REAPROVEITAMENTO. AF_05/2018</t>
  </si>
  <si>
    <t>ESTRUTURA DE MADEIRA PROVISÓRIA PARA SUPORTE DE CAIXA DÁGUA ELEVADA DE 1000 LITROS. AF_05/2018</t>
  </si>
  <si>
    <t>ESTRUTURA DE MADEIRA PROVISÓRIA PARA SUPORTE DE CAIXA DÁGUA ELEVADA DE 3000 LITROS. AF_05/2018</t>
  </si>
  <si>
    <t>POÇO DE INSPEÇÃO CIRCULAR PARA ESGOTO, EM ALVENARIA COM TIJOLOS CERÂMICOS MACIÇOS, DIÂMETRO INTERNO = 0,6 M, PROFUNDIDADE = 1 M, EXCLUINDO TAMPÃO. AF_05/2018</t>
  </si>
  <si>
    <t>POÇO DE INSPEÇÃO CIRCULAR PARA ESGOTO, EM ALVENARIA COM TIJOLOS CERÂMICOS MACIÇOS, DIÂMETRO INTERNO = 0,6 M, PROFUNDIDADE = 1,5 M, EXCLUINDO TAMPÃO. AF_05/2018</t>
  </si>
  <si>
    <t>BASE PARA POÇO DE VISITA CIRCULAR PARA  ESGOTO, EM ALVENARIA COM TIJOLOS CERÂMICOS MACIÇOS, DIÂMETRO INTERNO = 0,8 M, PROFUNDIDADE = 1,45 M, EXCLUINDO TAMPÃO. AF_05/2018</t>
  </si>
  <si>
    <t>ACRÉSCIMO PARA POÇO DE VISITA CIRCULAR PARA ESGOTO, EM ALVENARIA COM TIJOLOS CERÂMICOS MACIÇOS, DIÂMETRO INTERNO = 0,8 M. AF_05/2018</t>
  </si>
  <si>
    <t>ACRÉSCIMO PARA POÇO DE VISITA CIRCULAR PARA ESGOTO, EM CONCRETO PRÉ-MOLDADO, DIÂMETRO INTERNO = 1 M. AF_05/2018</t>
  </si>
  <si>
    <t>ACRÉSCIMO PARA POÇO DE VISITA CIRCULAR PARA  ESGOTO, EM ALVENARIA COM TIJOLOS CERÂMICOS MACIÇOS, DIÂMETRO INTERNO = 1 M. AF_05/2018</t>
  </si>
  <si>
    <t>ACRÉSCIMO PARA POÇO DE VISITA CIRCULAR PARA ESGOTO, EM CONCRETO PRÉ-MOLDADO, DIÂMETRO INTERNO = 1,2 M. AF_05/2018</t>
  </si>
  <si>
    <t>BASE PARA POÇO DE VISITA CIRCULAR PARA  ESGOTO, EM ALVENARIA COM TIJOLOS CERÂMICOS MACIÇOS, DIÂMETRO INTERNO = 1,2 M, PROFUNDIDADE = 1,45 M, EXCLUINDO TAMPÃO. AF_05/2018</t>
  </si>
  <si>
    <t>ACRÉSCIMO PARA POÇO DE VISITA CIRCULAR PARA ESGOTO, EM ALVENARIA COM TIJOLOS CERÂMICOS MACIÇOS, DIÂMETRO INTERNO = 1,2 M. AF_05/2018</t>
  </si>
  <si>
    <t>ACRÉSCIMO PARA POÇO DE VISITA CIRCULAR PARA  ESGOTO, EM CONCRETO PRÉ-MOLDADO, DIÂMETRO INTERNO = 1,5 M. AF_05/2018</t>
  </si>
  <si>
    <t>BASE PARA POÇO DE VISITA CIRCULAR PARA  ESGOTO, EM ALVENARIA COM TIJOLOS CERÂMICOS MACIÇOS, DIÂMETRO INTERNO = 1,5 M, PROFUNDIDADE = 1,45 M, EXCLUINDO TAMPÃO. AF_05/2018</t>
  </si>
  <si>
    <t>ACRÉSCIMO PARA POÇO DE VISITA CIRCULAR PARA  ESGOTO, EM ALVENARIA COM TIJOLOS CERÂMICOS MACIÇOS, DIÂMETRO INTERNO = 1,5 M. AF_05/2018</t>
  </si>
  <si>
    <t>BASE PARA POÇO DE VISITA RETANGULAR PARA  ESGOTO, EM ALVENARIA COM BLOCOS DE CONCRETO, DIMENSÕES INTERNAS = 1X1 M, PROFUNDIDADE = 1,45 M, EXCLUINDO TAMPÃO. AF_05/2018</t>
  </si>
  <si>
    <t>ACRÉSCIMO PARA POÇO DE VISITA RETANGULAR PARA ESGOTO, EM ALVENARIA COM BLOCOS DE CONCRETO, DIMENSÕES INTERNAS = 1X1 M. AF_05/2018</t>
  </si>
  <si>
    <t>BASE PARA POÇO DE VISITA RETANGULAR PARA ESGOTO, EM ALVENARIA COM BLOCOS DE CONCRETO, DIMENSÕES INTERNAS = 1X1,5 M, PROFUNDIDADE = 1,45 M, EXCLUINDO TAMPÃO. AF_05/2018</t>
  </si>
  <si>
    <t>ACRÉSCIMO PARA POÇO DE VISITA RETANGULAR PARA ESGOTO, EM ALVENARIA COM BLOCOS DE CONCRETO, DIMENSÕES INTERNAS = 1X1,5 M. AF_05/2018</t>
  </si>
  <si>
    <t>ACRÉSCIMO PARA POÇO DE VISITA RETANGULAR PARA ESGOTO, EM ALVENARIA COM BLOCOS DE CONCRETO, DIMENSÕES INTERNAS = 1X2 M. AF_05/2018</t>
  </si>
  <si>
    <t>ACRÉSCIMO PARA POÇO DE VISITA RETANGULAR PARA ESGOTO, EM ALVENARIA COM BLOCOS DE CONCRETO, DIMENSÕES INTERNAS = 1X2,5 M. AF_05/2018</t>
  </si>
  <si>
    <t>BASE PARA POÇO DE VISITA RETANGULAR PARA ESGOTO, EM ALVENARIA COM BLOCOS DE CONCRETO, DIMENSÕES INTERNAS = 1X3 M, PROFUNDIDADE = 1,45 M, EXCLUINDO TAMPÃO. AF_05/2018</t>
  </si>
  <si>
    <t>ACRÉSCIMO PARA POÇO DE VISITA RETANGULAR PARA ESGOTO, EM ALVENARIA COM BLOCOS DE CONCRETO, DIMENSÕES INTERNAS = 1X3 M. AF_05/2018</t>
  </si>
  <si>
    <t>ACRÉSCIMO PARA POÇO DE VISITA RETANGULAR PARA ESGOTO, EM ALVENARIA COM BLOCOS DE CONCRETO, DIMENSÕES INTERNAS = 1X3,5 M. AF_05/2018</t>
  </si>
  <si>
    <t>BASE PARA POÇO DE VISITA RETANGULAR PARA ESGOTO, EM ALVENARIA COM BLOCOS DE CONCRETO, DIMENSÕES INTERNAS = 1X4 M, PROFUNDIDADE = 1,45 M, EXCLUINDO TAMPÃO. AF_05/2018</t>
  </si>
  <si>
    <t>ACRÉSCIMO PARA POÇO DE VISITA RETANGULAR PARA ESGOTO, EM ALVENARIA COM BLOCOS DE CONCRETO, DIMENSÕES INTERNAS = 1X4 M. AF_05/2018</t>
  </si>
  <si>
    <t>BASE PARA POÇO DE VISITA RETANGULAR PARA ESGOTO, EM ALVENARIA COM BLOCOS DE CONCRETO, DIMENSÕES INTERNAS = 1,5X1,5 M, PROFUNDIDADE = 1,45 M, EXCLUINDO TAMPÃO . AF_05/2018</t>
  </si>
  <si>
    <t>ACRÉSCIMO PARA POÇO DE VISITA RETANGULAR PARA ESGOTO, EM ALVENARIA COM BLOCOS DE CONCRETO, DIMENSÕES INTERNAS = 1,5X1,5 M. AF_05/2018</t>
  </si>
  <si>
    <t>BASE PARA POÇO DE VISITA RETANGULAR PARA ESGOTO, EM ALVENARIA COM BLOCOS DE CONCRETO, DIMENSÕES INTERNAS = 1,5X2 M, PROFUNDIDADE = 1,45 M, EXCLUINDO TAMPÃO. AF_05/2018</t>
  </si>
  <si>
    <t>ACRÉSCIMO PARA POÇO DE VISITA RETANGULAR PARA ESGOTO, EM ALVENARIA COM BLOCOS DE CONCRETO, DIMENSÕES INTERNAS = 1,5X2 M. AF_05/2018</t>
  </si>
  <si>
    <t>BASE PARA POÇO DE VISITA RETANGULAR PARA ESGOTO, EM ALVENARIA COM BLOCOS DE CONCRETO, DIMENSÕES INTERNAS = 1,5X2,5 M, PROFUNDIDADE = 1,45 M, EXCLUINDO TAMPÃO. AF_05/2018</t>
  </si>
  <si>
    <t>ACRÉSCIMO PARA POÇO DE VISITA RETANGULAR PARA ESGOTO, EM ALVENARIA COM BLOCOS DE CONCRETO, DIMENSÕES INTERNAS = 1,5X2,5 M. AF_05/2018</t>
  </si>
  <si>
    <t>BASE PARA POÇO DE VISITA RETANGULAR PARA ESGOTO, EM ALVENARIA COM BLOCOS DE CONCRETO, DIMENSÕES INTERNAS = 1,5X3 M, PROFUNDIDADE = 1,45 M, EXCLUINDO TAMPÃO. AF_05/2018</t>
  </si>
  <si>
    <t>ACRÉSCIMO PARA POÇO DE VISITA RETANGULAR PARA ESGOTO, EM ALVENARIA COM BLOCOS DE CONCRETO, DIMENSÕES INTERNAS = 1,5X3 M. AF_05/2018</t>
  </si>
  <si>
    <t>BASE PARA POÇO DE VISITA RETANGULAR PARA ESGOTO, EM ALVENARIA COM BLOCOS DE CONCRETO, DIMENSÕES INTERNAS = 1,5X3,5 M, PROFUNDIDADE = 1,45 M, EXCLUINDO TAMPÃO. AF_05/2018</t>
  </si>
  <si>
    <t>ACRÉSCIMO PARA POÇO DE VISITA RETANGULAR PARA ESGOTO, EM ALVENARIA COM BLOCOS DE CONCRETO, DIMENSÕES INTERNAS = 1,5X3,5 M. AF_05/2018</t>
  </si>
  <si>
    <t>BASE PARA POÇO DE VISITA RETANGULAR PARA ESGOTO, EM ALVENARIA COM BLOCOS DE CONCRETO, DIMENSÕES INTERNAS = 1,5X4 M, PROFUNDIDADE = 1,45 M, EXCLUINDO TAMPÃO. AF_05/2018</t>
  </si>
  <si>
    <t>ACRÉSCIMO PARA POÇO DE VISITA RETANGULAR PARA ESGOTO, EM ALVENARIA COM BLOCOS DE CONCRETO, DIMENSÕES INTERNAS = 1,5X4 M. AF_05/2018</t>
  </si>
  <si>
    <t>BASE PARA POÇO DE VISITA RETANGULAR PARA ESGOTO, EM ALVENARIA COM BLOCOS DE CONCRETO, DIMENSÕES INTERNAS = 2X2 M, PROFUNDIDADE = 1,45 M, EXCLUINDO TAMPÃO. AF_05/2018</t>
  </si>
  <si>
    <t>ACRÉSCIMO PARA POÇO DE VISITA RETANGULAR PARA ESGOTO, EM ALVENARIA COM BLOCOS DE CONCRETO, DIMENSÕES INTERNAS = 2X2 M. AF_05/2018</t>
  </si>
  <si>
    <t>BASE PARA POÇO DE VISITA RETANGULAR PARA ESGOTO, EM ALVENARIA COM BLOCOS DE CONCRETO, DIMENSÕES INTERNAS = 2X2,5 M, PROFUNDIDADE = 1,45 M, EXCLUINDO TAMPÃO. AF_05/2018</t>
  </si>
  <si>
    <t>ACRÉSCIMO PARA POÇO DE VISITA RETANGULAR PARA ESGOTO, EM ALVENARIA COM BLOCOS DE CONCRETO, DIMENSÕES INTERNAS = 2X2,5 M. AF_05/2018</t>
  </si>
  <si>
    <t>BASE PARA POÇO DE VISITA RETANGULAR PARA ESGOTO, EM ALVENARIA COM BLOCOS DE CONCRETO, DIMENSÕES INTERNAS = 2X3 M, PROFUNDIDADE = 1,45 M, EXCLUINDO TAMPÃO. AF_05/2018</t>
  </si>
  <si>
    <t>ACRÉSCIMO PARA POÇO DE VISITA RETANGULAR PARA ESGOTO, EM ALVENARIA COM BLOCOS DE CONCRETO, DIMENSÕES INTERNAS = 2X3 M. AF_05/2018</t>
  </si>
  <si>
    <t>BASE PARA POÇO DE VISITA RETANGULAR PARA ESGOTO, EM ALVENARIA COM BLOCOS DE CONCRETO, DIMENSÕES INTERNAS = 2X3,5 M, PROFUNDIDADE = 1,45 M, EXCLUINDO TAMPÃO. AF_05/2018</t>
  </si>
  <si>
    <t>ACRÉSCIMO PARA POÇO DE VISITA RETANGULAR PARA ESGOTO, EM ALVENARIA COM BLOCOS DE CONCRETO, DIMENSÕES INTERNAS = 2X3,5 M. AF_05/2018</t>
  </si>
  <si>
    <t>BASE PARA POÇO DE VISITA RETANGULAR PARA ESGOTO, EM ALVENARIA COM BLOCOS DE CONCRETO, DIMENSÕES INTERNAS = 2X4 M, PROFUNDIDADE = 1,45 M, EXCLUINDO TAMPÃO. AF_05/2018</t>
  </si>
  <si>
    <t>ACRÉSCIMO PARA POÇO DE VISITA RETANGULAR PARA ESGOTO, EM ALVENARIA COM BLOCOS DE CONCRETO, DIMENSÕES INTERNAS = 2X4 M. AF_05/2018</t>
  </si>
  <si>
    <t>BASE PARA POÇO DE VISITA RETANGULAR PARA ESGOTO, EM ALVENARIA COM BLOCOS DE CONCRETO, DIMENSÕES INTERNAS = 2,5X2,5 M, PROFUNDIDADE = 1,45 M, EXCLUINDO TAMPÃO. AF_05/2018</t>
  </si>
  <si>
    <t>ACRÉSCIMO PARA POÇO DE VISITA RETANGULAR PARA ESGOTO, EM ALVENARIA COM BLOCOS DE CONCRETO, DIMENSÕES INTERNAS = 2,5X2,5 M. AF_05/2018</t>
  </si>
  <si>
    <t>BASE PARA POÇO DE VISITA RETANGULAR PARA ESGOTO, EM ALVENARIA COM BLOCOS DE CONCRETO, DIMENSÕES INTERNAS = 2,5X3 M, PROFUNDIDADE = 1,45 M, EXCLUINDO TAMPÃO. AF_05/2018</t>
  </si>
  <si>
    <t>ACRÉSCIMO PARA POÇO DE VISITA RETANGULAR PARA ESGOTO, EM ALVENARIA COM BLOCOS DE CONCRETO, DIMENSÕES INTERNAS = 2,5X3 M. AF_05/2018</t>
  </si>
  <si>
    <t>BASE PARA POÇO DE VISITA RETANGULAR PARA ESGOTO, EM ALVENARIA COM BLOCOS DE CONCRETO, DIMENSÕES INTERNAS = 2,5X3,5 M, PROFUNDIDADE = 1,45 M, EXCLUINDO TAMPÃO. AF_05/2018</t>
  </si>
  <si>
    <t>ACRÉSCIMO PARA POÇO DE VISITA RETANGULAR PARA ESGOTO, EM ALVENARIA COM BLOCOS DE CONCRETO, DIMENSÕES INTERNAS = 2,5X3,5 M. AF_05/2018</t>
  </si>
  <si>
    <t>BASE PARA POÇO DE VISITA RETANGULAR PARA ESGOTO, EM ALVENARIA COM BLOCOS DE CONCRETO, DIMENSÕES INTERNAS = 2,5X4 M, PROFUNDIDADE = 1,45 M, EXCLUINDO TAMPÃO. AF_05/2018</t>
  </si>
  <si>
    <t>ACRÉSCIMO PARA POÇO DE VISITA RETANGULAR PARA ESGOTO, EM ALVENARIA COM BLOCOS DE CONCRETO, DIMENSÕES INTERNAS = 2,5X4 M. AF_05/2018</t>
  </si>
  <si>
    <t>BASE PARA POÇO DE VISITA RETANGULAR PARA ESGOTO, EM ALVENARIA COM BLOCOS DE CONCRETO, DIMENSÕES INTERNAS = 3X3 M, PROFUNDIDADE = 1,45 M, EXCLUINDO TAMPÃO. AF_05/2018</t>
  </si>
  <si>
    <t>ACRÉSCIMO PARA POÇO DE VISITA RETANGULAR PARA ESGOTO, EM ALVENARIA COM BLOCOS DE CONCRETO, DIMENSÕES INTERNAS = 3X3 M. AF_05/2018</t>
  </si>
  <si>
    <t>BASE PARA POÇO DE VISITA RETANGULAR PARA ESGOTO, EM ALVENARIA COM BLOCOS DE CONCRETO, DIMENSÕES INTERNAS = 3X3,5 M, PROFUNDIDADE = 1,45 M, EXCLUINDO TAMPÃO. AF_05/2018</t>
  </si>
  <si>
    <t>ACRÉSCIMO PARA POÇO DE VISITA RETANGULAR PARA ESGOTO, EM ALVENARIA COM BLOCOS DE CONCRETO, DIMENSÕES INTERNAS = 3X3,5 M. AF_05/2018</t>
  </si>
  <si>
    <t>BASE PARA POÇO DE VISITA RETANGULAR PARA ESGOTO, EM ALVENARIA COM BLOCOS DE CONCRETO, DIMENSÕES INTERNAS = 3X4 M, PROFUNDIDADE = 1,45 M, EXCLUINDO TAMPÃO. AF_05/2018</t>
  </si>
  <si>
    <t>ACRÉSCIMO PARA POÇO DE VISITA RETANGULAR PARA ESGOTO, EM ALVENARIA COM BLOCOS DE CONCRETO, DIMENSÕES INTERNAS = 3X4 M. AF_05/2018</t>
  </si>
  <si>
    <t>BASE PARA POÇO DE VISITA RETANGULAR PARA ESGOTO, EM ALVENARIA COM BLOCOS DE CONCRETO, DIMENSÕES INTERNAS = 3,5X3,5 M, PROFUNDIDADE = 1,45 M, EXCLUINDO TAMPÃO. AF_05/2018</t>
  </si>
  <si>
    <t>ACRÉSCIMO PARA POÇO DE VISITA RETANGULAR PARA ESGOTO, EM ALVENARIA COM BLOCOS DE CONCRETO, DIMENSÕES INTERNAS = 3,5X3,5 M. AF_05/2018</t>
  </si>
  <si>
    <t>BASE PARA POÇO DE VISITA RETANGULAR PARA ESGOTO, EM ALVENARIA COM BLOCOS DE CONCRETO, DIMENSÕES INTERNAS = 3,5X4 M, PROFUNDIDADE = 1,45 M, EXCLUINDO TAMPÃO. AF_05/2018</t>
  </si>
  <si>
    <t>ACRÉSCIMO PARA POÇO DE VISITA RETANGULAR PARA ESGOTO, EM ALVENARIA COM BLOCOS DE CONCRETO, DIMENSÕES INTERNAS = 3,5X4 M. AF_05/2018</t>
  </si>
  <si>
    <t>BASE PARA POÇO DE VISITA RETANGULAR PARA ESGOTO, EM ALVENARIA COM BLOCOS DE CONCRETO, DIMENSÕES INTERNAS = 4X4 M, PROFUNDIDADE = 1,45 M, EXCLUINDO TAMPÃO. AF_05/2018</t>
  </si>
  <si>
    <t>ACRÉSCIMO PARA POÇO DE VISITA RETANGULAR PARA ESGOTO, EM ALVENARIA COM BLOCOS DE CONCRETO, DIMENSÕES INTERNAS = 4X4 M. AF_05/2018</t>
  </si>
  <si>
    <t>CHAMINÉ CIRCULAR PARA POÇO DE VISITA PARA ESGOTO, EM CONCRETO PRÉ-MOLDADO, DIÂMETRO INTERNO = 0,6 M. AF_05/2018</t>
  </si>
  <si>
    <t>CHAMINÉ CIRCULAR PARA POÇO DE VISITA PARA ESGOTO, EM ALVENARIA COM TIJOLOS CERÂMICOS MACIÇOS, DIÂMETRO INTERNO = 0,6 M. AF_05/2018</t>
  </si>
  <si>
    <t>BASE PARA POÇO DE VISITA CIRCULAR PARA  ESGOTO, EM ALVENARIA COM TIJOLOS CERÂMICOS MACIÇOS, DIÂMETRO INTERNO = 1 M, PROFUNDIDADE = 1,45 M, EXCLUINDO TAMPÃO. AF_05/2018.</t>
  </si>
  <si>
    <t>BASE PARA POÇO DE VISITA RETANGULAR PARA ESGOTO, EM ALVENARIA COM BLOCOS DE CONCRETO, DIMENSÕES INTERNAS = 1X3,5 M, PROFUNDIDADE = 1,45 M, EXCLUINDO TAMPÃO. AF_05/2018</t>
  </si>
  <si>
    <t>BASE PARA POÇO DE VISITA RETANGULAR PARA ESGOTO, EM ALVENARIA COM BLOCOS DE CONCRETO, DIMENSÕES INTERNAS = 1X2 M, PROFUNDIDADE = 1,45 M, EXCLUINDO TAMPÃO. AF_05/2018</t>
  </si>
  <si>
    <t>BASE PARA POÇO DE VISITA RETANGULAR PARA ESGOTO, EM ALVENARIA COM BLOCOS DE CONCRETO, DIMENSÕES INTERNAS = 1X2,5 M, PROFUNDIDADE = 1,45 M, EXCLUINDO TAMPÃO. AF_05/2018</t>
  </si>
  <si>
    <t>ACRÉSCIMO PARA POÇO DE VISITA CIRCULAR PARA ESGOTO, EM CONCRETO PRÉ-MOLDADO, DIÂMETRO INTERNO = 0,8 M. AF_05/2018</t>
  </si>
  <si>
    <t>BASE PARA POÇO DE VISITA CIRCULAR PARA  ESGOTO, EM CONCRETO PRÉ-MOLDADO, DIÂMETRO INTERNO = 1 M, PROFUNDIDADE = 1,45 M, EXCLUINDO TAMPÃO. AF_05/2018_P</t>
  </si>
  <si>
    <t>(COMPOSIÇÃO REPRESENTATIVA) POÇO DE VISITA CIRCULAR PARA ESGOTO, EM CONCRETO PRÉ-MOLDADO, DIÂMETRO INTERNO = 1,0 M, PROFUNDIDADE ATÉ 1,50 M, EXCLUINDO TAMPÃO. AF_04/2018</t>
  </si>
  <si>
    <t>(COMPOSIÇÃO REPRESENTATIVA) POÇO DE VISITA CIRCULAR PARA ESGOTO, EM CONCRETO PRÉ-MOLDADO, DIÂMETRO INTERNO = 1,0 M, PROFUNDIDADE DE 1,50 A 2,00 M, EXCLUINDO TAMPÃO. AF_04/2018</t>
  </si>
  <si>
    <t>(COMPOSIÇÃO REPRESENTATIVA) POÇO DE VISITA CIRCULAR PARA ESGOTO, EM CONCRETO PRÉ-MOLDADO, DIÂMETRO INTERNO = 1,0 M, PROFUNDIDADE DE 2,00 A 2,50 M, EXCLUINDO TAMPÃO. AF_04/2018</t>
  </si>
  <si>
    <t>(COMPOSIÇÃO REPRESENTATIVA) POÇO DE VISITA CIRCULAR PARA ESGOTO, EM CONCRETO PRÉ-MOLDADO, DIÂMETRO INTERNO = 1,0 M, PROFUNDIDADE DE 2,50 A 3,00 M, EXCLUINDO TAMPÃO. AF_04/2018</t>
  </si>
  <si>
    <t>(COMPOSIÇÃO REPRESENTATIVA) POÇO DE VISITA CIRCULAR PARA ESGOTO, EM CONCRETO PRÉ-MOLDADO, DIÂMETRO INTERNO = 1,0 M, PROFUNDIDADE DE 3,00 A 3,50 M, EXCLUINDO TAMPÃO. AF_04/2018</t>
  </si>
  <si>
    <t>(COMPOSIÇÃO REPRESENTATIVA) POÇO DE VISITA CIRCULAR PARA ESGOTO, EM CONCRETO PRÉ-MOLDADO, DIÂMETRO INTERNO = 1,0 M, PROFUNDIDADE ATÉ 1,50 M, INCLUINDO TAMPÃO DE FERRO FUNDIDO, DIÂMETRO DE 60 CM. AF_04/2018</t>
  </si>
  <si>
    <t>(COMPOSIÇÃO REPRESENTATIVA) POÇO DE VISITA CIRCULAR PARA ESGOTO, EM CONCRETO PRÉ-MOLDADO, DIÂMETRO INTERNO = 1,0 M, PROFUNDIDADE DE 1,50 A 2,00 M, INCLUINDO TAMPÃO DE FERRO FUNDIDO, DIÂMETRO DE 60 CM. AF_04/2018</t>
  </si>
  <si>
    <t>(COMPOSIÇÃO REPRESENTATIVA) POÇO DE VISITA CIRCULAR PARA ESGOTO, EM CONCRETO PRÉ-MOLDADO, DIÂMETRO INTERNO = 1,0 M, PROFUNDIDADE DE 2,00 A 2,50 M, INCLUINDO TAMPÃO DE FERRO FUNDIDO, DIÂMETRO DE 60 CM. AF_04/2018</t>
  </si>
  <si>
    <t>(COMPOSIÇÃO REPRESENTATIVA) POÇO DE VISITA CIRCULAR PARA ESGOTO, EM CONCRETO PRÉ-MOLDADO, DIÂMETRO INTERNO = 1,0 M, PROFUNDIDADE DE 2,50 A 3,00 M, INCLUINDO TAMPÃO DE FERRO FUNDIDO, DIÂMETRO DE 60 CM. AF_04/2018</t>
  </si>
  <si>
    <t>(COMPOSIÇÃO REPRESENTATIVA) POÇO DE VISITA CIRCULAR PARA ESGOTO, EM CONCRETO PRÉ-MOLDADO, DIÂMETRO INTERNO = 1,0 M, PROFUNDIDADE DE 3,00 A 3,50 M, INCLUINDO TAMPÃO DE FERRO FUNDIDO, DIÂMETRO DE 60 CM. AF_04/2018</t>
  </si>
  <si>
    <t>(COMPOSIÇÃO REPRESENTATIVA) POÇO DE VISITA CIRCULAR PARA ESGOTO, EM ALVENARIA COM TIJOLOS CERÂMICOS MACIÇOS, DIÂMETRO INTERNO = 1,2 M, PROFUNDIDADE ATÉ 1,50 M, EXCLUINDO TAMPÃO. AF_04/2018</t>
  </si>
  <si>
    <t>(COMPOSIÇÃO REPRESENTATIVA) POÇO DE VISITA CIRCULAR PARA ESGOTO, EM ALVENARIA COM TIJOLOS CERÂMICOS MACIÇOS, DIÂMETRO INTERNO = 1,2 M, PROFUNDIDADE DE 1,50 A 2,00 M, EXCLUINDO TAMPÃO. AF_04/2018</t>
  </si>
  <si>
    <t>(COMPOSIÇÃO REPRESENTATIVA) POÇO DE VISITA CIRCULAR PARA ESGOTO, EM ALVENARIA COM TIJOLOS CERÂMICOS MACIÇOS, DIÂMETRO INTERNO = 1,2 M, PROFUNDIDADE DE 2,00 A 2,50 M, EXCLUINDO TAMPÃO. AF_04/2018</t>
  </si>
  <si>
    <t>(COMPOSIÇÃO REPRESENTATIVA) POÇO DE VISITA CIRCULAR PARA ESGOTO, EM ALVENARIA COM TIJOLOS CERÂMICOS MACIÇOS, DIÂMETRO INTERNO = 1,2 M, PROFUNDIDADE DE 2,50 A 3,00 M, EXCLUINDO TAMPÃO. AF_04/2018</t>
  </si>
  <si>
    <t>(COMPOSIÇÃO REPRESENTATIVA) POÇO DE VISITA CIRCULAR PARA ESGOTO, EM ALVENARIA COM TIJOLOS CERÂMICOS MACIÇOS, DIÂMETRO INTERNO = 1,2 M, PROFUNDIDADE DE 3,00 A 3,50 M, EXCLUINDO TAMPÃO. AF_04/2018</t>
  </si>
  <si>
    <t>(COMPOSIÇÃO REPRESENTATIVA) POÇO DE VISITA CIRCULAR PARA ESGOTO, EM ALVENARIA COM TIJOLOS CERÂMICOS MACIÇOS, DIÂMETRO INTERNO = 1,2 M, PROFUNDIDADE ATÉ 1,50 M, INCLUINDO TAMPÃO DE FERRO FUNDIDO, DIÂMETRO DE 60 CM. AF_04/2018</t>
  </si>
  <si>
    <t>(COMPOSIÇÃO REPRESENTATIVA) POÇO DE VISITA CIRCULAR PARA ESGOTO, EM ALVENARIA COM TIJOLOS CERÂMICOS MACIÇOS, DIÂMETRO INTERNO = 1,2 M, PROFUNDIDADE DE 1,50 A 2,00 M, INCLUINDO TAMPÃO DE FERRO FUNDIDO, DIÂMETRO DE 60 CM. AF_04/2018</t>
  </si>
  <si>
    <t>(COMPOSIÇÃO REPRESENTATIVA) POÇO DE VISITA CIRCULAR PARA ESGOTO, EM ALVENARIA COM TIJOLOS CERÂMICOS MACIÇOS, DIÂMETRO INTERNO = 1,2 M, PROFUNDIDADE DE 2,00 A 2,50 M, INCLUINDO TAMPÃO DE FERRO FUNDIDO, DIÂMETRO DE 60 CM. AF_04/2018</t>
  </si>
  <si>
    <t>(COMPOSIÇÃO REPRESENTATIVA) POÇO DE VISITA CIRCULAR PARA ESGOTO, EM ALVENARIA COM TIJOLOS CERÂMICOS MACIÇOS, DIÂMETRO INTERNO = 1,2 M, PROFUNDIDADE DE 2,50 A 3,00 M, INCLUINDO TAMPÃO DE FERRO FUNDIDO, DIÂMETRO DE 60 CM. AF_04/2018</t>
  </si>
  <si>
    <t>(COMPOSIÇÃO REPRESENTATIVA) POÇO DE VISITA CIRCULAR PARA ESGOTO, EM ALVENARIA COM TIJOLOS CERÂMICOS MACIÇOS, DIÂMETRO INTERNO = 1,2 M, PROFUNDIDADE DE 3,00 A 3,50 M, INCLUINDO TAMPÃO DE FERRO FUNDIDO, DIÂMETRO DE 60 CM. AF_04/2018</t>
  </si>
  <si>
    <t>PORTA DE ALUMÍNIO DE ABRIR COM LAMBRI, COM GUARNIÇÃO, FIXAÇÃO COM PARAFUSOS - FORNECIMENTO E INSTALAÇÃO. AF_08/2015</t>
  </si>
  <si>
    <t>TUBULÃO A CÉU ABERTO, DIÂMETRO DO FUSTE DE 70 CM, PROFUNDIDADE MENOR OU IGUAL A 5 M, ESCAVAÇÃO MANUAL, SEM ALARGAMENTO DE BASE, CONCRETO FEITO EM OBRA E LANÇADO COM JERICA. AF_01/2018</t>
  </si>
  <si>
    <t>TUBULÃO A CÉU ABERTO, DIÂMETRO DO FUSTE DE 80 CM, PROFUNDIDADE MENOR OU IGUAL A 5 M, ESCAVAÇÃO MANUAL, SEM ALARGAMENTO DE BASE, CONCRETO FEITO EM OBRA E LANÇADO COM JERICA. AF_01/2018</t>
  </si>
  <si>
    <t>TUBULÃO A CÉU ABERTO, DIÂMETRO DO FUSTE DE 100 CM, PROFUNDIDADE MENOR OU IGUAL A 5 M, ESCAVAÇÃO MANUAL, SEM ALARGAMENTO DE BASE, CONCRETO FEITO EM OBRA E LANÇADO COM JERICA. AF_01/2018</t>
  </si>
  <si>
    <t>TUBULÃO A CÉU ABERTO, DIÂMETRO DO FUSTE DE 120 CM, PROFUNDIDADE MENOR OU IGUAL A 5 M, ESCAVAÇÃO MANUAL, SEM ALARGAMENTO DE BASE, CONCRETO FEITO EM OBRA E LANÇADO COM JERICA. AF_01/2018</t>
  </si>
  <si>
    <t>TUBULÃO A CÉU ABERTO, DIÂMETRO DO FUSTE DE 70 CM, PROFUNDIDADE MAIOR QUE 5 M E MENOR OU IGUAL A 10 M, ESCAVAÇÃO MANUAL, SEM ALARGAMENTO DE BASE, CONCRETO FEITO EM OBRA E LANÇADO COM JERICA. AF_01/2018</t>
  </si>
  <si>
    <t>TUBULÃO A CÉU ABERTO, DIÂMETRO DO FUSTE DE 80 CM, PROFUNDIDADE MAIOR QUE 5 M E MENOR OU IGUAL A 10 M, ESCAVAÇÃO MANUAL, SEM ALARGAMENTO DE BASE, CONCRETO FEITO EM OBRA E LANÇADO COM JERICA. AF_01/2018</t>
  </si>
  <si>
    <t>TUBULÃO A CÉU ABERTO, DIÂMETRO DO FUSTE DE 100 CM, PROFUNDIDADE MAIOR QUE 5 M E MENOR OU IGUAL A 10 M, ESCAVAÇÃO MANUAL, SEM ALARGAMENTO DE BASE, CONCRETO FEITO EM OBRA E LANÇADO COM JERICA. AF_01/2018</t>
  </si>
  <si>
    <t>TUBULÃO A CÉU ABERTO, DIÂMETRO DO FUSTE DE 120 CM, PROFUNDIDADE MAIOR QUE 5 M E MENOR OU IGUAL A 10 M, ESCAVAÇÃO MANUAL, SEM ALARGAMENTO DE BASE, CONCRETO FEITO EM OBRA E LANÇADO COM JERICA. AF_01/2018</t>
  </si>
  <si>
    <t>TUBULÃO A CÉU ABERTO, DIÂMETRO DO FUSTE DE 70 CM, PROFUNDIDADE MAIOR QUE 10 M, ESCAVAÇÃO MANUAL, SEM ALARGAMENTO DE BASE, CONCRETO FEITO EM OBRA E LANÇADO COM JERICA. AF_01/2018</t>
  </si>
  <si>
    <t>TUBULÃO A CÉU ABERTO, DIÂMETRO DO FUSTE DE 80 CM, PROFUNDIDADE MAIOR QUE 10 M, ESCAVAÇÃO MANUAL, SEM ALARGAMENTO DE BASE, CONCRETO FEITO EM OBRA E LANÇADO COM JERICA. AF_01/2018</t>
  </si>
  <si>
    <t>TUBULÃO A CÉU ABERTO, DIÂMETRO DO FUSTE DE 100 CM, PROFUNDIDADE MAIOR QUE 10 M, ESCAVAÇÃO MANUAL, SEM ALARGAMENTO DE BASE, CONCRETO FEITO EM OBRA E LANÇADO COM JERICA. AF_01/2018</t>
  </si>
  <si>
    <t>TUBULÃO A CÉU ABERTO, DIÂMETRO DO FUSTE DE 120 CM, PROFUNDIDADE MAIOR QUE 10 M, ESCAVAÇÃO MANUAL, SEM ALARGAMENTO DE BASE, CONCRETO FEITO EM OBRA E LANÇADO COM JERICA. AF_01/2018</t>
  </si>
  <si>
    <t>TUBULÃO A CÉU ABERTO, DIÂMETRO DO FUSTE DE 70 CM, PROFUNDIDADE MENOR OU IGUAL A 5 M, ESCAVAÇÃO MECÂNICA, SEM ALARGAMENTO DE BASE, CONCRETO FEITO EM OBRA E LANÇADO COM JERICA. AF_01/2018</t>
  </si>
  <si>
    <t>TUBULÃO A CÉU ABERTO, DIÂMETRO DO FUSTE DE 80 CM, PROFUNDIDADE MENOR OU IGUAL A 5 M, ESCAVAÇÃO MECÂNICA, SEM ALARGAMENTO DE BASE, CONCRETO FEITO EM OBRA E LANÇADO COM JERICA. AF_01/2018</t>
  </si>
  <si>
    <t>TUBULÃO A CÉU ABERTO, DIÂMETRO DO FUSTE DE 100 CM, PROFUNDIDADE MENOR OU IGUAL A 5 M, ESCAVAÇÃO MECÂNICA, SEM ALARGAMENTO DE BASE, CONCRETO FEITO EM OBRA E LANÇADO COM JERICA. AF_01/2018</t>
  </si>
  <si>
    <t>TUBULÃO A CÉU ABERTO, DIÂMETRO DO FUSTE DE 120 CM, PROFUNDIDADE MENOR OU IGUAL A 5 M, ESCAVAÇÃO MECÂNICA, SEM ALARGAMENTO DE BASE, CONCRETO FEITO EM OBRA E LANÇADO COM JERICA. AF_01/2018</t>
  </si>
  <si>
    <t>TUBULÃO A CÉU ABERTO, DIÂMETRO DO FUSTE DE 70 CM, PROFUNDIDADE MAIOR QUE 5 M E MENOR OU IGUAL A 10 M, ESCAVAÇÃO MECÂNICA, SEM ALARGAMENTO DE BASE, CONCRETO FEITO EM OBRA E LANÇADO COM JERICA. AF_01/2018</t>
  </si>
  <si>
    <t>TUBULÃO A CÉU ABERTO, DIÂMETRO DO FUSTE DE 80 CM, PROFUNDIDADE MAIOR QUE 5 M E MENOR OU IGUAL A 10 M, ESCAVAÇÃO MECÂNICA, SEM ALARGAMENTO DE BASE, CONCRETO FEITO EM OBRA E LANÇADO COM JERICA. AF_01/2018</t>
  </si>
  <si>
    <t>TUBULÃO A CÉU ABERTO, DIÂMETRO DO FUSTE DE 100 CM, PROFUNDIDADE MAIOR QUE 5 M E MENOR OU IGUAL A 10 M, ESCAVAÇÃO MECÂNICA, SEM ALARGAMENTO DE BASE, CONCRETO FEITO EM OBRA E LANÇADO COM JERICA. AF_01/2018</t>
  </si>
  <si>
    <t>TUBULÃO A CÉU ABERTO, DIÂMETRO DO FUSTE DE 120 CM, PROFUNDIDADE MAIOR QUE 5 M E MENOR OU IGUAL A 10 M, ESCAVAÇÃO MECÂNICA, SEM ALARGAMENTO DE BASE, CONCRETO FEITO EM OBRA E LANÇADO COM JERICA. AF_01/2018</t>
  </si>
  <si>
    <t>TUBULÃO A CÉU ABERTO, DIÂMETRO DO FUSTE DE 70 CM, PROFUNDIDADE MAIOR QUE 10 M, ESCAVAÇÃO MECÂNICA, SEM ALARGAMENTO DE BASE, CONCRETO FEITO EM OBRA E LANÇADO COM JERICA. AF_01/2018</t>
  </si>
  <si>
    <t>TUBULÃO A CÉU ABERTO, DIÂMETRO DO FUSTE DE 80 CM, PROFUNDIDADE MAIOR QUE 10 M, ESCAVAÇÃO MECÂNICA, SEM ALARGAMENTO DE BASE, CONCRETO FEITO EM OBRA E LANÇADO COM JERICA. AF_01/2018</t>
  </si>
  <si>
    <t>TUBULÃO A CÉU ABERTO, DIÂMETRO DO FUSTE DE 100 CM, PROFUNDIDADE MAIOR QUE 10 M, ESCAVAÇÃO MECÂNICA, SEM ALARGAMENTO DE BASE, CONCRETO FEITO EM OBRA E LANÇADO COM JERICA. AF_01/2018</t>
  </si>
  <si>
    <t>TUBULÃO A CÉU ABERTO, DIÂMETRO DO FUSTE DE 120 CM, PROFUNDIDADE MAIOR QUE 10 M, ESCAVAÇÃO MECÂNICA, SEM ALARGAMENTO DE BASE, CONCRETO FEITO EM OBRA E LANÇADO COM JERICA. AF_01/2018</t>
  </si>
  <si>
    <t>TUBULÃO A CÉU ABERTO, DIÂMETRO DO FUSTE DE 70 CM, PROFUNDIDADE MENOR OU IGUAL A 5 M, ESCAVAÇÃO MANUAL, SEM ALARGAMENTO DE BASE, CONCRETO USINADO E LANÇADO COM BOMBA OU DIRETAMENTE DO CAMINHÃO. AF_01/2018</t>
  </si>
  <si>
    <t>TUBULÃO A CÉU ABERTO, DIÂMETRO DO FUSTE DE 80 CM, PROFUNDIDADE MENOR OU IGUAL A 5 M, ESCAVAÇÃO MANUAL, SEM ALARGAMENTO DE BASE, CONCRETO USINADO E LANÇADO COM BOMBA OU DIRETAMENTE DO CAMINHÃO. AF_01/2018</t>
  </si>
  <si>
    <t>TUBULÃO A CÉU ABERTO, DIÂMETRO DO FUSTE DE 100 CM, PROFUNDIDADE MENOR OU IGUAL A 5 M, ESCAVAÇÃO MANUAL, SEM ALARGAMENTO DE BASE, CONCRETO USINADO E LANÇADO COM BOMBA OU DIRETAMENTE DO CAMINHÃO. AF_01/2018</t>
  </si>
  <si>
    <t>TUBULÃO A CÉU ABERTO, DIÂMETRO DO FUSTE DE 120 CM, PROFUNDIDADE MENOR OU IGUAL A 5 M, ESCAVAÇÃO MANUAL, SEM ALARGAMENTO DE BASE, CONCRETO USINADO E LANÇADO COM BOMBA OU DIRETAMENTE DO CAMINHÃO. AF_01/2018</t>
  </si>
  <si>
    <t>TUBULÃO A CÉU ABERTO, DIÂMETRO DO FUSTE DE 70 CM, PROFUNDIDADE MAIOR QUE 5 M E MENOR OU IGUAL A 10 M, ESCAVAÇÃO MANUAL, SEM ALARGAMENTO DE BASE, CONCRETO USINADO E LANÇADO COM BOMBA OU DIRETAMENTE DO CAMINHÃO. AF_01/2018</t>
  </si>
  <si>
    <t>TUBULÃO A CÉU ABERTO, DIÂMETRO DO FUSTE DE 80 CM, PROFUNDIDADE MAIOR QUE 5 M E MENOR OU IGUAL A 10 M, ESCAVAÇÃO MANUAL, SEM ALARGAMENTO DE BASE, CONCRETO USINADO E LANÇADO COM BOMBA OU DIRETAMENTE DO CAMINHÃO. AF_01/2018</t>
  </si>
  <si>
    <t>TUBULÃO A CÉU ABERTO, DIÂMETRO DO FUSTE DE 100 CM, PROFUNDIDADE MAIOR QUE 5 M E MENOR OU IGUAL A 10 M, ESCAVAÇÃO MANUAL, SEM ALARGAMENTO DE BASE, CONCRETO USINADO E LANÇADO COM BOMBA OU DIRETAMENTE DO CAMINHÃO. AF_01/2018</t>
  </si>
  <si>
    <t>TUBULÃO A CÉU ABERTO, DIÂMETRO DO FUSTE DE 120 CM, PROFUNDIDADE MAIOR QUE 5 M E MENOR OU IGUAL A 10 M, ESCAVAÇÃO MANUAL, SEM ALARGAMENTO DE BASE, CONCRETO USINADO E LANÇADO COM BOMBA OU DIRETAMENTE DO CAMINHÃO. AF_01/2018</t>
  </si>
  <si>
    <t>TUBULÃO A CÉU ABERTO, DIÂMETRO DO FUSTE DE 70 CM, PROFUNDIDADE MAIOR QUE 10 M, ESCAVAÇÃO MANUAL, SEM ALARGAMENTO DE BASE, CONCRETO USINADO E LANÇADO COM BOMBA OU DIRETAMENTE DO CAMINHÃO. AF_01/2018</t>
  </si>
  <si>
    <t>TUBULÃO A CÉU ABERTO, DIÂMETRO DO FUSTE DE 80 CM, PROFUNDIDADE MAIOR QUE 10 M, ESCAVAÇÃO MANUAL, SEM ALARGAMENTO DE BASE, CONCRETO USINADO E LANÇADO COM BOMBA OU DIRETAMENTE DO CAMINHÃO. AF_01/2018</t>
  </si>
  <si>
    <t>TUBULÃO A CÉU ABERTO, DIÂMETRO DO FUSTE DE 100 CM, PROFUNDIDADE MAIOR QUE 10 M, ESCAVAÇÃO MANUAL, SEM ALARGAMENTO DE BASE, CONCRETO USINADO E LANÇADO COM BOMBA OU DIRETAMENTE DO CAMINHÃO. AF_01/2018</t>
  </si>
  <si>
    <t>TUBULÃO A CÉU ABERTO, DIÂMETRO DO FUSTE DE 120 CM, PROFUNDIDADE MAIOR QUE 10 M, ESCAVAÇÃO MANUAL, SEM ALARGAMENTO DE BASE, CONCRETO USINADO E LANÇADO COM BOMBA OU DIRETAMENTE DO CAMINHÃO. AF_01/2018</t>
  </si>
  <si>
    <t>TUBULÃO A CÉU ABERTO, DIÂMETRO DO FUSTE DE 70 CM, PROFUNDIDADE MENOR OU IGUAL A 5 M, ESCAVAÇÃO MECÂNICA, SEM ALARGAMENTO DE BASE, CONCRETO USINADO E LANÇADO COM BOMBA OU DIRETAMENTE DO CAMINHÃO. AF_01/2018</t>
  </si>
  <si>
    <t>TUBULÃO A CÉU ABERTO, DIÂMETRO DO FUSTE DE 80 CM, PROFUNDIDADE MENOR OU IGUAL A 5 M, ESCAVAÇÃO MECÂNICA, SEM ALARGAMENTO DE BASE, CONCRETO USINADO E LANÇADO COM BOMBA OU DIRETAMENTE DO CAMINHÃO. AF_01/2018</t>
  </si>
  <si>
    <t>TUBULÃO A CÉU ABERTO, DIÂMETRO DO FUSTE DE 100 CM, PROFUNDIDADE MENOR OU IGUAL A 5 M, ESCAVAÇÃO MECÂNICA, SEM ALARGAMENTO DE BASE, CONCRETO USINADO E LANÇADO COM BOMBA OU DIRETAMENTE DO CAMINHÃO. AF_01/2018</t>
  </si>
  <si>
    <t>TUBULÃO A CÉU ABERTO, DIÂMETRO DO FUSTE DE 120 CM, PROFUNDIDADE MENOR OU IGUAL A 5 M, ESCAVAÇÃO MECÂNICA, SEM ALARGAMENTO DE BASE, CONCRETO USINADO E LANÇADO COM BOMBA OU DIRETAMENTE DO CAMINHÃO. AF_01/2018</t>
  </si>
  <si>
    <t>TUBULÃO A CÉU ABERTO, DIÂMETRO DO FUSTE DE 70 CM, PROFUNDIDADE MAIOR QUE 5 M E MENOR OU IGUAL A 10M, ESCAVAÇÃO MECÂNICA, SEM ALARGAMENTO DE BASE, CONCRETO USINADO E LANÇADO COM BOMBA OU DIRETAMENTE DO CAMINHÃO. AF_01/2018</t>
  </si>
  <si>
    <t>TUBULÃO A CÉU ABERTO, DIÂMETRO DO FUSTE DE 80 CM, PROFUNDIDADE MAIOR QUE 5 M E MENOR OU IGUAL A 10M, ESCAVAÇÃO MECÂNICA, SEM ALARGAMENTO DE BASE, CONCRETO USINADO E LANÇADO COM BOMBA OU DIRETAMENTE DO CAMINHÃO. AF_01/2018</t>
  </si>
  <si>
    <t>TUBULÃO A CÉU ABERTO, DIÂMETRO DO FUSTE DE 100 CM, PROFUNDIDADE MAIOR QUE 5 M E MENOR OU IGUAL A 10M, ESCAVAÇÃO MECÂNICA, SEM ALARGAMENTO DE BASE, CONCRETO USINADO E LANÇADO COM BOMBA OU DIRETAMENTE DO CAMINHÃO. AF_01/2018</t>
  </si>
  <si>
    <t>TUBULÃO A CÉU ABERTO, DIÂMETRO DO FUSTE DE 120 CM, PROFUNDIDADE MAIOR QUE 5 M E MENOR OU IGUAL A 10M, ESCAVAÇÃO MECÂNICA, SEM ALARGAMENTO DE BASE, CONCRETO USINADO E LANÇADO COM BOMBA OU DIRETAMENTE DO CAMINHÃO. AF_01/2018</t>
  </si>
  <si>
    <t>TUBULÃO A CÉU ABERTO, DIÂMETRO DO FUSTE DE 70 CM, PROFUNDIDADE MAIOR QUE 10M, ESCAVAÇÃO MECÂNICA, SEM ALARGAMENTO DE BASE, CONCRETO USINADO E LANÇADO COM BOMBA OU DIRETAMENTE DO CAMINHÃO. AF_01/2018</t>
  </si>
  <si>
    <t>TUBULÃO A CÉU ABERTO, DIÂMETRO DO FUSTE DE 80 CM, PROFUNDIDADE MAIOR QUE 10M, ESCAVAÇÃO MECÂNICA, SEM ALARGAMENTO DE BASE, CONCRETO USINADO E LANÇADO COM BOMBA OU DIRETAMENTE DO CAMINHÃO. AF_01/2018</t>
  </si>
  <si>
    <t>TUBULÃO A CÉU ABERTO, DIÂMETRO DO FUSTE DE 100 CM, PROFUNDIDADE MAIOR QUE 10M, ESCAVAÇÃO MECÂNICA, SEM ALARGAMENTO DE BASE, CONCRETO USINADO E LANÇADO COM BOMBA OU DIRETAMENTE DO CAMINHÃO. AF_01/2018</t>
  </si>
  <si>
    <t>TUBULÃO A CÉU ABERTO, DIÂMETRO DO FUSTE DE 120 CM, PROFUNDIDADE MAIOR QUE 10M, ESCAVAÇÃO MECÂNICA, SEM ALARGAMENTO DE BASE, CONCRETO USINADO E LANÇADO COM BOMBA OU DIRETAMENTE DO CAMINHÃO. AF_01/2018</t>
  </si>
  <si>
    <t>ALARGAMENTO DE BASE DE TUBULÃO A CÉU ABERTO, ESCAVAÇÃO MANUAL, CONCRETO FEITO EM OBRA E LANÇADO COM JERICA. AF_01/2018</t>
  </si>
  <si>
    <t>ALARGAMENTO DE BASE DE TUBULÃO A CÉU ABERTO, ESCAVAÇÃO MANUAL, CONCRETO USINADO E LANÇADO COM BOMBA OU DIRETAMENTE DO CAMINHÃO. AF_01/2018</t>
  </si>
  <si>
    <t>ESTACA BROCA DE CONCRETO, DIÃMETRO DE 20 CM, PROFUNDIDADE DE ATÉ 3 M, ESCAVAÇÃO MANUAL COM TRADO CONCHA, NÃO ARMADA. AF_03/2018</t>
  </si>
  <si>
    <t>ESTACA BROCA DE CONCRETO, DIÃMETRO DE 25 CM, PROFUNDIDADE DE ATÉ 3 M, ESCAVAÇÃO MANUAL COM TRADO CONCHA, NÃO ARMADA. AF_03/2018</t>
  </si>
  <si>
    <t>ESTACA BROCA DE CONCRETO, DIÂMETRO DE 30 CM, PROFUNDIDADE DE ATÉ 3 M, ESCAVAÇÃO MANUAL COM TRADO CONCHA, NÃO ARMADA. AF_03/2018</t>
  </si>
  <si>
    <t>MONTAGEM E DESMONTAGEM DE FÔRMA DE PILARES CIRCULARES, COM ÁREA MÉDIA DAS SEÇÕES MAIOR QUE 0,28 M², PÉ-DIREITO DUPLO, EM MADEIRA, 2 UTILIZAÇÕES.  AF_06/2017</t>
  </si>
  <si>
    <t>PEÇA RETANGULAR PRÉ-MOLDADA, VOLUME DE CONCRETO DE ATÉ 10 LITROS, TAXA DE AÇO APROXIMADA DE 30KG/M³. AF_01/2018</t>
  </si>
  <si>
    <t>PEÇA RETANGULAR PRÉ-MOLDADA, VOLUME DE CONCRETO DE 10 A 30 LITROS, TAXA DE AÇO APROXIMADA DE 30KG/M³. AF_01/2018</t>
  </si>
  <si>
    <t>PEÇA RETANGULAR PRÉ-MOLDADA, VOLUME DE CONCRETO DE 30 A 100 LITROS, TAXA DE AÇO APROXIMADA DE 30KG/M³. AF_01/2018</t>
  </si>
  <si>
    <t>PEÇA RETANGULAR PRÉ-MOLDADA, VOLUME DE CONCRETO ACIMA DE 100 LITROS, TAXA DE AÇO APROXIMADA DE 30KG/M³. AF_01/2018</t>
  </si>
  <si>
    <t>PEÇA RETANGULAR PRÉ-MOLDADA, VOLUME DE CONCRETO DE 30 A 70 LITROS , TAXA DE AÇO APROXIMADA DE 70KG/M³. AF_01/2018</t>
  </si>
  <si>
    <t>PEÇA CIRCULAR PRÉ-MOLDADA, VOLUME DE CONCRETO DE 10 A 30 LITROS, TAXA DE FIBRA DE POLIPROPILENO APROXIMADA DE 6 KG/M³. AF_01/2018_P</t>
  </si>
  <si>
    <t>PEÇA CIRCULAR PRÉ-MOLDADA, VOLUME DE CONCRETO DE 30 A 100 LITROS, TAXA DE AÇO APROXIMADA DE 30KG/M³. AF_01/2018</t>
  </si>
  <si>
    <t>PEÇA CIRCULAR PRÉ-MOLDADA, VOLUME DE CONCRETO ACIMA DE 100 LITROS, TAXA DE AÇO APROXIMADA DE 30KG/M³. AF_01/2018</t>
  </si>
  <si>
    <t>CAIXA ENTERRADA ELÉTRICA RETANGULAR, EM ALVENARIA COM TIJOLOS CERÂMICOS MACIÇOS, FUNDO COM BRITA, DIMENSÕES INTERNAS: 0,3X0,3X0,3 M. AF_05/2018</t>
  </si>
  <si>
    <t>CAIXA ENTERRADA ELÉTRICA RETANGULAR, EM ALVENARIA COM TIJOLOS CERÂMICOS MACIÇOS, FUNDO COM BRITA, DIMENSÕES INTERNAS: 0,4X0,4X0,4 M. AF_05/2018</t>
  </si>
  <si>
    <t>CAIXA ENTERRADA ELÉTRICA RETANGULAR, EM ALVENARIA COM TIJOLOS CERÂMICOS MACIÇOS, FUNDO COM BRITA, DIMENSÕES INTERNAS: 0,6X0,6X0,6 M. AF_05/2018</t>
  </si>
  <si>
    <t>CAIXA ENTERRADA ELÉTRICA RETANGULAR, EM ALVENARIA COM TIJOLOS CERÂMICOS MACIÇOS, FUNDO COM BRITA, DIMENSÕES INTERNAS: 0,8X0,8X0,6 M. AF_05/2018</t>
  </si>
  <si>
    <t>CAIXA ENTERRADA ELÉTRICA RETANGULAR, EM ALVENARIA COM TIJOLOS CERÂMICOS MACIÇOS, FUNDO COM BRITA, DIMENSÕES INTERNAS: 1X1X0,6 M. AF_05/2018</t>
  </si>
  <si>
    <t>CAIXA ENTERRADA ELÉTRICA RETANGULAR, EM ALVENARIA COM BLOCOS DE CONCRETO, FUNDO COM BRITA, DIMENSÕES INTERNAS: 0,4X0,4X0,4 M. AF_05/2018</t>
  </si>
  <si>
    <t>CAIXA ENTERRADA ELÉTRICA RETANGULAR, EM ALVENARIA COM BLOCOS DE CONCRETO, FUNDO COM BRITA, DIMENSÕES INTERNAS: 0,6X0,6X0,6 M. AF_05/2018</t>
  </si>
  <si>
    <t>CAIXA ENTERRADA ELÉTRICA RETANGULAR, EM ALVENARIA COM BLOCOS DE CONCRETO, FUNDO COM BRITA, DIMENSÕES INTERNAS: 0,8X0,8X0,6 M. AF_05/2018</t>
  </si>
  <si>
    <t>CAIXA ENTERRADA ELÉTRICA RETANGULAR, EM ALVENARIA COM BLOCOS DE CONCRETO, FUNDO COM BRITA, DIMENSÕES INTERNAS: 1X1X0,6 M. AF_05/2018</t>
  </si>
  <si>
    <t>POSTE DE ACO CONICO CONTINUO RETO, ENGASTADO, H=9M - FORNECIMENTO E INSTALACAO</t>
  </si>
  <si>
    <t>CABO TELEFÔNICO CCI-50 1 PAR, INSTALADO EM ENTRADA DE EDIFICAÇÃO - FORNECIMENTO E INSTALAÇÃO. AF_03/2018</t>
  </si>
  <si>
    <t>CABO TELEFÔNICO CCI-50 2 PARES, SEM BLINDAGEM, INSTALADO EM ENTRADA DE EDIFICAÇÃO - FORNECIMENTO E INSTALAÇÃO. AF_03/2018</t>
  </si>
  <si>
    <t>CABO TELEFÔNICO CCI-50 3 PARES, SEM BLINDAGEM, INSTALADO EM ENTRADA DE EDIFICAÇÃO - FORNECIMENTO E INSTALAÇÃO. AF_03/2018</t>
  </si>
  <si>
    <t>CABO TELEFÔNICO CCI-50 4 PARES, SEM BLINDAGEM, INSTALADO EM ENTRADA DE EDIFICAÇÃO - FORNECIMENTO E INSTALAÇÃO. AF_03/2018</t>
  </si>
  <si>
    <t>CABO TELEFÔNICO CCI-50 5 PARES, SEM BLINDAGEM, INSTALADO EM ENTRADA DE EDIFICAÇÃO - FORNECIMENTO E INSTALAÇÃO. AF_03/2018</t>
  </si>
  <si>
    <t>CABO TELEFÔNICO CCI-50 6 PARES, SEM BLINDAGEM, INSTALADO EM ENTRADA DE EDIFICAÇÃO - FORNECIMENTO E INSTALAÇÃO. AF_03/2018</t>
  </si>
  <si>
    <t>CABO TELEFÔNICO CI-50 10 PARES INSTALADO EM ENTRADA DE EDIFICAÇÃO - FORNECIMENTO E INSTALAÇÃO. AF_03/2018</t>
  </si>
  <si>
    <t>CABO TELEFÔNICO CI-50 20 PARES INSTALADO EM ENTRADA DE EDIFICAÇÃO - FORNECIMENTO E INSTALAÇÃO. AF_03/2018</t>
  </si>
  <si>
    <t>CABO TELEFÔNICO CI-50 30 PARES INSTALADO EM ENTRADA DE EDIFICAÇÃO - FORNECIMENTO E INSTALAÇÃO. AF_03/2018</t>
  </si>
  <si>
    <t>CABO TELEFÔNICO CI-50 50 PARES INSTALADO EM ENTRADA DE EDIFICAÇÃO - FORNECIMENTO E INSTALAÇÃO. AF_03/2018</t>
  </si>
  <si>
    <t>CABO TELEFÔNICO CI-50 75 PARES INSTALADO EM ENTRADA DE EDIFICAÇÃO - FORNECIMENTO E INSTALAÇÃO. AF_03/2018</t>
  </si>
  <si>
    <t>CABO TELEFÔNICO CI-50 200 PARES INSTALADO EM ENTRADA DE EDIFICAÇÃO - FORNECIMENTO E INSTALAÇÃO. AF_03/2018</t>
  </si>
  <si>
    <t>CABO TELEFÔNICO CCI-50 4 PARES, SEM BLINDAGEM, INSTALADO EM PRUMADA - FORNECIMENTO E INSTALAÇÃO. AF_03/2018</t>
  </si>
  <si>
    <t>CABO TELEFÔNICO CCI-50 5 PARES, SEM BLINDAGEM, INSTALADO EM PRUMADA - FORNECIMENTO E INSTALAÇÃO. AF_03/2018</t>
  </si>
  <si>
    <t>CABO TELEFÔNICO CCI-50 6 PARES, SEM BLINDAGEM, INSTALADO EM PRUMADA - FORNECIMENTO E INSTALAÇÃO. AF_03/2018</t>
  </si>
  <si>
    <t>CABO TELEFÔNICO CI-50 10 PARES INSTALADO EM PRUMADA - FORNECIMENTO E INSTALAÇÃO. AF_03/2018</t>
  </si>
  <si>
    <t>CABO TELEFÔNICO CI-50 20 PARES INSTALADO EM PRUMADA - FORNECIMENTO E INSTALAÇÃO. AF_03/2018</t>
  </si>
  <si>
    <t>CABO TELEFÔNICO CI-50 30 PARES INSTALADO EM PRUMADA - FORNECIMENTO E INSTALAÇÃO. AF_03/2018</t>
  </si>
  <si>
    <t>CABO TELEFÔNICO CI-50 50 PARES INSTALADO EM PRUMADA - FORNECIMENTO E INSTALAÇÃO. AF_03/2018</t>
  </si>
  <si>
    <t>CABO TELEFÔNICO CCI-50 1 PAR, SEM BLINDAGEM, INSTALADO EM DISTRIBUIÇÃO DE EDIFICAÇÃO RESIDENCIAL - FORNECIMENTO E INSTALAÇÃO. AF_03/2018</t>
  </si>
  <si>
    <t>CABO TELEFÔNICO CCI-50 2 PARES, SEM BLINDAGEM, INSTALADO EM DISTRIBUIÇÃO DE EDIFICAÇÃO RESIDENCIAL - FORNECIMENTO E INSTALAÇÃO. AF_03/2018</t>
  </si>
  <si>
    <t>CABO TELEFÔNICO CCI-50 3 PARES, SEM BLINDAGEM, INSTALADO EM DISTRIBUIÇÃO DE EDIFICAÇÃO RESIDENCIAL - FORNECIMENTO E INSTALAÇÃO. AF_03/2018</t>
  </si>
  <si>
    <t>CABO TELEFÔNICO CCI-50 4 PARES, SEM BLINDAGEM, INSTALADO EM DISTRIBUIÇÃO DE EDIFICAÇÃO RESIDENCIAL - FORNECIMENTO E INSTALAÇÃO. AF_03/2018</t>
  </si>
  <si>
    <t>CABO TELEFÔNICO CCI-50 5 PARES, SEM BLINDAGEM, INSTALADO EM DISTRIBUIÇÃO DE EDIFICAÇÃO RESIDENCIAL - FORNECIMENTO E INSTALAÇÃO. AF_03/2018</t>
  </si>
  <si>
    <t>CABO TELEFÔNICO CCI-50 6 PARES, SEM BLINDAGEM, INSTALADO EM DISTRIBUIÇÃO DE EDIFICAÇÃO RESIDENCIAL - FORNECIMENTO E INSTALAÇÃO. AF_03/2018</t>
  </si>
  <si>
    <t>CABO TELEFÔNICO CI-50 10 PARES INSTALADO EM DISTRIBUIÇÃO DE EDIFICAÇÃO RESIDENCIAL - FORNECIMENTO E INSTALAÇÃO. AF_03/2018</t>
  </si>
  <si>
    <t>CABO TELEFÔNICO CCI-50 1 PAR, SEM BLINDAGEM, INSTALADO EM DISTRIBUIÇÃO DE EDIFICAÇÃO INSTITUCIONAL - FORNECIMENTO E INSTALAÇÃO. AF_03/2018</t>
  </si>
  <si>
    <t>CABO TELEFÔNICO CCI-50 2 PARES, SEM BLINDAGEM, INSTALADO EM DISTRIBUIÇÃO DE EDIFICAÇÃO INSTITUCIONAL - FORNECIMENTO E INSTALAÇÃO. AF_03/2018</t>
  </si>
  <si>
    <t>CABO TELEFÔNICO CCI-50 3 PARES, SEM BLINDAGEM, INSTALADO EM DISTRIBUIÇÃO DE EDIFICAÇÃO INSTITUCIONAL - FORNECIMENTO E INSTALAÇÃO. AF_03/2018</t>
  </si>
  <si>
    <t>CABO TELEFÔNICO CCI-50 4 PARES, SEM BLINDAGEM, INSTALADO EM DISTRIBUIÇÃO DE EDIFICAÇÃO INSTITUCIONAL - FORNECIMENTO E INSTALAÇÃO. AF_03/2018</t>
  </si>
  <si>
    <t>CABO TELEFÔNICO CCI-50 5 PARES, SEM BLINDAGEM, INSTALADO EM DISTRIBUIÇÃO DE EDIFICAÇÃO INSTITUCIONAL - FORNECIMENTO E INSTALAÇÃO. AF_03/2018</t>
  </si>
  <si>
    <t>CABO TELEFÔNICO CCI-50 6 PARES, SEM BLINDAGEM, INSTALADO EM DISTRIBUIÇÃO DE EDIFICAÇÃO INSTITUCIONAL - FORNECIMENTO E INSTALAÇÃO. AF_03/2018</t>
  </si>
  <si>
    <t>CABO TELEFÔNICO CI-50 10 PARES INSTALADO EM DISTRIBUIÇÃO DE EDIFICAÇÃO INSTITUCIONAL - FORNECIMENTO E INSTALAÇÃO. AF_03/2018</t>
  </si>
  <si>
    <t>CABO TELEFÔNICO CTP-APL-50 10 PARES INSTALADO EM ENTRADA DE EDIFICAÇÃO - FORNECIMENTO E INSTALAÇÃO. AF_04/2018</t>
  </si>
  <si>
    <t>CABO TELEFÔNICO CTP-APL-50 20 PARES INSTALADO EM ENTRADA DE EDIFICAÇÃO - FORNECIMENTO E INSTALAÇÃO. AF_04/2018</t>
  </si>
  <si>
    <t>CABO TELEFÔNICO CTP-APL-50 30 PARES INSTALADO EM ENTRADA DE EDIFICAÇÃO - FORNECIMENTO E INSTALAÇÃO. AF_04/2018</t>
  </si>
  <si>
    <t>PINTURA ANTICORROSIVA DE DUTO METÁLICO. AF_04/2018</t>
  </si>
  <si>
    <t>CABO ELETRÔNICO CATEGORIA 5E, INSTALADO EM EDIFICAÇÃO RESIDENCIAL - FORNECIMENTO E INSTALAÇÃO. AF_03/2018</t>
  </si>
  <si>
    <t>CABO ELETRÔNICO CATEGORIA 5E, INSTALADO EM EDIFICAÇÃO INSTITUCIONAL - FORNECIMENTO E INSTALAÇÃO. AF_03/2018</t>
  </si>
  <si>
    <t>CABO ELETRÔNICO CATEGORIA 6, INSTALADO EM EDIFICAÇÃO RESIDENCIAL - FORNECIMENTO E INSTALAÇÃO. AF_03/2018</t>
  </si>
  <si>
    <t>CABO ELETRÔNICO CATEGORIA 6, INSTALADO EM EDIFICAÇÃO INSTITUCIONAL - FORNECIMENTO E INSTALAÇÃO. AF_03/2018</t>
  </si>
  <si>
    <t>PATCH PANEL 24 PORTAS, CATEGORIA 5E - FORNECIMENTO E INSTALAÇÃO. AF_03/2018</t>
  </si>
  <si>
    <t>PATCH PANEL 24 PORTAS, CATEGORIA 6 - FORNECIMENTO E INSTALAÇÃO. AF_03/2018</t>
  </si>
  <si>
    <t>PATCH PANEL 48 PORTAS, CATEGORIA 6 - FORNECIMENTO E INSTALAÇÃO. AF_03/2018</t>
  </si>
  <si>
    <t>TOMADA DE REDE RJ45 - FORNECIMENTO E INSTALAÇÃO. AF_03/2018</t>
  </si>
  <si>
    <t>TOMADA PARA TELEFONE RJ11 - FORNECIMENTO E INSTALAÇÃO. AF_03/2018</t>
  </si>
  <si>
    <t>PATCH PANEL 48 PORTAS, CATEGORIA 5E - FORNECIMENTO E INSTALAÇÃO. AF_04/2018</t>
  </si>
  <si>
    <t>TUBO DE AÇO GALVANIZADO COM COSTURA, CLASSE MÉDIA, DN 25 (1"), CONEXÃO ROSQUEADA, INSTALADO EM REDE DE ALIMENTAÇÃO PARA HIDRANTE - FORNECIMENTO E INSTALAÇÃO. AF_12/2015</t>
  </si>
  <si>
    <t>TUBO DE AÇO GALVANIZADO COM COSTURA, CLASSE MÉDIA, CONEXÃO ROSQUEADA, DN 25 (1''), INSTALADO EM REDE DE ALIMENTAÇÃO PARA SPRINKLER - FORNECIMENTO E INSTALAÇÃO. AF_12/2015</t>
  </si>
  <si>
    <t>TUBO DE AÇO GALVANIZADO COM COSTURA, CLASSE MÉDIA, CONEXÃO ROSQUEADA, DN 25 (1''), INSTALADO EM RAMAIS  E SUB-RAMAIS DE GÁS - FORNECIMENTO E INSTALAÇÃO. AF_12/2015</t>
  </si>
  <si>
    <t>FLANGE EM AÇO, DN 15 MM X 1/2'', INSTALADO EM RESERVAÇÃO DE ÁGUA DE EDIFICAÇÃO QUE POSSUA RESERVATÓRIO DE FIBRA/FIBROCIMENTO - FORNECIMENTO E INSTALAÇÃO. AF_06/2016</t>
  </si>
  <si>
    <t>FLANGE EM AÇO, DN 20 MM X 3/4'', INSTALADO EM RESERVAÇÃO DE ÁGUA DE EDIFICAÇÃO QUE POSSUA RESERVATÓRIO DE FIBRA/FIBROCIMENTO - FORNECIMENTO E INSTALAÇÃO. AF_06/2016</t>
  </si>
  <si>
    <t>FLANGE EM AÇO, DN 25 MM X 1'', INSTALADO EM RESERVAÇÃO DE ÁGUA DE EDIFICAÇÃO QUE POSSUA RESERVATÓRIO DE FIBRA/FIBROCIMENTO - FORNECIMENTO E INSTALAÇÃO. AF_06/2016</t>
  </si>
  <si>
    <t>FLANGE EM AÇO, DN 32 MM X 1 1/4'', INSTALADO EM RESERVAÇÃO DE ÁGUA DE EDIFICAÇÃO QUE POSSUA RESERVATÓRIO DE FIBRA/FIBROCIMENTO - FORNECIMENTO E INSTALAÇÃO. AF_06/2016</t>
  </si>
  <si>
    <t>FLANGE EM AÇO, DN 40 MM X 1 1/2'', INSTALADO EM RESERVAÇÃO DE ÁGUA DE EDIFICAÇÃO QUE POSSUA RESERVATÓRIO DE FIBRA/FIBROCIMENTO - FORNECIMENTO E INSTALAÇÃO. AF_06/2016</t>
  </si>
  <si>
    <t>ACOPLAMENTO RÍGIDO EM AÇO, CONEXÃO RANHURADA, DN 50 (2), INSTALADO EM PRUMADAS  FORNECIMENTO E INSTALAÇÃO. AF_12/2015</t>
  </si>
  <si>
    <t>ACOPLAMENTO RÍGIDO EM AÇO, CONEXÃO RANHURADA, DN 65 (2 1/2), INSTALADO EM PRUMADAS  FORNECIMENTO E INSTALAÇÃO. AF_12/2015</t>
  </si>
  <si>
    <t>ACOPLAMENTO RÍGIDO EM AÇO, CONEXÃO RANHURADA, DN 80 (3), INSTALADO EM PRUMADAS  FORNECIMENTO E INSTALAÇÃO. AF_12/2015</t>
  </si>
  <si>
    <t>CURVA 45°, EM AÇO, CONEXÃO RANHURADA, DN 50 (2), INSTALADO EM PRUMADAS  FORNECIMENTO E INSTALAÇÃO. AF_12/2015</t>
  </si>
  <si>
    <t>CURVA 90°, EM AÇO, CONEXÃO RANHURADA, DN 50 (2), INSTALADO EM PRUMADAS  FORNECIMENTO E INSTALAÇÃO. AF_12/2015</t>
  </si>
  <si>
    <t>CURVA 45°, EM AÇO, CONEXÃO RANHURADA, DN 65 (2 1/2), INSTALADO EM PRUMADAS  FORNECIMENTO E INSTALAÇÃO. AF_12/2015</t>
  </si>
  <si>
    <t>CURVA 90°, EM AÇO, CONEXÃO RANHURADA, DN 65 (2 1/2), INSTALADO EM PRUMADAS  FORNECIMENTO E INSTALAÇÃO. AF_12/2015</t>
  </si>
  <si>
    <t>CURVA 45°, EM AÇO, CONEXÃO RANHURADA, DN 80 (3), INSTALADO EM PRUMADAS  FORNECIMENTO E INSTALAÇÃO. AF_12/2015</t>
  </si>
  <si>
    <t>CURVA 90°, EM AÇO, CONEXÃO RANHURADA, DN 80 (3), INSTALADO EM PRUMADAS  FORNECIMENTO E INSTALAÇÃO. AF_12/2015</t>
  </si>
  <si>
    <t>TÊ, EM AÇO, CONEXÃO RANHURADA, DN 50 (2), INSTALADO EM PRUMADAS  FORNECIMENTO E INSTALAÇÃO. AF_12/2015</t>
  </si>
  <si>
    <t>TÊ, EM AÇO, CONEXÃO RANHURADA, DN 65 (2 1/2), INSTALADO EM PRUMADAS  FORNECIMENTO E INSTALAÇÃO. AF_12/2015</t>
  </si>
  <si>
    <t>TÊ, EM AÇO, CONEXÃO RANHURADA, DN 80 (3), INSTALADO EM PRUMADAS  FORNECIMENTO E INSTALAÇÃO. AF_12/2015</t>
  </si>
  <si>
    <t>LUVA, EM AÇO, CONEXÃO SOLDADA, DN 50 (2), INSTALADO EM PRUMADAS  FORNECIMENTO E INSTALAÇÃO. AF_12/2015</t>
  </si>
  <si>
    <t>LUVA COM REDUÇÃO, EM AÇO, CONEXÃO SOLDADA, DN 50 X 40 MM (2" X 1 1/2"), INSTALADO EM PRUMADAS  FORNECIMENTO E INSTALAÇÃO. AF_12/2015</t>
  </si>
  <si>
    <t>LUVA, EM AÇO, CONEXÃO SOLDADA, DN 65 (2 1/2), INSTALADO EM PRUMADAS  FORNECIMENTO E INSTALAÇÃO. AF_12/2015</t>
  </si>
  <si>
    <t>LUVA COM REDUÇÃO, EM AÇO, CONEXÃO SOLDADA, DN 65 X 50 MM (2 1/2" X 2"), INSTALADO EM PRUMADAS  FORNECIMENTO E INSTALAÇÃO. AF_12/2015</t>
  </si>
  <si>
    <t>LUVA, EM AÇO, CONEXÃO SOLDADA, DN 80 (3), INSTALADO EM PRUMADAS  FORNECIMENTO E INSTALAÇÃO. AF_12/2015</t>
  </si>
  <si>
    <t>LUVA COM REDUÇÃO, EM AÇO, CONEXÃO SOLDADA, DN 80 X 65 MM (3" X 2 1/2"), INSTALADO EM PRUMADAS  FORNECIMENTO E INSTALAÇÃO. AF_12/2015</t>
  </si>
  <si>
    <t>CURVA 45°, EM AÇO, CONEXÃO SOLDADA, DN 50 (2), INSTALADO EM PRUMADAS  FORNECIMENTO E INSTALAÇÃO. AF_12/2015</t>
  </si>
  <si>
    <t>CURVA 90°, EM AÇO, CONEXÃO SOLDADA, DN 50 (2), INSTALADO EM PRUMADAS  FORNECIMENTO E INSTALAÇÃO. AF_12/2015</t>
  </si>
  <si>
    <t>CURVA 45°, EM AÇO, CONEXÃO SOLDADA, DN 65 (2 1/2), INSTALADO EM PRUMADAS  FORNECIMENTO E INSTALAÇÃO. AF_12/2015</t>
  </si>
  <si>
    <t>CURVA 90°, EM AÇO, CONEXÃO SOLDADA, DN 65 (2 1/2), INSTALADO EM PRUMADAS  FORNECIMENTO E INSTALAÇÃO. AF_12/2015</t>
  </si>
  <si>
    <t>CURVA 45°, EM AÇO, CONEXÃO SOLDADA, DN 80 (3), INSTALADO EM PRUMADAS  FORNECIMENTO E INSTALAÇÃO. AF_12/2015</t>
  </si>
  <si>
    <t>CURVA 90°, EM AÇO, CONEXÃO SOLDADA, DN 80 (3), INSTALADO EM PRUMADAS  FORNECIMENTO E INSTALAÇÃO. AF_12/2015</t>
  </si>
  <si>
    <t>TÊ, EM AÇO, CONEXÃO SOLDADA, DN 65 (2 1/2"), INSTALADO EM PRUMADAS  FORNECIMENTO E INSTALAÇÃO. AF_12/2015</t>
  </si>
  <si>
    <t>TÊ, EM AÇO, CONEXÃO SOLDADA, DN 65 (2 1/2), INSTALADO EM PRUMADAS  FORNECIMENTO E INSTALAÇÃO. AF_12/2015</t>
  </si>
  <si>
    <t>TÊ, EM AÇO, CONEXÃO SOLDADA, DN 80 (3), INSTALADO EM PRUMADAS  FORNECIMENTO E INSTALAÇÃO. AF_12/2015</t>
  </si>
  <si>
    <t>LUVA, EM AÇO, CONEXÃO SOLDADA, DN 25 (1), INSTALADO EM REDE DE ALIMENTAÇÃO PARA HIDRANTE  FORNECIMENTO E INSTALAÇÃO. AF_12/2015</t>
  </si>
  <si>
    <t>LUVA COM REDUÇÃO, EM AÇO, CONEXÃO SOLDADA, DN 25 X 20 MM (1" X 3/4"), INSTALADO EM REDE DE ALIMENTAÇÃO PARA HIDRANTE  FORNECIMENTO E INSTALAÇÃO. AF_12/2015</t>
  </si>
  <si>
    <t>LUVA, EM AÇO, CONEXÃO SOLDADA, DN 32 (1 1/4), INSTALADO EM REDE DE ALIMENTAÇÃO PARA HIDRANTE  FORNECIMENTO E INSTALAÇÃO. AF_12/2015</t>
  </si>
  <si>
    <t>LUVA COM REDUÇÃO, EM AÇO, CONEXÃO SOLDADA, DN 32 X 25 MM (1 1/4"  X 1"), INSTALADO EM REDE DE ALIMENTAÇÃO PARA HIDRANTE  FORNECIMENTO E INSTALAÇÃO. AF_12/2015</t>
  </si>
  <si>
    <t>LUVA, EM AÇO, CONEXÃO SOLDADA, DN 40 (1 1/2), INSTALADO EM REDE DE ALIMENTAÇÃO PARA HIDRANTE  FORNECIMENTO E INSTALAÇÃO. AF_12/2015</t>
  </si>
  <si>
    <t>LUVA COM REDUÇÃO, EM AÇO, CONEXÃO SOLDADA, DN 40  X 32 MM (1 1/2" X 1 1/4"), INSTALADO EM REDE DE ALIMENTAÇÃO PARA HIDRANTE  FORNECIMENTO E INSTALAÇÃO. AF_12/2015</t>
  </si>
  <si>
    <t>LUVA, EM AÇO, CONEXÃO SOLDADA, DN 50 (2), INSTALADO EM REDE DE ALIMENTAÇÃO PARA HIDRANTE  FORNECIMENTO E INSTALAÇÃO. AF_12/2015</t>
  </si>
  <si>
    <t>LUVA COM REDUÇÃO, EM AÇO, CONEXÃO SOLDADA, DN 50 X 40 MM (2" X 1 1/2"), INSTALADO EM REDE DE ALIMENTAÇÃO PARA HIDRANTE  FORNECIMENTO E INSTALAÇÃO. AF_12/2015</t>
  </si>
  <si>
    <t>LUVA, EM AÇO, CONEXÃO SOLDADA, DN 65 (2 1/2), INSTALADO EM REDE DE ALIMENTAÇÃO PARA HIDRANTE  FORNECIMENTO E INSTALAÇÃO. AF_12/2015</t>
  </si>
  <si>
    <t>LUVA COM REDUÇÃO, EM AÇO, CONEXÃO SOLDADA, DN 65 X 50 MM (2 1/2" X 2"), INSTALADO EM REDE DE ALIMENTAÇÃO PARA HIDRANTE  FORNECIMENTO E INSTALAÇÃO. AF_12/2015</t>
  </si>
  <si>
    <t>LUVA, EM AÇO, CONEXÃO SOLDADA, DN 80 (3), INSTALADO EM REDE DE ALIMENTAÇÃO PARA HIDRANTE  FORNECIMENTO E INSTALAÇÃO. AF_12/2015</t>
  </si>
  <si>
    <t>LUVA COM REDUÇÃO, EM AÇO, CONEXÃO SOLDADA, DN 80 X 65 MM (3" X 2 1/2"), INSTALADO EM REDE DE ALIMENTAÇÃO PARA HIDRANTE  FORNECIMENTO E INSTALAÇÃO. AF_12/2015</t>
  </si>
  <si>
    <t>CURVA 45 GRAUS, EM AÇO, CONEXÃO SOLDADA, DN 25 (1), INSTALADO EM REDE DE ALIMENTAÇÃO PARA HIDRANTE  FORNECIMENTO E INSTALAÇÃO. AF_12/2015</t>
  </si>
  <si>
    <t>CURVA 90 GRAUS, EM AÇO, CONEXÃO SOLDADA, DN 25 (1), INSTALADO EM REDE DE ALIMENTAÇÃO PARA HIDRANTE  FORNECIMENTO E INSTALAÇÃO. AF_12/2015</t>
  </si>
  <si>
    <t>CURVA 45 GRAUS, EM AÇO, CONEXÃO SOLDADA, DN 32 (1 1/4), INSTALADO EM REDE DE ALIMENTAÇÃO PARA HIDRANTE  FORNECIMENTO E INSTALAÇÃO. AF_12/2015</t>
  </si>
  <si>
    <t>CURVA 90 GRAUS, EM AÇO, CONEXÃO SOLDADA, DN 32 (1 1/4), INSTALADO EM REDE DE ALIMENTAÇÃO PARA HIDRANTE  FORNECIMENTO E INSTALAÇÃO. AF_12/2015</t>
  </si>
  <si>
    <t>CURVA 45 GRAUS, EM AÇO, CONEXÃO SOLDADA, DN 40 (1 1/2), INSTALADO EM REDE DE ALIMENTAÇÃO PARA HIDRANTE  FORNECIMENTO E INSTALAÇÃO. AF_12/2015</t>
  </si>
  <si>
    <t>CURVA 90 GRAUS, EM AÇO, CONEXÃO SOLDADA, DN 40 (1 1/2), INSTALADO EM REDE DE ALIMENTAÇÃO PARA HIDRANTE  FORNECIMENTO E INSTALAÇÃO. AF_12/2015</t>
  </si>
  <si>
    <t>CURVA 45 GRAUS, EM AÇO, CONEXÃO SOLDADA, DN 50 (2), INSTALADO EM REDE DE ALIMENTAÇÃO PARA HIDRANTE  FORNECIMENTO E INSTALAÇÃO. AF_12/2015</t>
  </si>
  <si>
    <t>CURVA 90 GRAUS, EM AÇO, CONEXÃO SOLDADA, DN 50 (2), INSTALADO EM REDE DE ALIMENTAÇÃO PARA HIDRANTE  FORNECIMENTO E INSTALAÇÃO. AF_12/2015</t>
  </si>
  <si>
    <t>CURVA 45 GRAUS, EM AÇO, CONEXÃO SOLDADA, DN 65 (2 1/2), INSTALADO EM REDE DE ALIMENTAÇÃO PARA HIDRANTE  FORNECIMENTO E INSTALAÇÃO. AF_12/2015</t>
  </si>
  <si>
    <t>CURVA 90 GRAUS, EM AÇO, CONEXÃO SOLDADA, DN 65 (2 1/2), INSTALADO EM REDE DE ALIMENTAÇÃO PARA HIDRANTE  FORNECIMENTO E INSTALAÇÃO. AF_12/2015</t>
  </si>
  <si>
    <t>CURVA 45 GRAUS, EM AÇO, CONEXÃO SOLDADA, DN 80 (3), INSTALADO EM REDE DE ALIMENTAÇÃO PARA HIDRANTE  FORNECIMENTO E INSTALAÇÃO. AF_12/2015</t>
  </si>
  <si>
    <t>CURVA 90 GRAUS, EM AÇO, CONEXÃO SOLDADA, DN 80 (3), INSTALADO EM REDE DE ALIMENTAÇÃO PARA HIDRANTE  FORNECIMENTO E INSTALAÇÃO. AF_12/2015</t>
  </si>
  <si>
    <t>TÊ, EM AÇO, CONEXÃO SOLDADA, DN 25 (1), INSTALADO EM REDE DE ALIMENTAÇÃO PARA HIDRANTE  FORNECIMENTO E INSTALAÇÃO. AF_12/2015</t>
  </si>
  <si>
    <t>TÊ, EM AÇO, CONEXÃO SOLDADA, DN 32 (1 1/4), INSTALADO EM REDE DE ALIMENTAÇÃO PARA HIDRANTE - FORNECIMENTO E INSTALAÇÃO. AF_12/2015</t>
  </si>
  <si>
    <t>TÊ, EM AÇO, CONEXÃO SOLDADA, DN 40 (1 1/2), INSTALADO EM REDE DE ALIMENTAÇÃO PARA HIDRANTE - FORNECIMENTO E INSTALAÇÃO. AF_12/2015</t>
  </si>
  <si>
    <t>TÊ, EM AÇO, CONEXÃO SOLDADA, DN 50 (2"), INSTALADO EM REDE DE ALIMENTAÇÃO PARA HIDRANTE - FORNECIMENTO E INSTALAÇÃO. AF_12/2015</t>
  </si>
  <si>
    <t>TÊ, EM AÇO, CONEXÃO SOLDADA, DN 65 (2 1/2"), INSTALADO EM REDE DE ALIMENTAÇÃO PARA HIDRANTE - FORNECIMENTO E INSTALAÇÃO. AF_12/2015</t>
  </si>
  <si>
    <t>TÊ, EM AÇO, CONEXÃO SOLDADA, DN 80 (3 ), INSTALADO EM REDE DE ALIMENTAÇÃO PARA HIDRANTE - FORNECIMENTO E INSTALAÇÃO. AF_12/2015</t>
  </si>
  <si>
    <t>LUVA, EM AÇO, CONEXÃO SOLDADA, DN 25 (1), INSTALADO EM REDE DE ALIMENTAÇÃO PARA SPRINKLER - FORNECIMENTO E INSTALAÇÃO. AF_12/2015</t>
  </si>
  <si>
    <t>LUVA COM REDUÇÃO, EM AÇO, CONEXÃO SOLDADA, DN 25 X 20 MM (1" X 3/4"), INSTALADO EM REDE DE ALIMENTAÇÃO PARA SPRINKLER - FORNECIMENTO E INSTALAÇÃO. AF_12/2015</t>
  </si>
  <si>
    <t>LUVA, EM AÇO, CONEXÃO SOLDADA, DN 32 (1 1/4), INSTALADO EM REDE DE ALIMENTAÇÃO PARA SPRINKLER - FORNECIMENTO E INSTALAÇÃO. AF_12/2015</t>
  </si>
  <si>
    <t>LUVA COM REDUÇÃO, EM AÇO, CONEXÃO SOLDADA, DN 32 X 25 MM (1 1/4  X 1), INSTALADO EM REDE DE ALIMENTAÇÃO PARA SPRINKLER - FORNECIMENTO E INSTALAÇÃO. AF_12/2015</t>
  </si>
  <si>
    <t>LUVA, EM AÇO, CONEXÃO SOLDADA, DN 40 (1 1/2), INSTALADO EM REDE DE ALIMENTAÇÃO PARA SPRINKLER - FORNECIMENTO E INSTALAÇÃO. AF_12/2015</t>
  </si>
  <si>
    <t>LUVA COM REDUÇÃO, EM AÇO, CONEXÃO SOLDADA, DN 40 X 32 MM (1 1/2 X 1 1/4), INSTALADO EM REDE DE ALIMENTAÇÃO PARA SPRINKLER - FORNECIMENTO E INSTALAÇÃO. AF_12/2015</t>
  </si>
  <si>
    <t>LUVA, EM AÇO, CONEXÃO SOLDADA, DN 50 (2), INSTALADO EM REDE DE ALIMENTAÇÃO PARA SPRINKLER - FORNECIMENTO E INSTALAÇÃO. AF_12/2015</t>
  </si>
  <si>
    <t>LUVA COM REDUÇÃO, EM AÇO, CONEXÃO SOLDADA, DN 50 X 40 MM (2 X 1 1/2), INSTALADO EM REDE DE ALIMENTAÇÃO PARA SPRINKLER - FORNECIMENTO E INSTALAÇÃO. AF_12/2015</t>
  </si>
  <si>
    <t>LUVA, EM AÇO, CONEXÃO SOLDADA, DN 65 (2 1/2), INSTALADO EM REDE DE ALIMENTAÇÃO PARA SPRINKLER - FORNECIMENTO E INSTALAÇÃO. AF_12/2015</t>
  </si>
  <si>
    <t>LUVA COM REDUÇÃO, EM AÇO, CONEXÃO SOLDADA, DN 65 X 50 MM (2 1/2 X 2), INSTALADO EM REDE DE ALIMENTAÇÃO PARA SPRINKLER - FORNECIMENTO E INSTALAÇÃO. AF_12/2015</t>
  </si>
  <si>
    <t>LUVA, EM AÇO, CONEXÃO SOLDADA, DN 80 (3), INSTALADO EM REDE DE ALIMENTAÇÃO PARA SPRINKLER - FORNECIMENTO E INSTALAÇÃO. AF_12/2015</t>
  </si>
  <si>
    <t>LUVA COM REDUÇÃO, EM AÇO, CONEXÃO SOLDADA, DN 80 X 65 MM (3 X 2 1/2), INSTALADO EM REDE DE ALIMENTAÇÃO PARA SPRINKLER - FORNECIMENTO E INSTALAÇÃO. AF_12/2015</t>
  </si>
  <si>
    <t>CURVA 45 GRAUS, EM AÇO, CONEXÃO SOLDADA, DN 25 (1), INSTALADO EM REDE DE ALIMENTAÇÃO PARA SPRINKLER - FORNECIMENTO E INSTALAÇÃO. AF_12/2015</t>
  </si>
  <si>
    <t>CURVA 90 GRAUS, EM AÇO, CONEXÃO SOLDADA, DN 25 (1), INSTALADO EM REDE DE ALIMENTAÇÃO PARA SPRINKLER - FORNECIMENTO E INSTALAÇÃO. AF_12/2018</t>
  </si>
  <si>
    <t>CURVA 45 GRAUS, EM AÇO, CONEXÃO SOLDADA, DN 32 (1 1/4 ), INSTALADO EM REDE DE ALIMENTAÇÃO PARA SPRINKLER - FORNECIMENTO E INSTALAÇÃO. AF_12/2015</t>
  </si>
  <si>
    <t>CURVA 90 GRAUS, EM AÇO, CONEXÃO SOLDADA, DN 32 (1 1/4), INSTALADO EM REDE DE ALIMENTAÇÃO PARA SPRINKLER - FORNECIMENTO E INSTALAÇÃO. AF_12/2015</t>
  </si>
  <si>
    <t>CURVA 45 GRAUS, EM AÇO, CONEXÃO SOLDADA, DN 40 (1 1/2), INSTALADO EM REDE DE ALIMENTAÇÃO PARA SPRINKLER - FORNECIMENTO E INSTALAÇÃO. AF_12/2015</t>
  </si>
  <si>
    <t>CURVA 90 GRAUS, EM AÇO, CONEXÃO SOLDADA, DN 40 (1 1/2), INSTALADO EM REDE DE ALIMENTAÇÃO PARA SPRINKLER - FORNECIMENTO E INSTALAÇÃO. AF_12/2015</t>
  </si>
  <si>
    <t>CURVA 45 GRAUS, EM AÇO, CONEXÃO SOLDADA, DN 50 (2), INSTALADO EM REDE DE ALIMENTAÇÃO PARA SPRINKLER - FORNECIMENTO E INSTALAÇÃO. AF_12/2015</t>
  </si>
  <si>
    <t>CURVA 90 GRAUS, EM AÇO, CONEXÃO SOLDADA, DN 50 (2), INSTALADO EM REDE DE ALIMENTAÇÃO PARA SPRINKLER - FORNECIMENTO E INSTALAÇÃO. AF_12/2015</t>
  </si>
  <si>
    <t>CURVA 45 GRAUS, EM AÇO, CONEXÃO SOLDADA, DN 65 (2 1/2), INSTALADO EM REDE DE ALIMENTAÇÃO PARA SPRINKLER - FORNECIMENTO E INSTALAÇÃO. AF_12/2015</t>
  </si>
  <si>
    <t>CURVA 90 GRAUS, EM AÇO, CONEXÃO SOLDADA, DN 65 (2 1/2), INSTALADO EM REDE DE ALIMENTAÇÃO PARA SPRINKLER - FORNECIMENTO E INSTALAÇÃO. AF_12/2015</t>
  </si>
  <si>
    <t>CURVA 45 GRAUS, EM AÇO, CONEXÃO SOLDADA, DN 80 (3), INSTALADO EM REDE DE ALIMENTAÇÃO PARA SPRINKLER - FORNECIMENTO E INSTALAÇÃO. AF_12/2015</t>
  </si>
  <si>
    <t>CURVA 90 GRAUS, EM AÇO, CONEXÃO SOLDADA, DN 80 (3), INSTALADO EM REDE DE ALIMENTAÇÃO PARA SPRINKLER - FORNECIMENTO E INSTALAÇÃO. AF_12/2015</t>
  </si>
  <si>
    <t>TÊ, EM AÇO, CONEXÃO SOLDADA, DN 25 (1), INSTALADO EM REDE DE ALIMENTAÇÃO PARA SPRINKLER - FORNECIMENTO E INSTALAÇÃO. AF_12/2015</t>
  </si>
  <si>
    <t>TÊ, EM AÇO, CONEXÃO SOLDADA, DN 32 (1 1/4''), INSTALADO EM REDE DE ALIMENTAÇÃO PARA SPRINKLER - FORNECIMENTO E INSTALAÇÃO. AF_12/2015</t>
  </si>
  <si>
    <t>TÊ, EM AÇO, CONEXÃO SOLDADA, DN 40 (1 1/2''), INSTALADO EM REDE DE ALIMENTAÇÃO PARA SPRINKLER - FORNECIMENTO E INSTALAÇÃO. AF_12/2015</t>
  </si>
  <si>
    <t>TÊ, EM AÇO, CONEXÃO SOLDADA, DN 50 (2''), INSTALADO EM REDE DE ALIMENTAÇÃO PARA SPRINKLER - FORNECIMENTO E INSTALAÇÃO. AF_12/2015</t>
  </si>
  <si>
    <t>TÊ, EM AÇO, CONEXÃO SOLDADA, DN 65 (2 1/2''), INSTALADO EM REDE DE ALIMENTAÇÃO PARA SPRINKLER - FORNECIMENTO E INSTALAÇÃO. AF_12/2015</t>
  </si>
  <si>
    <t>TÊ, EM AÇO, CONEXÃO SOLDADA, DN 80 (3''), INSTALADO EM REDE DE ALIMENTAÇÃO PARA SPRINKLER - FORNECIMENTO E INSTALAÇÃO. AF_12/2015</t>
  </si>
  <si>
    <t>LUVA, EM AÇO, CONEXÃO SOLDADA, DN 15 (1/2''), INSTALADO EM RAMAIS E SUB-RAMAIS DE GÁS - FORNECIMENTO E INSTALAÇÃO. AF_12/2015</t>
  </si>
  <si>
    <t>LUVA, EM AÇO, CONEXÃO SOLDADA, DN 20 (3/4''), INSTALADO EM RAMAIS E SUB-RAMAIS DE GÁS - FORNECIMENTO E INSTALAÇÃO. AF_12/2015</t>
  </si>
  <si>
    <t>LUVA COM REDUÇÃO, EM AÇO, CONEXÃO SOLDADA, DN 20 X 15 MM (3/4'' X 1/2''), INSTALADO EM RAMAIS E SUB-RAMAIS DE GÁS - FORNECIMENTO E INSTALAÇÃO. AF_12/2015</t>
  </si>
  <si>
    <t>LUVA, EM AÇO, CONEXÃO SOLDADA, DN 25 (1''), INSTALADO EM RAMAIS E SUB-RAMAIS DE GÁS - FORNECIMENTO E INSTALAÇÃO. AF_12/2015</t>
  </si>
  <si>
    <t>LUVA COM REDUÇÃO, EM AÇO, CONEXÃO SOLDADA, DN 25 X 20 MM (1'' X 3/4''), INSTALADO EM RAMAIS E SUB-RAMAIS DE GÁS - FORNECIMENTO E INSTALAÇÃO. AF_12/2015</t>
  </si>
  <si>
    <t>CURVA 45°, EM AÇO, CONEXÃO SOLDADA, DN 15 (1/2''), INSTALADO EM RAMAIS E SUB-RAMAIS DE GÁS - FORNECIMENTO E INSTALAÇÃO. AF_12/2015</t>
  </si>
  <si>
    <t>CURVA 90°, EM AÇO, CONEXÃO SOLDADA, DN 15 (1/2''), INSTALADO EM RAMAIS E SUB-RAMAIS DE GÁS - FORNECIMENTO E INSTALAÇÃO. AF_12/2015</t>
  </si>
  <si>
    <t>CURVA 45°, EM AÇO, CONEXÃO SOLDADA, DN 20 (3/4''), INSTALADO EM RAMAIS E SUB-RAMAIS DE GÁS - FORNECIMENTO E INSTALAÇÃO. AF_12/2015</t>
  </si>
  <si>
    <t>CURVA 90°, EM AÇO, CONEXÃO SOLDADA, DN 20 (3/4''), INSTALADO EM RAMAIS E SUB-RAMAIS DE GÁS - FORNECIMENTO E INSTALAÇÃO. AF_12/2015</t>
  </si>
  <si>
    <t>CURVA 45°, EM AÇO, CONEXÃO SOLDADA, DN 25 (1''), INSTALADO EM RAMAIS E SUB-RAMAIS DE GÁS - FORNECIMENTO E INSTALAÇÃO. AF_12/2015</t>
  </si>
  <si>
    <t>CURVA 90°, EM AÇO, CONEXÃO SOLDADA, DN 25 (1''), INSTALADO EM RAMAIS E SUB-RAMAIS DE GÁS - FORNECIMENTO E INSTALAÇÃO. AF_12/2015</t>
  </si>
  <si>
    <t>TÊ, EM AÇO, CONEXÃO SOLDADA, DN 15 (1/2''), INSTALADO EM RAMAIS E SUB-RAMAIS DE GÁS - FORNECIMENTO E INSTALAÇÃO. AF_12/2015</t>
  </si>
  <si>
    <t>TÊ, EM AÇO, CONEXÃO SOLDADA, DN 20 (3/4''), INSTALADO EM RAMAIS E SUB-RAMAIS DE GÁS - FORNECIMENTO E INSTALAÇÃO. AF_12/2015</t>
  </si>
  <si>
    <t>TÊ, EM AÇO, CONEXÃO SOLDADA, DN 25 (1''), INSTALADO EM RAMAIS E SUB-RAMAIS DE GÁS - FORNECIMENTO E INSTALAÇÃO. AF_12/2015</t>
  </si>
  <si>
    <t>CAIXA ENTERRADA HIDRÁULICA RETANGULAR EM ALVENARIA COM TIJOLOS CERÂMICOS MACIÇOS, DIMENSÕES INTERNAS: 0,3X0,3X0,3 M PARA REDE DE ESGOTO. AF_05/2018</t>
  </si>
  <si>
    <t>CAIXA ENTERRADA HIDRÁULICA RETANGULAR EM ALVENARIA COM TIJOLOS CERÂMICOS MACIÇOS, DIMENSÕES INTERNAS: 0,4X0,4X0,4 M PARA REDE DE ESGOTO. AF_05/2018</t>
  </si>
  <si>
    <t>CAIXA ENTERRADA HIDRÁULICA RETANGULAR EM ALVENARIA COM TIJOLOS CERÂMICOS MACIÇOS, DIMENSÕES INTERNAS: 0,6X0,6X0,6 M PARA REDE DE ESGOTO. AF_05/2018</t>
  </si>
  <si>
    <t>CAIXA ENTERRADA HIDRÁULICA RETANGULAR EM ALVENARIA COM TIJOLOS CERÂMICOS MACIÇOS, DIMENSÕES INTERNAS: 0,8X0,8X0,6 M PARA REDE DE ESGOTO. AF_05/2018</t>
  </si>
  <si>
    <t>CAIXA ENTERRADA HIDRÁULICA RETANGULAR EM ALVENARIA COM TIJOLOS CERÂMICOS MACIÇOS, DIMENSÕES INTERNAS: 1X1X0,6 M PARA REDE DE ESGOTO. AF_05/2018</t>
  </si>
  <si>
    <t>CAIXA ENTERRADA HIDRÁULICA RETANGULAR, EM ALVENARIA COM BLOCOS DE CONCRETO, DIMENSÕES INTERNAS: 0,4X0,4X0,4 M PARA REDE DE ESGOTO. AF_05/2018</t>
  </si>
  <si>
    <t>CAIXA ENTERRADA HIDRÁULICA RETANGULAR, EM ALVENARIA COM BLOCOS DE CONCRETO, DIMENSÕES INTERNAS: 0,6X0,6X0,6 M PARA REDE DE ESGOTO. AF_05/2018</t>
  </si>
  <si>
    <t>CAIXA ENTERRADA HIDRÁULICA RETANGULAR, EM ALVENARIA COM BLOCOS DE CONCRETO, DIMENSÕES INTERNAS: 0,8X0,8X0,6 M PARA REDE DE ESGOTO. AF_05/2018</t>
  </si>
  <si>
    <t>CAIXA ENTERRADA HIDRÁULICA RETANGULAR, EM ALVENARIA COM BLOCOS DE CONCRETO, DIMENSÕES INTERNAS: 1X1X0,6 M PARA REDE DE ESGOTO. AF_05/2018</t>
  </si>
  <si>
    <t>CAIXA DE GORDURA SIMPLES, CIRCULAR, EM CONCRETO PRÉ-MOLDADO, DIÂMETRO INTERNO = 0,4 M, ALTURA INTERNA = 0,4 M. AF_05/2018</t>
  </si>
  <si>
    <t>CAIXA DE GORDURA DUPLA, CIRCULAR, EM CONCRETO PRÉ-MOLDADO, DIÂMETRO INTERNO = 0,6 M, ALTURA INTERNA = 0,6 M. AF_05/2018</t>
  </si>
  <si>
    <t>CAIXA DE GORDURA SIMPLES (CAPACIDADE: 36L), RETANGULAR, EM ALVENARIA COM TIJOLOS CERÂMICOS MACIÇOS, DIMENSÕES INTERNAS = 0,2X0,4 M, ALTURA INTERNA = 0,8 M. AF_05/2018</t>
  </si>
  <si>
    <t>CAIXA DE GORDURA DUPLA (CAPACIDADE: 126 L), RETANGULAR, EM ALVENARIA COM TIJOLOS CERÂMICOS MACIÇOS, DIMENSÕES INTERNAS = 0,4X0,7 M, ALTURA INTERNA = 0,8 M. AF_05/2018</t>
  </si>
  <si>
    <t>CAIXA DE GORDURA ESPECIAL (CAPACIDADE: 312 L - PARA ATÉ 146 PESSOAS SERVIDAS NO PICO), RETANGULAR, EM ALVENARIA COM TIJOLOS CERÂMICOS MACIÇOS, DIMENSÕES INTERNAS = 0,4X1,2 M, ALTURA INTERNA = 1 M. AF_05/2018</t>
  </si>
  <si>
    <t>CAIXA DE GORDURA SIMPLES (CAPACIDADE: 36 L), RETANGULAR, EM ALVENARIA COM BLOCOS DE CONCRETO, DIMENSÕES INTERNAS = 0,2X0,4 M, ALTURA INTERNA = 0,8 M. AF_05/2018</t>
  </si>
  <si>
    <t>CAIXA DE GORDURA DUPLA (CAPACIDADE: 126 L), RETANGULAR, EM ALVENARIA COM BLOCOS DE CONCRETO, DIMENSÕES INTERNAS = 0,4X0,7 M, ALTURA INTERNA = 0,8 M. AF_05/2018</t>
  </si>
  <si>
    <t>TANQUE SÉPTICO CIRCULAR, EM CONCRETO PRÉ-MOLDADO, DIÂMETRO INTERNO = 1,10 M, ALTURA INTERNA = 2,50 M, VOLUME ÚTIL: 2138,2 L (PARA 5 CONTRIBUINTES). AF_05/2018</t>
  </si>
  <si>
    <t>TANQUE SÉPTICO CIRCULAR, EM CONCRETO PRÉ-MOLDADO, DIÂMETRO INTERNO = 1,40 M, ALTURA INTERNA = 2,50 M, VOLUME ÚTIL: 3463,6 L (PARA 13 CONTRIBUINTES). AF_05/2018</t>
  </si>
  <si>
    <t>TANQUE SÉPTICO CIRCULAR, EM CONCRETO PRÉ-MOLDADO, DIÂMETRO INTERNO = 1,88 M, ALTURA INTERNA = 2,50 M, VOLUME ÚTIL: 6245,8 L (PARA 32 CONTRIBUINTES). AF_05/2018</t>
  </si>
  <si>
    <t>TANQUE SÉPTICO CIRCULAR, EM CONCRETO PRÉ-MOLDADO, DIÂMETRO INTERNO = 2,38 M, ALTURA INTERNA = 2,50 M, VOLUME ÚTIL: 10009,8 L (PARA 69 CONTRIBUINTES). AF_05/2018</t>
  </si>
  <si>
    <t>TANQUE SÉPTICO CIRCULAR, EM CONCRETO PRÉ-MOLDADO, DIÂMETRO INTERNO = 2,38 M, ALTURA INTERNA = 3,0 M, VOLUME ÚTIL: 12234,2 L (PARA 86 CONTRIBUINTES). AF_05/2018</t>
  </si>
  <si>
    <t>TANQUE SÉPTICO CIRCULAR, EM CONCRETO PRÉ-MOLDADO, DIÂMETRO INTERNO = 2,88 M, ALTURA INTERNA = 2,50 M, VOLUME ÚTIL: 14657,4 L (PARA 105 CONTRIBUINTES). AF_05/2018</t>
  </si>
  <si>
    <t>TANQUE SÉPTICO RETANGULAR, EM ALVENARIA COM TIJOLOS CERÂMICOS MACIÇOS, DIMENSÕES INTERNAS: 1,0 X 2,0 X 1,4 M, VOLUME ÚTIL: 2000 L (PARA 5 CONTRIBUINTES). AF_05/2018</t>
  </si>
  <si>
    <t>TANQUE SÉPTICO RETANGULAR, EM ALVENARIA COM TIJOLOS CERÂMICOS MACIÇOS, DIMENSÕES INTERNAS: 1,2 X 2,4 X 1,6 M, VOLUME ÚTIL: 3456 L (PARA 13 CONTRIBUINTES). AF_05/2018</t>
  </si>
  <si>
    <t>TANQUE SÉPTICO RETANGULAR, EM ALVENARIA COM TIJOLOS CERÂMICOS MACIÇOS, DIMENSÕES INTERNAS: 1,4 X 3,2 X 1,8 M, VOLUME ÚTIL: 6272 L (PARA 32 CONTRIBUINTES). AF_05/2018</t>
  </si>
  <si>
    <t>TANQUE SÉPTICO RETANGULAR, EM ALVENARIA COM TIJOLOS CERÂMICOS MACIÇOS, DIMENSÕES INTERNAS: 1,6 X 4,4 X 1,8 M, VOLUME ÚTIL: 9856 L (PARA 68 CONTRIBUINTES). AF_05/2018</t>
  </si>
  <si>
    <t>TANQUE SÉPTICO RETANGULAR, EM ALVENARIA COM TIJOLOS CERÂMICOS MACIÇOS, DIMENSÕES INTERNAS: 1,6 X 4,8 X 2,0 M, VOLUME ÚTIL: 12288 L (PARA 86 CONTRIBUINTES). AF_05/2018</t>
  </si>
  <si>
    <t>TANQUE SÉPTICO RETANGULAR, EM ALVENARIA COM TIJOLOS CERÂMICOS MACIÇOS, DIMENSÕES INTERNAS: 1,6 X 4,6 X 2,4 M, VOLUME ÚTIL: 14720 L (PARA 105 CONTRIBUINTES). AF_05/2018</t>
  </si>
  <si>
    <t>FILTRO ANAERÓBIO RETANGULAR, EM ALVENARIA COM TIJOLOS CERÂMICOS MACIÇOS, DIMENSÕES INTERNAS: 0,8 X 1,2 X 1,67 M, VOLUME ÚTIL: 1152 L (PARA 5 CONTRIBUINTES). AF_05/2018</t>
  </si>
  <si>
    <t>FILTRO ANAERÓBIO RETANGULAR, EM ALVENARIA COM TIJOLOS CERÂMICOS MACIÇOS, DIMENSÕES INTERNAS: 1,2 X 1,8 X 1,67 M, VOLUME ÚTIL: 2592 L (PARA 13 CONTRIBUINTES). AF_05/2018</t>
  </si>
  <si>
    <t>FILTRO ANAERÓBIO RETANGULAR, EM ALVENARIA COM TIJOLOS CERÂMICOS MACIÇOS, DIMENSÕES INTERNAS: 1,4 X 3,0 X 1,67 M, VOLUME ÚTIL: 5040 L (PARA 32 CONTRIBUINTES). AF_05/2018</t>
  </si>
  <si>
    <t>FILTRO ANAERÓBIO RETANGULAR, EM ALVENARIA COM TIJOLOS CERÂMICOS MACIÇOS, DIMENSÕES INTERNAS: 1,4 X 4,2 X 1,67 M, VOLUME ÚTIL: 7056 L (PARA 67 CONTRIBUINTES). AF_05/2018</t>
  </si>
  <si>
    <t>FILTRO ANAERÓBIO RETANGULAR, EM ALVENARIA COM TIJOLOS CERÂMICOS MACIÇOS, DIMENSÕES INTERNAS: 1,6 X 4,6 X 1,67 M, VOLUME ÚTIL: 8832 L (PARA 84 CONTRIBUINTES). AF_05/2018</t>
  </si>
  <si>
    <t>FILTRO ANAERÓBIO RETANGULAR, EM ALVENARIA COM TIJOLOS CERÂMICOS MACIÇOS, DIMENSÕES INTERNAS: 1,6 X 5,6 X 1,67 M, VOLUME ÚTIL: 10752 L (PARA 103 CONTRIBUINTES). AF_05/2018</t>
  </si>
  <si>
    <t>SUMIDOURO RETANGULAR, EM ALVENARIA COM TIJOLOS CERÂMICOS MACIÇOS, DIMENSÕES INTERNAS: 0,8 X 1,4 X 3,0 M, ÁREA DE INFILTRAÇÃO: 13,2 M² (PARA 5 CONTRIBUINTES). AF_05/2018</t>
  </si>
  <si>
    <t>SUMIDOURO RETANGULAR, EM ALVENARIA COM TIJOLOS CERÂMICOS MACIÇOS, DIMENSÕES INTERNAS: 1,0 X 3,0 X 3,0 M, ÁREA DE INFILTRAÇÃO: 25 M² (PARA 10 CONTRIBUINTES). AF_05/2018</t>
  </si>
  <si>
    <t>SUMIDOURO RETANGULAR, EM ALVENARIA COM TIJOLOS CERÂMICOS MACIÇOS, DIMENSÕES INTERNAS: 1,6 X 3,4 X 3,0 M, ÁREA DE INFILTRAÇÃO: 32,9 M² (PARA 13 CONTRIBUINTES). AF_05/2018</t>
  </si>
  <si>
    <t>SUMIDOURO RETANGULAR, EM ALVENARIA COM TIJOLOS CERÂMICOS MACIÇOS, DIMENSÕES INTERNAS: 1,6 X 5,8 X 3,0 M, ÁREA DE INFILTRAÇÃO: 50 M² (PARA 20 CONTRIBUINTES). AF_05/2018</t>
  </si>
  <si>
    <t>TANQUE SÉPTICO RETANGULAR, EM ALVENARIA COM BLOCOS DE CONCRETO, DIMENSÕES INTERNAS: 1,0 X 2,0 X 1,4 M, VOLUME ÚTIL: 2000 L (PARA 5 CONTRIBUINTES). AF_05/2018</t>
  </si>
  <si>
    <t>TANQUE SÉPTICO RETANGULAR, EM ALVENARIA COM BLOCOS DE CONCRETO, DIMENSÕES INTERNAS: 1,2 X 2,4 X 1,6 M, VOLUME ÚTIL: 3456 L (PARA 13 CONTRIBUINTES). AF_05/2018</t>
  </si>
  <si>
    <t>TANQUE SÉPTICO RETANGULAR, EM ALVENARIA COM BLOCOS DE CONCRETO, DIMENSÕES INTERNAS: 1,4 X 3,2 X 1,8 M, VOLUME ÚTIL: 6272 L (PARA 32 CONTRIBUINTES). AF_05/2018</t>
  </si>
  <si>
    <t>TANQUE SÉPTICO RETANGULAR, EM ALVENARIA COM BLOCOS DE CONCRETO, DIMENSÕES INTERNAS: 1,6 X 4,4 X 1,8 M, VOLUME ÚTIL: 9856 L (PARA 68 CONTRIBUINTES). AF_05/2018</t>
  </si>
  <si>
    <t>TANQUE SÉPTICO RETANGULAR, EM ALVENARIA COM BLOCOS DE CONCRETO, DIMENSÕES INTERNAS: 1,6 X 4,8 X 2,0 M, VOLUME ÚTIL: 12288 L (PARA 86 CONTRIBUINTES). AF_05/2018</t>
  </si>
  <si>
    <t>TANQUE SÉPTICO RETANGULAR, EM ALVENARIA COM BLOCOS DE CONCRETO, DIMENSÕES INTERNAS: 1,6 X 4,6 X 2,4 M, VOLUME ÚTIL: 14720 L (PARA 105 CONTRIBUINTES). AF_05/2018</t>
  </si>
  <si>
    <t>FILTRO ANAERÓBIO RETANGULAR, EM ALVENARIA COM BLOCOS DE CONCRETO, DIMENSÕES INTERNAS: 0,8 X 1,2 X 1,67 M, VOLUME ÚTIL: 1152 L (PARA 5 CONTRIBUINTES). AF_05/2018</t>
  </si>
  <si>
    <t>FILTRO ANAERÓBIO RETANGULAR, EM ALVENARIA COM BLOCOS DE CONCRETO, DIMENSÕES INTERNAS: 1,2 X 1,8 X 1,67 M, VOLUME ÚTIL: 2592 L (PARA 13 CONTRIBUINTES). AF_05/2018</t>
  </si>
  <si>
    <t>FILTRO ANAERÓBIO RETANGULAR, EM ALVENARIA COM BLOCOS DE CONCRETO, DIMENSÕES INTERNAS: 1,4 X 3,0 X 1,67 M, VOLUME ÚTIL: 5040 L (PARA 32 CONTRIBUINTES). AF_05/2018</t>
  </si>
  <si>
    <t>FILTRO ANAERÓBIO RETANGULAR, EM ALVENARIA COM BLOCOS DE CONCRETO, DIMENSÕES INTERNAS: 1,4 X 4,2 X 1,67 M, VOLUME ÚTIL: 7056 L (PARA 67 CONTRIBUINTES). AF_05/2018</t>
  </si>
  <si>
    <t>FILTRO ANAERÓBIO RETANGULAR, EM ALVENARIA COM BLOCOS DE CONCRETO, DIMENSÕES INTERNAS: 1,6 X 4,6 X 1,67 M, VOLUME ÚTIL: 8832 L (PARA 84 CONTRIBUINTES). AF_05/2018</t>
  </si>
  <si>
    <t>FILTRO ANAERÓBIO RETANGULAR, EM ALVENARIA COM BLOCOS DE CONCRETO, DIMENSÕES INTERNAS: 1,6 X 5,6 X 1,67 M, VOLUME ÚTIL: 10752 L (PARA 103 CONTRIBUINTES). AF_05/2018</t>
  </si>
  <si>
    <t>SUMIDOURO RETANGULAR, EM ALVENARIA COM BLOCOS DE CONCRETO, DIMENSÕES INTERNAS: 0,8 X 1,4 X 3,0 M, ÁREA DE INFILTRAÇÃO: 13,2 M² (PARA 5 CONTRIBUINTES). AF_05/2018</t>
  </si>
  <si>
    <t>SUMIDOURO RETANGULAR, EM ALVENARIA COM BLOCOS DE CONCRETO, DIMENSÕES INTERNAS: 1,0 X 3,0 X 3,0 M, ÁREA DE INFILTRAÇÃO: 25 M² (PARA 10 CONTRIBUINTES). AF_05/2018</t>
  </si>
  <si>
    <t>SUMIDOURO RETANGULAR, EM ALVENARIA COM BLOCOS DE CONCRETO, DIMENSÕES INTERNAS: 1,6 X 3,4 X 3,0 M, ÁREA DE INFILTRAÇÃO: 32,9 M² (PARA 13 CONTRIBUINTES). AF_05/2018</t>
  </si>
  <si>
    <t>SUMIDOURO RETANGULAR, EM ALVENARIA COM BLOCOS DE CONCRETO, DIMENSÕES INTERNAS: 1,6 X 5,8 X 3,0 M, ÁREA DE INFILTRAÇÃO: 50 M² (PARA 20 CONTRIBUINTES). AF_05/2018</t>
  </si>
  <si>
    <t>CAIXA DE GORDURA ESPECIAL (CAPACIDADE: 312 L - PARA ATÉ 146 PESSOAS SERVIDAS NO PICO), RETANGULAR, EM ALVENARIA COM BLOCOS DE CONCRETO, DIMENSÕES INTERNAS = 0,4X1,2 M, ALTURA INTERNA = 1 M. AF_05/2018</t>
  </si>
  <si>
    <t>CAIXA DE GORDURA PEQUENA (CAPACIDADE: 19 L), CIRCULAR, EM PVC, DIÂMETRO INTERNO= 0,3 M. AF_05/2018</t>
  </si>
  <si>
    <t>CAIXA DE INSPEÇÃO PARA ATERRAMENTO, CIRCULAR, EM POLIETILENO, DIÂMETRO INTERNO = 0,3 M. AF_05/2018</t>
  </si>
  <si>
    <t>TAMPA CIRCULAR PARA ESGOTO E DRENAGEM, EM FERRO FUNDIDO, DIÂMETRO INTERNO = 0,6 M. AF_05/2018</t>
  </si>
  <si>
    <t>TAMPA CIRCULAR PARA ESGOTO E DRENAGEM, EM CONCRETO PRÉ-MOLDADO, DIÂMETRO INTERNO = 0,6 M. AF_05/2018</t>
  </si>
  <si>
    <t>TIL (TUBO DE INSPEÇÃO E LIMPEZA) RADIAL PARA ESGOTO, EM PVC, DN 300 X 200 MM. AF_05/2018</t>
  </si>
  <si>
    <t>ESCAVAÇÃO VERTICAL A CÉU ABERTO, INCLUINDO CARGA, DESCARGA E TRANSPORTE, EM SOLO DE 1ª CATEGORIA COM ESCAVADEIRA HIDRÁULICA (CAÇAMBA: 0,8 M³ / 111 HP), FROTA DE 4 CAMINHÕES BASCULANTES DE 14 M³, DMT DE 2 KM E VELOCIDADE MÉDIA 20 KM/H. AF_02/2018</t>
  </si>
  <si>
    <t>ESCAVAÇÃO VERTICAL A CÉU ABERTO, INCLUINDO CARGA, DESCARGA E TRANSPORTE, EM SOLO DE 1ª CATEGORIA COM ESCAVADEIRA HIDRÁULICA (CAÇAMBA: 0,8 M³ / 111 HP), FROTA DE 4 CAMINHÕES BASCULANTES DE 18 M³, DMT DE 2 KM E VELOCIDADE MÉDIA 20 KM/H. AF_02/2018</t>
  </si>
  <si>
    <t>ESCAVAÇÃO VERTICAL A CÉU ABERTO, INCLUINDO CARGA, DESCARGA E TRANSPORTE, EM SOLO DE 1ª CATEGORIA COM ESCAVADEIRA HIDRÁULICA (CAÇAMBA: 1,2 M³ / 155 HP), FROTA DE 6 CAMINHÕES BASCULANTES DE 14 M³, DMT DE 2 KM E VELOCIDADE MÉDIA 20 KM/H. AF_02/2018</t>
  </si>
  <si>
    <t>ESCAVAÇÃO VERTICAL A CÉU ABERTO, INCLUINDO CARGA, DESCARGA E TRANSPORTE, EM SOLO DE 1ª CATEGORIA COM ESCAVADEIRA HIDRÁULICA (CAÇAMBA: 1,2 M³ / 155 HP), FROTA DE 5 CAMINHÕES BASCULANTES DE 18 M³, DMT DE 2 KM E VELOCIDADE MÉDIA 20 KM/H. AF_02/2018</t>
  </si>
  <si>
    <t>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t>
  </si>
  <si>
    <t>ESCAVAÇÃO MANUAL DE VALA COM PROFUNDIDADE MENOR OU IGUAL A 1,30 M. AF_03/2016</t>
  </si>
  <si>
    <t>TRANSPORTE COM CAMINHÃO BASCULANTE DE 6 M3, EM VIA URBANA EM LEITO NATURAL (UNIDADE: M3XKM). AF_01/2018</t>
  </si>
  <si>
    <t>TRANSPORTE COM CAMINHÃO BASCULANTE DE 6 M3, EM VIA URBANA EM REVESTIMENTO PRIMÁRIO (UNIDADE: M3XKM). AF_01/2018</t>
  </si>
  <si>
    <t>TRANSPORTE COM CAMINHÃO BASCULANTE DE 6 M3, EM VIA URBANA PAVIMENTADA, DMT ATÉ 30 KM (UNIDADE: M3XKM). AF_01/2018</t>
  </si>
  <si>
    <t>TRANSPORTE COM CAMINHÃO BASCULANTE DE 6 M3, EM VIA URBANA PAVIMENTADA, DMT ACIMA DE 30 KM (UNIDADE: M3XKM). AF_01/2018</t>
  </si>
  <si>
    <t>TRANSPORTE COM CAMINHÃO BASCULANTE DE 6 M3, EM VIA URBANA EM LEITO NATURAL (UNIDADE: TXKM). AF_01/2018</t>
  </si>
  <si>
    <t>TRANSPORTE COM CAMINHÃO BASCULANTE DE 6 M3, EM VIA URBANA EM REVESTIMENTO PRIMÁRIO (UNIDADE: TXKM). AF_01/2018</t>
  </si>
  <si>
    <t>TRANSPORTE COM CAMINHÃO BASCULANTE DE 6 M3, EM VIA URBANA PAVIMENTADA, DMT ATÉ 30 KM (UNIDADE: TXKM). AF_01/2018</t>
  </si>
  <si>
    <t>TRANSPORTE COM CAMINHÃO BASCULANTE DE 6 M3, EM VIA URBANA PAVIMENTADA, DMT ACIMA DE 30 KM (UNIDADE: TXKM). AF_01/2018</t>
  </si>
  <si>
    <t>CONSTRUÇÃO DE PAVIMENTO COM TRATAMENTO SUPERFICIAL SIMPLES, COM EMULSÃO ASFÁLTICA RR-2C. AF_01/2018</t>
  </si>
  <si>
    <t>CONSTRUÇÃO DE PAVIMENTO COM TRATAMENTO SUPERFICIAL SIMPLES, COM EMULSÃO ASFÁLTICA RR-2C, COM BANHO DILUÍDO. AF_01/2018</t>
  </si>
  <si>
    <t>CONSTRUÇÃO DE PAVIMENTO COM TRATAMENTO SUPERFICIAL DUPLO, COM EMULSÃO ASFÁLTICA RR-2C. AF_01/2018</t>
  </si>
  <si>
    <t>CONSTRUÇÃO DE PAVIMENTO COM TRATAMENTO SUPERFICIAL DUPLO, COM EMULSÃO ASFÁLTICA RR-2C, COM BANHO DILUÍDO. AF_01/2018</t>
  </si>
  <si>
    <t>CONSTRUÇÃO DE PAVIMENTO COM TRATAMENTO SUPERFICIAL DUPLO, COM EMULSÃO ASFÁLTICA RR-2C, COM CAPA SELANTE. AF_01/2018</t>
  </si>
  <si>
    <t>CONSTRUÇÃO DE PAVIMENTO COM TRATAMENTO SUPERFICIAL TRIPLO, COM EMULSÃO ASFÁLTICA RR-2C. AF_01/2018</t>
  </si>
  <si>
    <t>CONSTRUÇÃO DE PAVIMENTO COM TRATAMENTO SUPERFICIAL TRIPLO, COM EMULSÃO ASFÁLTICA RR-2C, COM BANHO DILUÍDO. AF_01/2018</t>
  </si>
  <si>
    <t>CONSTRUÇÃO DE PAVIMENTO COM TRATAMENTO SUPERFICIAL TRIPLO, COM EMULSÃO ASFÁLTICA RR-2C, COM CAPA SELANTE. AF_01/2018</t>
  </si>
  <si>
    <t>RECONSTRUÇÃO DE PAVIMENTO COM TRATAMENTO SUPERFICIAL SIMPLES, COM EMULSÃO ASFÁLTICA RR-2C. AF_01/2018</t>
  </si>
  <si>
    <t>RECONSTRUÇÃO DE PAVIMENTO COM TRATAMENTO SUPERFICIAL SIMPLES, COM EMULSÃO ASFÁLTICA RR-2C, COM BANHO DILUÍDO. AF_01/2018</t>
  </si>
  <si>
    <t>RECONSTRUÇÃO DE PAVIMENTO COM TRATAMENTO SUPERFICIAL DUPLO, COM EMULSÃO ASFÁLTICA RR-2C. AF_01/2018</t>
  </si>
  <si>
    <t>RECONSTRUÇÃO DE PAVIMENTO COM TRATAMENTO SUPERFICIAL DUPLO, COM EMULSÃO ASFÁLTICA RR-2C, COM BANHO DILUÍDO. AF_01/2018</t>
  </si>
  <si>
    <t>RECONSTRUÇÃO DE PAVIMENTO COM TRATAMENTO SUPERFICIAL DUPLO, COM EMULSÃO ASFÁLTICA RR-2C, COM CAPA SELANTE. AF_01/2018</t>
  </si>
  <si>
    <t>RECONSTRUÇÃO DE PAVIMENTO COM TRATAMENTO SUPERFICIAL TRIPLO, COM EMULSÃO ASFÁLTICA RR-2C. AF_01/2018</t>
  </si>
  <si>
    <t>RECONSTRUÇÃO DE PAVIMENTO COM TRATAMENTO SUPERFICIAL TRIPLO, COM EMULSÃO ASFÁLTICA RR-2C, COM BANHO DILUÍDO. AF_01/2018</t>
  </si>
  <si>
    <t>RECONSTRUÇÃO DE PAVIMENTO COM TRATAMENTO SUPERFICIAL TRIPLO, COM EMULSÃO ASFÁLTICA RR-2C, COM CAPA SELANTE. AF_01/2018</t>
  </si>
  <si>
    <t>GUARDA-CORPO EM LAJE PÓS-DESFORMA, PARA ESTRUTURAS EM CONCRETO, COM ESCORAS METÁLICAS ESTRONCADAS NA ESTRUTURA, TRAVESSÕES DE MADEIRA E FECHAMENTO EM TELA DE POLIPROPILENO PARA EDIFICAÇÕES COM ALTURA ATÉ 4 PAVIMENTOS (1 MONTAGEM POR OBRA). AF_11/2017</t>
  </si>
  <si>
    <t>GUARDA-CORPO EM LAJE PÓS-DESFORMA, PARA ESTRUTURAS EM CONCRETO, COM ESCORAS METÁLICAS ESTRONCADAS NA ESTRUTURA, TRAVESSÕES DE MADEIRA E FECHAMENTO EM TELA DE POLIPROPILENO PARA EDIFICAÇÕES ACIMA DE 4 PAVIMENTOS (2 MONTAGENS POR OBRA). AF_11/2017</t>
  </si>
  <si>
    <t>PONTEIRAS DE PROTEÇÃO DE VERGALHÕES EXPOSTOS EM FUNDAÇÕES. AF_11/2017</t>
  </si>
  <si>
    <t>PONTEIRAS DE PROTEÇÃO DE VERGALHÕES EXPOSTOS EM ESTRUTURAS DE CONCRETO ARMADO CONVENCIONAL. AF_11/2017</t>
  </si>
  <si>
    <t>PONTEIRAS DE PROTEÇÃO DE VERGALHÕES EXPOSTOS EM ALVENARIA ESTRUTURAL. AF_11/2017</t>
  </si>
  <si>
    <t>SINALIZAÇÃO COM FITA FIXADA NA ESTRUTURA. AF_11/2017</t>
  </si>
  <si>
    <t>SINALIZAÇÃO COM FITA FIXADA EM CONE PLÁSTICO, INCLUINDO CONE. AF_11/2017</t>
  </si>
  <si>
    <t>TRANSPORTE COM CAMINHÃO BASCULANTE DE 10 M3, EM VIA URBANA EM LEITO NATURAL (UNIDADE: TXKM). AF_04/2016</t>
  </si>
  <si>
    <t>TRANSPORTE COM CAMINHÃO BASCULANTE DE 10 M3, EM VIA URBANA EM REVESTIMENTO PRIMÁRIO (UNIDADE: TXKM). AF_04/2016</t>
  </si>
  <si>
    <t>TRANSPORTE COM CAMINHÃO BASCULANTE DE 10 M3, EM VIA URBANA PAVIMENTADA, DMT ACIMA DE 30 KM (UNIDADE: TXKM). AF_04/2016</t>
  </si>
  <si>
    <t>TRANSPORTE COM CAMINHÃO BASCULANTE DE 14 M3, EM VIA URBANA EM LEITO NATURAL (UNIDADE: TXKM). AF_04/2016</t>
  </si>
  <si>
    <t>TRANSPORTE COM CAMINHÃO BASCULANTE DE 14 M3, EM VIA URBANA EM REVESTIMENTO PRIMÁRIO (UNIDADE: TXKM). AF_04/2016</t>
  </si>
  <si>
    <t>TRANSPORTE COM CAMINHÃO BASCULANTE DE 14 M3, EM VIA URBANA PAVIMENTADA, DMT ACIMA DE 30 KM (UNIDADE: TXKM). AF_04/2016</t>
  </si>
  <si>
    <t>TRANSPORTE COM CAMINHÃO BASCULANTE DE 18 M3, EM VIA URBANA EM LEITO NATURAL (UNIDADE: TXKM). AF_09/2016</t>
  </si>
  <si>
    <t>TRANSPORTE COM CAMINHÃO BASCULANTE DE 18 M3, EM VIA URBANA EM REVESTIMENTO PRIMÁRIO (UNIDADE: TXKM). AF_09/2016</t>
  </si>
  <si>
    <t>TRANSPORTE COM CAMINHÃO BASCULANTE DE 18 M3, EM VIA URBANA PAVIMENTADA, DMT ACIMA DE 30 KM (UNIDADE: TXKM). AF_09/2016</t>
  </si>
  <si>
    <t>TRANSPORTE COM CAMINHÃO BASCULANTE DE 10 M3, EM VIA URBANA PAVIMENTADA, DMT ATÉ 30 KM (UNIDADE: TXKM). AF_12/2016</t>
  </si>
  <si>
    <t>TRANSPORTE COM CAMINHÃO BASCULANTE DE 14 M3, EM VIA URBANA PAVIMENTADA, DMT ATÉ 30 KM (UNIDADE: TXKM). AF_12/2016</t>
  </si>
  <si>
    <t>TRANSPORTE COM CAMINHÃO BASCULANTE DE 18 M3, EM VIA URBANA PAVIMENTADA, DMT ATÉ 30 KM (UNIDADE: TXKM). AF_12/2016</t>
  </si>
  <si>
    <t>PLANTIO DE ARBUSTO OU  CERCA VIVA. AF_05/2018</t>
  </si>
  <si>
    <t>PLANTIO DE ÁRVORE ORNAMENTAL COM ALTURA DE MUDA MENOR OU IGUAL A 2,00 M. AF_05/2018</t>
  </si>
  <si>
    <t>PLANTIO DE ÁRVORE ORNAMENTAL COM ALTURA DE MUDA MAIOR QUE 2,00 M E MENOR OU IGUAL A 4,00 M. AF_05/2018</t>
  </si>
  <si>
    <t>PLANTIO DE PALMEIRA COM ALTURA DE MUDA MENOR OU IGUAL A 2,00 M. AF_05/2018</t>
  </si>
  <si>
    <t>REVOLVIMENTO E LIMPEZA MANUAL DE SOLO. AF_05/2018</t>
  </si>
  <si>
    <t>APLICAÇÃO DE ADUBO EM SOLO. AF_05/2018</t>
  </si>
  <si>
    <t>APLICAÇÃO DE CALCÁRIO PARA CORREÇÃO DO PH DO SOLO. AF_05/2018</t>
  </si>
  <si>
    <t>ALAMBRADO EM MOURÕES DE CONCRETO, COM TELA DE ARAME GALVANIZADO (INCLUSIVE MURETA EM CONCRETO). AF_05/2018</t>
  </si>
  <si>
    <t>LIMPEZA MANUAL DE VEGETAÇÃO EM TERRENO COM ENXADA.AF_05/2018</t>
  </si>
  <si>
    <t>PLANTIO DE GRAMA EM PAVIMENTO CONCREGRAMA. AF_05/2018</t>
  </si>
  <si>
    <t>PLANTIO DE GRAMA EM PLACAS. AF_05/2018</t>
  </si>
  <si>
    <t>PLANTIO DE FORRAÇÃO. AF_05/2018</t>
  </si>
  <si>
    <t>LIMPEZA MECANIZADA DE CAMADA VEGETAL, VEGETAÇÃO E PEQUENAS ÁRVORES (DIÂMETRO DE TRONCO MENOR QUE 0,20 M), COM TRATOR DE ESTEIRAS.AF_05/2018</t>
  </si>
  <si>
    <t>REMOÇÃO DE RAÍZES REMANESCENTES DE TRONCO DE ÁRVORE COM DIÂMETRO MAIOR OU IGUAL A 0,20 M E MENOR QUE 0,40 M.AF_05/2018</t>
  </si>
  <si>
    <t>REMOÇÃO DE RAÍZES REMANESCENTES DE TRONCO DE ÁRVORE COM DIÂMETRO MAIOR OU IGUAL A 0,40 M E MENOR QUE 0,60 M.AF_05/2018</t>
  </si>
  <si>
    <t>REMOÇÃO DE RAÍZES REMANESCENTES DE TRONCO DE ÁRVORE COM DIÂMETRO MAIOR OU IGUAL A 0,60 M.AF_05/2018</t>
  </si>
  <si>
    <t>CORTE RASO E RECORTE DE ÁRVORE COM DIÂMETRO DE TRONCO MAIOR OU IGUAL A 0,20 M E MENOR QUE 0,40 M.AF_05/2018</t>
  </si>
  <si>
    <t>CORTE RASO E RECORTE DE ÁRVORE COM DIÂMETRO DE TRONCO MAIOR OU IGUAL A 0,40 M E MENOR QUE 0,60 M.AF_05/2018</t>
  </si>
  <si>
    <t>CORTE RASO E RECORTE DE ÁRVORE COM DIÂMETRO DE TRONCO MAIOR OU IGUAL A 0,60 M.AF_05/2018</t>
  </si>
  <si>
    <t>PODA EM ALTURA DE ÁRVORE COM DIÂMETRO DE TRONCO MENOR QUE 0,20 M.AF_05/2018</t>
  </si>
  <si>
    <t>PODA EM ALTURA DE ÁRVORE COM DIÂMETRO DE TRONCO MAIOR OU IGUAL A 0,20 M E MENOR QUE 0,40 M.AF_05/2018</t>
  </si>
  <si>
    <t>PODA EM ALTURA DE ÁRVORE COM DIÂMETRO DE TRONCO MAIOR OU IGUAL A 0,40 M E MENOR QUE 0,60 M.AF_05/2018</t>
  </si>
  <si>
    <t>PODA EM ALTURA DE ÁRVORE COM DIÂMETRO DE TRONCO MAIOR OU IGUAL A 0,60 M.AF_05/2018</t>
  </si>
  <si>
    <t>!EM PROCESSO DE DESATIVACAO!  VEICULO TIPO  MINI FURGAO COM MOTOR ENTRE *1.4 A 1.6* FLEX, 2 PORTAS</t>
  </si>
  <si>
    <t>!EM PROCESSO DE DESATIVACAO! CAMINHONETE CABINE SIMPLES COM MOTOR 1.6 FLEX, CAMBIO  MANUAL, POTENCIA 101/104 CV, 2 PORTAS</t>
  </si>
  <si>
    <t>!EM PROCESSO DE DESATIVACAO! CAMINHONETE COM MOTOR A DIESEL, POTENCIA 180 CV, CABINE DUPLA, 4X4</t>
  </si>
  <si>
    <t>!EM PROCESSO DE DESATIVACAO! VEICULO DE PASSEIO COM MOTOR 1.0 FLEX, POTENCIA 72/85 CV, 5 PORTAS, COR SOLIDA, BASICO</t>
  </si>
  <si>
    <t>!EM PROCESSO DE DESATIVACAO! VEICULO DE PASSEIO COM MOTOR 1.6 FLEX, POTENCIA 101/104 CV, 4 PORTAS</t>
  </si>
  <si>
    <t>ACOPLAMENTO RIGIDO EM FERRO FUNDIDO PARA SISTEMA DE TUBULACAO RANHURADA, DN 80 MM (3")</t>
  </si>
  <si>
    <t>AJUDANTE DE ESTRUTURAS METALICAS</t>
  </si>
  <si>
    <t>ALONGADOR COM TRES ALTURAS, EM TUBO DE ACO CARBONO, PINTURA NO PROCESSO ELETROSTATICO - EQUIPAMENTO DE GINASTICA PARA ACADEMIA AO AR LIVRE / ACADEMIA DA TERCEIRA IDADE - ATI * COLETADO CAIXA*</t>
  </si>
  <si>
    <t>APONTADOR OU APROPRIADOR DE MAO DE OBRA (MENSALISTA)</t>
  </si>
  <si>
    <t>ASSENTADOR DE MANILHAS</t>
  </si>
  <si>
    <t>ASSENTADOR DE MANILHAS (MENSALISTA)</t>
  </si>
  <si>
    <t>CARPINTEIRO AUXILIAR</t>
  </si>
  <si>
    <t>COORDENADOR / GERENTE DE OBRA</t>
  </si>
  <si>
    <t>CRUZETA DE REDUCAO PVC PBA, JE, BBBB, DN 75 X 50 / DE 85 X 60 MM</t>
  </si>
  <si>
    <t>CRUZETA PVC PBA, JE, BBBB, DN 100 / DE 110 MM</t>
  </si>
  <si>
    <t>CRUZETA PVC PBA, JE, BBBB, DN 50 / DE 60 MM</t>
  </si>
  <si>
    <t>CRUZETA PVC PBA, JE, BBBB, DN 75 / DE 85 MM</t>
  </si>
  <si>
    <t>CURVA 45 GRAUS EM ACO CARBONO, SOLDAVEL, PRESSAO 3.000 LBS, DN 1 1/2"</t>
  </si>
  <si>
    <t>CURVA 45 GRAUS EM ACO CARBONO, SOLDAVEL, PRESSAO 3.000 LBS, DN 1 1/4"</t>
  </si>
  <si>
    <t>CURVA 45 GRAUS EM ACO CARBONO, SOLDAVEL, PRESSAO 3.000 LBS, DN 1/2"</t>
  </si>
  <si>
    <t>CURVA 45 GRAUS EM ACO CARBONO, SOLDAVEL, PRESSAO 3.000 LBS, DN 1"</t>
  </si>
  <si>
    <t>CURVA 45 GRAUS EM ACO CARBONO, SOLDAVEL, PRESSAO 3.000 LBS, DN 2 1/2"</t>
  </si>
  <si>
    <t>CURVA 45 GRAUS EM ACO CARBONO, SOLDAVEL, PRESSAO 3.000 LBS, DN 2"</t>
  </si>
  <si>
    <t>CURVA 45 GRAUS EM ACO CARBONO, SOLDAVEL, PRESSAO 3.000 LBS, DN 3/4"</t>
  </si>
  <si>
    <t>CURVA 45 GRAUS EM ACO CARBONO, SOLDAVEL, PRESSAO 3.000 LBS, DN 3"</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</si>
  <si>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</si>
  <si>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</si>
  <si>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</si>
  <si>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</si>
  <si>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</si>
  <si>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CURVA 90 GRAUS EM ACO CARBONO, RAIO CURTO, SOLDAVEL, PRESSAO 3.000 LBS, DN 2"</t>
  </si>
  <si>
    <t>CURVA 90 GRAUS EM ACO CARBONO, RAIO CURTO, SOLDAVEL, PRESSAO 3.000 LBS, DN 3/4"</t>
  </si>
  <si>
    <t>CURVA 90 GRAUS EM ACO CARBONO, RAIO CURTO, SOLDAVEL, PRESSAO 3.000 LBS, DN 3"</t>
  </si>
  <si>
    <t>DESENHISTA TECNICO AUXILIAR</t>
  </si>
  <si>
    <t>ELETRICISTA DE MANUTENCAO INDUSTRIAL</t>
  </si>
  <si>
    <t>ESQUI TRIPLO, EM TUBO DE ACO CARBONO, PINTURA NO PROCESSO ELETROSTATICO - EQUIPAMENTO DE GINASTICA PARA ACADEMIA AO AR LIVRE / ACADEMIA DA TERCEIRA IDADE - ATI * COLETADO CAIXA *</t>
  </si>
  <si>
    <t>FELTRO EM LA DE ROCHA, 1 FACE REVESTIDA COM PAPEL ALUMINIZADO, EM ROLO, DENSIDADE = 32 KG/M3, E=*50* MM (COLETADO CAIXA)</t>
  </si>
  <si>
    <t>FITA ADESIVA ALUMINIZADA, PARA INSTALACAO DE MANTAS DE SUBCOBERTURA,  L = *5* CM</t>
  </si>
  <si>
    <t>GANCHO L COM ROSCA, PARA FIXAR TELHA EM MADEIRA, 1/4" X 350 MM (COLETADO CAIXA)</t>
  </si>
  <si>
    <t>GEOGRELHA TECIDA COM FILAMENTOS DE POLIESTER + PVC, RESISTENCIA LONGITUDINAL: 90 KN/M, RESISTENCIA TRANSVERSAL: 30 KN/M, ALONGAMENTO = 12 POR CENTO</t>
  </si>
  <si>
    <t>GUARNICAO/MOLDURA DE ACABAMENTO PARA ESQUADRIA DE ALUMINIO ANODIZADO NATURAL, PARA 1 FACE</t>
  </si>
  <si>
    <t>JANELA BASCULANTE EM ALUMINIO, 100 X 100 CM (A X L), ACABAMENTO ACET OU BRILHANTE, BATENTE/REQUADRO DE 3 A 14 CM, COM VIDRO, SEM GUARNICAO/ALIZAR</t>
  </si>
  <si>
    <t>JANELA BASCULANTE EM ALUMINIO, 100 X 80 CM (A X L), ACABAMENTO ACET OU BRILHANTE, BATENTE/REQUADRO DE 3 A 14 CM, COM VIDRO, SEM GUARNICAO/ALIZAR</t>
  </si>
  <si>
    <t>JANELA BASCULANTE EM ALUMINIO, 80 X 60 CM (A X L), ACABAMENTO ACET OU BRILHANTE, BATENTE/REQUADRO DE 3 A 14 CM, COM VIDRO, SEM GUARNICAO/ALIZAR</t>
  </si>
  <si>
    <t>JANELA BASCULANTE EM ALUMINIO, 80 X 60 CM (A X L), BATENTE/REQUADRO DE 3 A 14 CM, COM VIDRO, SEM GUARNICAO/ALIZAR</t>
  </si>
  <si>
    <t>JANELA DE CORRER EM ALUMINIO, VENEZIANA, 120  X 150 CM (A X L), 3 FLS (2 VENEZIANAS E 1 VIDRO), SEM BANDEIRA, ACABAMENTO ACET OU BRILHANTE, BATENTE/REQUADRO DE 6 A 14 CM, COM VIDRO, SEM GUARNICAO/ALIZAR</t>
  </si>
  <si>
    <t>JANELA DE CORRER EM ALUMINIO, VENEZIANA, 120 X 120 CM (A X L), 3 FLS (2 VENEZIANAS E 1 VIDRO), SEM BANDEIRA, ACABAMENTO ACET OU BRILHANTE, BATENTE/REQUADRO DE 6 A 14 CM, COM VIDRO, SEM GUARNICAO/ALIZAR</t>
  </si>
  <si>
    <t>JANELA DE CORRER EM ALUMINIO, VENEZIANA, 120 X 150 CM (A X L), 6 FLS (4 VENEZIANAS E 2 VIDROS), SEM BANDEIRA, ACABAMENTO ACET OU BRILHANTE, BATENTE/REQUADRO DE 6 A 14 CM, COM VIDRO, SEM GUARNICAO/ALIZAR</t>
  </si>
  <si>
    <t>JANELA DE CORRER EM ALUMINIO, VENEZIANA, 120 X 200 CM (A X L), 6 FLS (4 VENEZIANAS E 2 VIDROS), SEM BANDEIRA, ACABAMENTO ACET OU BRILHANTE,  BATENTE/REQUADRO DE 6 A 14 CM, COM VIDRO, SEM GUARNICAO/ALIZAR</t>
  </si>
  <si>
    <t>JANELA DE CORRER EM ALUMINIO, 100 X 150 CM (A X L), 2 FLS,  SEM BANDEIRA,  ACABAMENTO ACET OU BRILHANTE, BATENTE/REQUADRO DE 6 A 14 CM, COM VIDRO, SEM GUARNICAO/ALIZAR</t>
  </si>
  <si>
    <t>JANELA DE CORRER EM ALUMINIO, 100 X 150 CM (A X L), 4 FLS, SEM BANDEIRA, ACABAMENTO ACET OU BRILHANTE, BATENTE/REQUADRO DE 6 A 14 CM, COM VIDRO, SEM GUARNICAO/ALIZAR</t>
  </si>
  <si>
    <t>JANELA DE CORRER EM ALUMINIO, 100 X 150 CM (A X L), 4 FLS, SEM BANDEIRA, ACABAMENTO ACET OU BRILHANTE, COM VIDRO, COM GUARNICAO PARA 1 FACE</t>
  </si>
  <si>
    <t>JANELA DE CORRER EM ALUMINIO, 100 X 200 CM, 4 FLS,  BANDEIRA COM BASCULA,  ACABAMENTO ACET OU BRILHANTE, BATENTE/REQUADRO DE 6 A 14 CM, COM VIDRO, SEM GUARNICAO/ALIZAR</t>
  </si>
  <si>
    <t>JANELA DE CORRER EM ALUMINIO, 120 X 120 CM (A X L), 2 FLS, SEM BANDEIRA, ACABAMENTO ACET OU BRILHANTE,  BATENTE/REQUADRO DE 6 A 14 CM, COM VIDRO, SEM GUARNICAO/ALIZAR</t>
  </si>
  <si>
    <t>JANELA DE CORRER EM ALUMINIO, 120 X 150 CM (A X L), 2 FLS, SEM BANDEIRA, ACABAMENTO ACET OU BRILHANTE, BATENTE/REQUADRO DE 6 A 14 CM, COM VIDRO, SEM GUARNICAO/ALIZAR</t>
  </si>
  <si>
    <t>JANELA DE CORRER EM ALUMINIO, 120 X 150 CM (A X L), 4 FLS, BANDEIRA COM BASCULA,  ACABAMENTO ACET OU BRILHANTE, BATENTE/REQUADRO DE 6 A 14 CM, COM VIDRO, SEM GUARNICAO/ALIZAR</t>
  </si>
  <si>
    <t>JANELA DE CORRER EM ALUMINIO, 120 X 200 CM (A X L), 4 FLS, BANDEIRA COM BASCULA,  ACABAMENTO ACET OU BRILHANTE, BATENTE/REQUADRO DE 6 A 14 CM, COM VIDRO, SEM GUARNICAO/ALIZAR</t>
  </si>
  <si>
    <t>JANELA FIXA EM ALUMINIO, 60  X 80 CM (A X L), BATENTE/REQUADRO DE 3 A 14 CM, COM VIDRO, SEM GUARNICAO/ALIZAR</t>
  </si>
  <si>
    <t>JANELA FIXA EM ALUMINIO, 60 X 80 CM (A X L), BATENTE/REQUADRO DE 3 A 14 CM, COM VIDRO, SEM GUARNICAO/ALIZAR</t>
  </si>
  <si>
    <t>JANELA MAXIM AR EM ALUMINIO, 80 X 60 CM (A X L), BATENTE/REQUADRO DE 4 A 14 CM, COM VIDRO, SEM GUARNICAO/ALIZAR</t>
  </si>
  <si>
    <t>LEITURISTA OU CADASTRISTA DE REDES DE AGUA E ESGOTO</t>
  </si>
  <si>
    <t>LUVA DE REDUCAO EM ACO CARBONO, COM ENCAIXE PARA SOLDA DN SW, PRESSAO 3.000 LBS,  3/4 " X 1/2"</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</si>
  <si>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</si>
  <si>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</si>
  <si>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</si>
  <si>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</si>
  <si>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LUVA DE REDUCAO EM ACO CARBONO, COM ENCAIXE PARA SOLDA DN SW, PRESSAO 3.000 LBS, DN 2" X 1 1/2"</t>
  </si>
  <si>
    <t>LUVA DE REDUCAO EM ACO CARBONO, COM ENCAIXE PARA SOLDA DN SW, PRESSAO 3.000 LBS, DN 3" X 2 1/2"</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</si>
  <si>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</si>
  <si>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</si>
  <si>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</si>
  <si>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</si>
  <si>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</si>
  <si>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</si>
  <si>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</si>
  <si>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</si>
  <si>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MANTA ALUMINIZADA NAS DUAS FACES, PARA SUBCOBERTURA,  E = *2* MM</t>
  </si>
  <si>
    <t>MANTA DE POLIETILENO EXPANDIDO, COM 1 FACE METALIZADA PARA SUBCOBERTURA,  E = *5* MM</t>
  </si>
  <si>
    <t>MONTADOR DE ELETROELETRONICOS</t>
  </si>
  <si>
    <t>MONTADOR DE ESTRUTURAS METALICAS</t>
  </si>
  <si>
    <t>MONTADOR DE MAQUINAS</t>
  </si>
  <si>
    <t>MOTORISTA DE CAMINHAO (MENSALISTA)</t>
  </si>
  <si>
    <t>MOTORISTA DE CAMINHAO-BASCULANTE</t>
  </si>
  <si>
    <t>MOTORISTA DE CAMINHAO-CARRETA</t>
  </si>
  <si>
    <t>MOTORISTA DE CARRO DE PASSEIO</t>
  </si>
  <si>
    <t>MOTORISTA DE ONIBUS / MICRO-ONIBUS</t>
  </si>
  <si>
    <t>MOTORISTA OPERADOR DE CAMINHAO COM MUNCK</t>
  </si>
  <si>
    <t>MULTIEXERCITADOR COM SEIS FUNCOES, EM TUBO DE ACO CARBONO, PINTURA NO PROCESSO ELETROSTATICO - EQUIPAMENTO DE GINASTICA PARA ACADEMIA AO AR LIVRE / ACADEMIA DA TERCEIRA IDADE - ATI * COLETADO CAIXA *</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</si>
  <si>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</si>
  <si>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</si>
  <si>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</si>
  <si>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</si>
  <si>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</si>
  <si>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NIPLE SEXTAVADO EM ACO CARBONO, COM ROSCA BSP, PRESSAO 3.000 LBS, DN 2"</t>
  </si>
  <si>
    <t>NIPLE SEXTAVADO EM ACO CARBONO, COM ROSCA BSP, PRESSAO 3.000 LBS, DN 3/4"</t>
  </si>
  <si>
    <t>OPERADOR DE BATE-ESTACAS</t>
  </si>
  <si>
    <t>OPERADOR DE BETONEIRA ESTACIONARIA / MISTURADOR (MENSALISTA)</t>
  </si>
  <si>
    <t>OPERADOR DE BETONEIRA ESTACIONARIA/MISTURADOR</t>
  </si>
  <si>
    <t>OPERADOR DE MAQUINAS E TRATORES DIVERSOS (TERRAPLANAGEM)</t>
  </si>
  <si>
    <t>OPERADOR DE MOTO SCRAPER</t>
  </si>
  <si>
    <t>OPERADOR DE PAVIMENTADORA/MESA VIBROACABADORA (MENSALISTA)</t>
  </si>
  <si>
    <t>OPERADOR DE TRATOR - EXCLUSIVE AGROPECUARIA</t>
  </si>
  <si>
    <t>PLACA ORIENTATIVA SOBRE EXERCÍCIOS, 2,00M X 1,00M, EM TUBO DE ACO CARBONO, PINTURA NO PROCESSO ELETROSTATICO - PARA ACADEMIA AO AR LIVRE / ACADEMIA DA TERCEIRA IDADE - ATI * COLETADO CAIXA *</t>
  </si>
  <si>
    <t>PRESSAO DE PERNAS TRIPLO, EM TUBO DE ACO CARBONO, PINTURA NO PROCESSO ELETROSTATICO - EQUIPAMENTO DE GINASTICA PARA ACADEMIA AO AR LIVRE / ACADEMIA DA TERCEIRA IDADE - ATI * COLETADO CAIXA *</t>
  </si>
  <si>
    <t>ROTACAO DIAGONAL DUPLA, APARELHO TRIPLO, EM TUBO DE ACO CARBONO, PINTURA NO PROCESSO ELETROSTATICO - EQUIPAMENTO DE GINASTICA PARA ACADEMIA AO AR LIVRE / ACADEMIA DA TERCEIRA IDADE - ATI * COLETADO CAIXA *</t>
  </si>
  <si>
    <t>ROTACAO VERTICAL DUPLO, EM TUBO DE ACO CARBONO, PINTURA NO PROCESSO ELETROSTATICO - EQUIPAMENTO DE GINASTICA PARA ACADEMIA AO AR LIVRE / ACADEMIA DA TERCEIRA IDADE - ATI * COLETADO CAIXA *</t>
  </si>
  <si>
    <t>SERVENTE DE OBRAS</t>
  </si>
  <si>
    <t>SIMULADOR DE CAMINHADA TRIPLO, EM TUBO DE ACO CARBONO, PINTURA NO PROCESSO ELETROSTATICO - EQUIPAMENTO DE GINASTICA PARA ACADEMIA AO AR LIVRE / ACADEMIA DA TERCEIRA IDADE - ATI * COLETADO CAIXA *</t>
  </si>
  <si>
    <t>SIMULADOR DE CAVALGADA TRIPLO, EM TUBO DE ACO CARBONO, PINTURA NO PROCESSO ELETROSTATICO - EQUIPAMENTO DE GINASTICA PARA ACADEMIA AO AR LIVRE / ACADEMIA DA TERCEIRA IDADE - ATI * COLETADO CAIXA *</t>
  </si>
  <si>
    <t>SIMULADOR DE REMO INDIVIDUAL, EM TUBO DE ACO CARBONO, PINTURA NO PROCESSO ELETROSTATICO - EQUIPAMENTO DE GINASTICA PARA ACADEMIA AO AR LIVRE / ACADEMIA DA TERCEIRA IDADE - ATI * COLETADO CAIXA *</t>
  </si>
  <si>
    <t>SOLDADOR ELETRICO (PARA SOLDA A SER TESTADA COM RAIOS "X")</t>
  </si>
  <si>
    <t>SURF DUPLO, EM TUBO DE ACO CARBONO, PINTURA NO PROCESSO ELETROSTATICO - EQUIPAMENTO DE GINASTICA PARA ACADEMIA AO AR LIVRE / ACADEMIA DA TERCEIRA IDADE - ATI * COLETADO CAIXA *</t>
  </si>
  <si>
    <t>TE 90 GRAUS EM ACO CARBONO, SOLDAVEL, PRESSAO 3.000 LBS, DN 1 1/2"</t>
  </si>
  <si>
    <t>TE 90 GRAUS EM ACO CARBONO, SOLDAVEL, PRESSAO 3.000 LBS, DN 1 1/4"</t>
  </si>
  <si>
    <t>TE 90 GRAUS EM ACO CARBONO, SOLDAVEL, PRESSAO 3.000 LBS, DN 1/2"</t>
  </si>
  <si>
    <t>TE 90 GRAUS EM ACO CARBONO, SOLDAVEL, PRESSAO 3.000 LBS, DN 1"</t>
  </si>
  <si>
    <t>TE 90 GRAUS EM ACO CARBONO, SOLDAVEL, PRESSAO 3.000 LBS, DN 2 1/2"</t>
  </si>
  <si>
    <t>TE 90 GRAUS EM ACO CARBONO, SOLDAVEL, PRESSAO 3.000 LBS, DN 2"</t>
  </si>
  <si>
    <t>TE 90 GRAUS EM ACO CARBONO, SOLDAVEL, PRESSAO 3.000 LBS, DN 3/4"</t>
  </si>
  <si>
    <t>TE 90 GRAUS EM ACO CARBONO, SOLDAVEL, PRESSAO 3.000 LBS, DN 3"</t>
  </si>
  <si>
    <t>TECNICO DE EDIFICACOES</t>
  </si>
  <si>
    <t>TECNICO DE EDIFICACOES (MENSALISTA)</t>
  </si>
  <si>
    <t>TECNICO EM SEGURANCA DO TRABALHO</t>
  </si>
  <si>
    <t>TECNICO EM SEGURANCA DO TRABALHO (MENSALISTA)</t>
  </si>
  <si>
    <t>TELA EM MALHA HEXAGONAL DE DUPLA TORCAO 8 X 10 CM (ZN/ AL + PVC), FIO 2,7 MM, COM GEOMANTA OU BIOMANTA, DIMENSOES 4,0 X 2,0 X 0,6 M, COM INCLINACAO DE 70 GRAUS, PARA SOLO REFORCADO</t>
  </si>
  <si>
    <t>TELHADOR</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</si>
  <si>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</si>
  <si>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</si>
  <si>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</si>
  <si>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</si>
  <si>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</si>
  <si>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</si>
  <si>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</si>
  <si>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</si>
  <si>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</si>
  <si>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</si>
  <si>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</si>
  <si>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TUBO ACO CARBONO SEM COSTURA 2 1/2", E = 5,16 MM, SCHEDULE 40 (8,62 KG/M)</t>
  </si>
  <si>
    <t>TUBO ACO CARBONO SEM COSTURA 2", E= *3,91* MM, SCHEDULE 40, *5,43* KG/M</t>
  </si>
  <si>
    <t>TUBO ACO CARBONO SEM COSTURA 20", E= *12,70 MM, SCHEDULE 30, *154,97 KG/M</t>
  </si>
  <si>
    <t>TUBO ACO CARBONO SEM COSTURA 20", E= *6,35 MM,  SCHEDULE 10, *78,46 KG/M</t>
  </si>
  <si>
    <t>TUBO ACO CARBONO SEM COSTURA 3/4", E= *2,87 MM, SCHEDULE 40, *1,69 KG/M</t>
  </si>
  <si>
    <t>TUBO ACO CARBONO SEM COSTURA 3/4", E= *3,91 MM, SCHEDULE 80, *2,19 KG/M.</t>
  </si>
  <si>
    <t>TUBO ACO CARBONO SEM COSTURA 4", E= *6,02 MM, SCHEDULE 40, *16,06 KG/M</t>
  </si>
  <si>
    <t>TUBO ACO CARBONO SEM COSTURA 4", E= *8,56 MM, SCHEDULE 80, *22,31 KG/M</t>
  </si>
  <si>
    <t>TUBO ACO CARBONO SEM COSTURA 6", E= *10,97 MM, SCHEDULE 80, *42,56 KG/M</t>
  </si>
  <si>
    <t>TUBO ACO CARBONO SEM COSTURA 6", E= 7,11 MM,  SCHEDULE 40, *28,26 KG/M</t>
  </si>
  <si>
    <t>TUBO ACO CARBONO SEM COSTURA 8", E= *12,70 MM, SCHEDULE 80, *64,64 KG/M</t>
  </si>
  <si>
    <t>TUBO ACO CARBONO SEM COSTURA 8", E= *6,35 MM,  SCHEDULE 20, *33,27 KG/M</t>
  </si>
  <si>
    <t>TUBO ACO CARBONO SEM COSTURA 8", E= *7,04 MM, SCHEDULE 30, *36,75 KG/M</t>
  </si>
  <si>
    <t>TUBO ACO CARBONO SEM COSTURA 8", E= *8,18 MM, SCHEDULE 40, *42,55 KG/M</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</si>
  <si>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</si>
  <si>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</si>
  <si>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</si>
  <si>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</si>
  <si>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</si>
  <si>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</si>
  <si>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TUBO DE BORRACHA ELASTOMERICA FLEXIVEL, PRETA, PARA ISOLAMENTO TERMICO DE TUBULACAO, DN 2 1/8" (54 MM), E= 32 MM, COEFICIENTE DE CONDUTIVIDADE TERMICA 0,036W/mK, VAPOR DE AGUA MAIOR OU IGUAL A 10.000</t>
  </si>
  <si>
    <t>TUBO DE BORRACHA ELASTOMERICA FLEXIVEL, PRETA, PARA ISOLAMENTO TERMICO DE TUBULACAO, DN 2 5/8" (*64* MM), E= *32* MM, COEFICIENTE DE CONDUTIVIDADE TERMICA 0,036W/MK, VAPOR DE AGUA MAIOR OU IGUAL A 10.000</t>
  </si>
  <si>
    <t>TUBO DE BORRACHA ELASTOMERICA FLEXIVEL, PRETA, PARA ISOLAMENTO TERMICO DE TUBULACAO, DN 3/4" (18 MM), E= 32 MM, COEFICIENTE DE CONDUTIVIDADE TERMICA 0,036W/mK, VAPOR DE AGUA MAIOR OU IGUAL A 10.000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</si>
  <si>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</si>
  <si>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</si>
  <si>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</si>
  <si>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</si>
  <si>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</si>
  <si>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</si>
  <si>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</si>
  <si>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</si>
  <si>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</si>
  <si>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</si>
  <si>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</si>
  <si>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</si>
  <si>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</si>
  <si>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</si>
  <si>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PVC DEFOFO, JEI, 1 MPA, DN 150 MM, PARA REDE DE  AGUA (NBR 7665)</t>
  </si>
  <si>
    <t>TUBO PVC, SERIE R, DN 100 MM, PARA ESGOTO OU AGUAS PLUVIAIS PREDIAL (NBR 5688)</t>
  </si>
  <si>
    <t>TUBO PVC, SERIE R, DN 150 MM, PARA ESGOTO OU AGUAS PLUVIAIS PREDIAL (NBR 5688)</t>
  </si>
  <si>
    <t>TUBO PVC, SERIE R, DN 40 MM, PARA ESGOTO OU AGUAS PLUVIAIS PREDIAL (NBR 5688)</t>
  </si>
  <si>
    <t>TUBO PVC, SERIE R, DN 50 MM, PARA ESGOTO OU AGUAS PLUVIAIS PREDIAL (NBR 5688)</t>
  </si>
  <si>
    <t>TUBO PVC, SERIE R, DN 75 MM, PARA ESGOTO OU AGUAS PLUVIAIS PREDIAL (NBR 5688)</t>
  </si>
  <si>
    <r>
      <t xml:space="preserve">DATA BASE: </t>
    </r>
    <r>
      <rPr>
        <sz val="11"/>
        <rFont val="Arial"/>
        <family val="2"/>
      </rPr>
      <t xml:space="preserve">SINAPI MAIO- COM DESONERAÇÃO / 2018 - </t>
    </r>
    <r>
      <rPr>
        <b/>
        <sz val="11"/>
        <rFont val="Arial"/>
        <family val="2"/>
      </rPr>
      <t>BDI - 28,24%</t>
    </r>
  </si>
  <si>
    <t>CP-HID-05</t>
  </si>
  <si>
    <t>ALIMENTAÇÃO DE CAIXA D'ÁGUA</t>
  </si>
  <si>
    <t>CP-HID-06</t>
  </si>
  <si>
    <t>KIT CAVALETE PARA MEDIÇÃO DE ÁGUA - ENTRADA INDIVIDUALIZADA, EM PVC DN 25 (¾), PARA 1 MEDIDOR  FORNECIMENTO E INSTALAÇÃO (INCLUSIVE HIDRÔMETRO)</t>
  </si>
  <si>
    <t>8.1.17</t>
  </si>
  <si>
    <t>8.1.18</t>
  </si>
  <si>
    <t>CP-HID-07</t>
  </si>
  <si>
    <t>ASSENTAMENTO DE TUBULAÇÃO DE ALIMENTAÇÃO COM DN DE 75 MM INCLUSIVE RASGO EM CONTRAPISO</t>
  </si>
  <si>
    <t>8.1.19</t>
  </si>
  <si>
    <t>8.1.20</t>
  </si>
  <si>
    <t>OBRA: MANUTENÇÃO E REVITALIÇÃO DO GINÁSIO ESPORTIVO</t>
  </si>
</sst>
</file>

<file path=xl/styles.xml><?xml version="1.0" encoding="utf-8"?>
<styleSheet xmlns="http://schemas.openxmlformats.org/spreadsheetml/2006/main">
  <numFmts count="10">
    <numFmt numFmtId="44" formatCode="_-&quot;R$&quot;\ * #,##0.00_-;\-&quot;R$&quot;\ * #,##0.00_-;_-&quot;R$&quot;\ * &quot;-&quot;??_-;_-@_-"/>
    <numFmt numFmtId="43" formatCode="_-* #,##0.00_-;\-* #,##0.00_-;_-* &quot;-&quot;??_-;_-@_-"/>
    <numFmt numFmtId="164" formatCode="_(&quot;R$&quot;* #,##0.00_);_(&quot;R$&quot;* \(#,##0.00\);_(&quot;R$&quot;* &quot;-&quot;??_);_(@_)"/>
    <numFmt numFmtId="165" formatCode="_(* #,##0.00_);_(* \(#,##0.00\);_(* &quot;-&quot;??_);_(@_)"/>
    <numFmt numFmtId="166" formatCode="#,##0.00;[Red]#,##0.00"/>
    <numFmt numFmtId="167" formatCode="00"/>
    <numFmt numFmtId="168" formatCode="0.0"/>
    <numFmt numFmtId="169" formatCode="&quot;R$ &quot;#,##0_);\(&quot;R$ &quot;#,##0\)"/>
    <numFmt numFmtId="170" formatCode="_(* #,##0.0000_);_(* \(#,##0.0000\);_(* &quot;-&quot;??_);_(@_)"/>
    <numFmt numFmtId="171" formatCode="_-[$R$-416]\ * #,##0.00_-;\-[$R$-416]\ * #,##0.00_-;_-[$R$-416]\ * &quot;-&quot;??_-;_-@_-"/>
  </numFmts>
  <fonts count="10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9"/>
      <name val="Arial"/>
      <family val="2"/>
    </font>
    <font>
      <sz val="10"/>
      <color indexed="17"/>
      <name val="Arial"/>
      <family val="2"/>
    </font>
    <font>
      <b/>
      <sz val="10"/>
      <color indexed="34"/>
      <name val="Arial"/>
      <family val="2"/>
    </font>
    <font>
      <b/>
      <sz val="10"/>
      <color indexed="9"/>
      <name val="Arial"/>
      <family val="2"/>
    </font>
    <font>
      <sz val="10"/>
      <color indexed="34"/>
      <name val="Arial"/>
      <family val="2"/>
    </font>
    <font>
      <sz val="10"/>
      <color indexed="32"/>
      <name val="Arial"/>
      <family val="2"/>
    </font>
    <font>
      <sz val="10"/>
      <color indexed="36"/>
      <name val="Arial"/>
      <family val="2"/>
    </font>
    <font>
      <sz val="10"/>
      <color indexed="37"/>
      <name val="Arial"/>
      <family val="2"/>
    </font>
    <font>
      <b/>
      <sz val="10"/>
      <color indexed="22"/>
      <name val="Arial"/>
      <family val="2"/>
    </font>
    <font>
      <sz val="10"/>
      <color indexed="10"/>
      <name val="Arial"/>
      <family val="2"/>
    </font>
    <font>
      <i/>
      <sz val="10"/>
      <color indexed="23"/>
      <name val="Arial"/>
      <family val="2"/>
    </font>
    <font>
      <b/>
      <sz val="18"/>
      <color indexed="32"/>
      <name val="Cambria"/>
      <family val="1"/>
    </font>
    <font>
      <b/>
      <sz val="15"/>
      <color indexed="32"/>
      <name val="Arial"/>
      <family val="2"/>
    </font>
    <font>
      <b/>
      <sz val="13"/>
      <color indexed="32"/>
      <name val="Arial"/>
      <family val="2"/>
    </font>
    <font>
      <b/>
      <sz val="11"/>
      <color indexed="32"/>
      <name val="Arial"/>
      <family val="2"/>
    </font>
    <font>
      <b/>
      <sz val="10"/>
      <name val="Arial"/>
      <family val="2"/>
    </font>
    <font>
      <b/>
      <sz val="11"/>
      <name val="Arial"/>
      <family val="2"/>
    </font>
    <font>
      <sz val="10"/>
      <name val="Arial"/>
      <family val="2"/>
    </font>
    <font>
      <b/>
      <sz val="12"/>
      <name val="Arial"/>
      <family val="2"/>
    </font>
    <font>
      <b/>
      <sz val="13"/>
      <name val="Arial"/>
      <family val="2"/>
    </font>
    <font>
      <sz val="14"/>
      <name val="Arial"/>
      <family val="2"/>
    </font>
    <font>
      <b/>
      <sz val="14"/>
      <name val="Arial"/>
      <family val="2"/>
    </font>
    <font>
      <sz val="8"/>
      <name val="Arial"/>
      <family val="2"/>
    </font>
    <font>
      <sz val="12"/>
      <name val="Arial"/>
      <family val="2"/>
    </font>
    <font>
      <sz val="11"/>
      <name val="Arial"/>
      <family val="2"/>
    </font>
    <font>
      <sz val="9"/>
      <name val="Arial"/>
      <family val="2"/>
    </font>
    <font>
      <sz val="10"/>
      <name val="Arial"/>
      <family val="2"/>
    </font>
    <font>
      <sz val="11"/>
      <color indexed="8"/>
      <name val="Arial"/>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i/>
      <sz val="10"/>
      <color indexed="10"/>
      <name val="Arial"/>
      <family val="2"/>
    </font>
    <font>
      <i/>
      <sz val="10"/>
      <name val="Arial"/>
      <family val="2"/>
    </font>
    <font>
      <b/>
      <i/>
      <sz val="10"/>
      <name val="Arial"/>
      <family val="2"/>
    </font>
    <font>
      <b/>
      <sz val="10"/>
      <color indexed="10"/>
      <name val="Arial"/>
      <family val="2"/>
    </font>
    <font>
      <sz val="11"/>
      <color rgb="FF000000"/>
      <name val="Arial"/>
      <family val="2"/>
    </font>
    <font>
      <sz val="10"/>
      <color rgb="FFFF0000"/>
      <name val="Arial"/>
      <family val="2"/>
    </font>
    <font>
      <b/>
      <i/>
      <sz val="10"/>
      <color rgb="FFFF0000"/>
      <name val="Arial"/>
      <family val="2"/>
    </font>
    <font>
      <b/>
      <u/>
      <sz val="10"/>
      <name val="Arial"/>
      <family val="2"/>
    </font>
    <font>
      <b/>
      <sz val="11"/>
      <name val="Calibri"/>
      <family val="2"/>
      <scheme val="minor"/>
    </font>
    <font>
      <sz val="11"/>
      <name val="Calibri"/>
      <family val="2"/>
      <scheme val="minor"/>
    </font>
    <font>
      <b/>
      <u/>
      <sz val="11"/>
      <color theme="1"/>
      <name val="Calibri"/>
      <family val="2"/>
      <scheme val="minor"/>
    </font>
    <font>
      <b/>
      <sz val="14"/>
      <name val="Arial Narrow"/>
      <family val="2"/>
    </font>
    <font>
      <b/>
      <sz val="12"/>
      <color rgb="FF000000"/>
      <name val="Arial Narrow"/>
      <family val="2"/>
    </font>
    <font>
      <b/>
      <sz val="11"/>
      <color theme="1"/>
      <name val="Arial Narrow"/>
      <family val="2"/>
    </font>
    <font>
      <sz val="12"/>
      <color theme="1"/>
      <name val="Arial Narrow"/>
      <family val="2"/>
    </font>
    <font>
      <b/>
      <sz val="12"/>
      <color theme="1"/>
      <name val="Arial Narrow"/>
      <family val="2"/>
    </font>
    <font>
      <sz val="12"/>
      <color rgb="FF000000"/>
      <name val="Arial Narrow"/>
      <family val="2"/>
    </font>
    <font>
      <b/>
      <sz val="12"/>
      <color rgb="FFFF0000"/>
      <name val="Arial Narrow"/>
      <family val="2"/>
    </font>
    <font>
      <b/>
      <u/>
      <sz val="12"/>
      <color rgb="FFFF0000"/>
      <name val="Arial Narrow"/>
      <family val="2"/>
    </font>
    <font>
      <b/>
      <sz val="12"/>
      <name val="Arial Narrow"/>
      <family val="2"/>
    </font>
    <font>
      <sz val="12"/>
      <name val="Cambria"/>
      <family val="1"/>
      <scheme val="major"/>
    </font>
    <font>
      <u/>
      <sz val="12"/>
      <name val="Cambria"/>
      <family val="1"/>
      <scheme val="major"/>
    </font>
    <font>
      <sz val="9"/>
      <color indexed="81"/>
      <name val="Segoe UI"/>
      <family val="2"/>
    </font>
    <font>
      <b/>
      <sz val="9"/>
      <color indexed="81"/>
      <name val="Segoe UI"/>
      <family val="2"/>
    </font>
    <font>
      <b/>
      <u val="singleAccounting"/>
      <sz val="10"/>
      <name val="Arial"/>
      <family val="2"/>
    </font>
    <font>
      <b/>
      <sz val="12"/>
      <name val="Calibri"/>
      <family val="2"/>
      <scheme val="minor"/>
    </font>
    <font>
      <b/>
      <sz val="10"/>
      <color rgb="FFFF0000"/>
      <name val="Arial"/>
      <family val="2"/>
    </font>
    <font>
      <u/>
      <sz val="10"/>
      <name val="Arial"/>
      <family val="2"/>
    </font>
    <font>
      <u/>
      <sz val="12"/>
      <name val="Arial"/>
      <family val="2"/>
    </font>
    <font>
      <u/>
      <sz val="11"/>
      <name val="Calibri"/>
      <family val="2"/>
      <scheme val="minor"/>
    </font>
    <font>
      <i/>
      <u/>
      <sz val="10"/>
      <color indexed="10"/>
      <name val="Arial"/>
      <family val="2"/>
    </font>
    <font>
      <i/>
      <u/>
      <sz val="10"/>
      <name val="Arial"/>
      <family val="2"/>
    </font>
    <font>
      <u/>
      <sz val="10"/>
      <color indexed="10"/>
      <name val="Arial"/>
      <family val="2"/>
    </font>
    <font>
      <u/>
      <sz val="10"/>
      <color rgb="FFFF0000"/>
      <name val="Arial"/>
      <family val="2"/>
    </font>
    <font>
      <b/>
      <sz val="11"/>
      <color rgb="FF0000FF"/>
      <name val="Calibri"/>
      <family val="2"/>
      <scheme val="minor"/>
    </font>
    <font>
      <sz val="10"/>
      <color theme="1"/>
      <name val="Calibri"/>
      <family val="2"/>
      <scheme val="minor"/>
    </font>
    <font>
      <sz val="10"/>
      <color theme="1"/>
      <name val="Arial"/>
      <family val="2"/>
    </font>
    <font>
      <sz val="10"/>
      <name val="Calibri"/>
      <family val="2"/>
      <scheme val="minor"/>
    </font>
    <font>
      <b/>
      <i/>
      <u/>
      <sz val="10"/>
      <name val="Arial"/>
      <family val="2"/>
    </font>
    <font>
      <sz val="11"/>
      <color rgb="FFFF0000"/>
      <name val="Arial"/>
      <family val="2"/>
    </font>
    <font>
      <sz val="9"/>
      <color indexed="81"/>
      <name val="Tahoma"/>
      <family val="2"/>
    </font>
    <font>
      <b/>
      <sz val="9"/>
      <color indexed="81"/>
      <name val="Tahoma"/>
      <family val="2"/>
    </font>
    <font>
      <b/>
      <u/>
      <sz val="11"/>
      <name val="Calibri"/>
      <family val="2"/>
      <scheme val="minor"/>
    </font>
    <font>
      <sz val="9"/>
      <name val="Calibri"/>
      <family val="2"/>
    </font>
    <font>
      <sz val="10"/>
      <name val="Courier New"/>
      <family val="3"/>
    </font>
    <font>
      <i/>
      <sz val="10"/>
      <color rgb="FFFF0000"/>
      <name val="Arial"/>
      <family val="2"/>
    </font>
    <font>
      <sz val="10"/>
      <name val="Courier New"/>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11"/>
        <bgColor indexed="11"/>
      </patternFill>
    </fill>
    <fill>
      <patternFill patternType="solid">
        <fgColor indexed="43"/>
      </patternFill>
    </fill>
    <fill>
      <patternFill patternType="solid">
        <fgColor indexed="3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36"/>
        <bgColor indexed="36"/>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22"/>
        <b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10"/>
        <bgColor indexed="10"/>
      </patternFill>
    </fill>
    <fill>
      <patternFill patternType="solid">
        <fgColor indexed="50"/>
      </patternFill>
    </fill>
    <fill>
      <patternFill patternType="solid">
        <fgColor indexed="54"/>
      </patternFill>
    </fill>
    <fill>
      <patternFill patternType="solid">
        <fgColor theme="0" tint="-0.249977111117893"/>
        <bgColor indexed="64"/>
      </patternFill>
    </fill>
    <fill>
      <patternFill patternType="solid">
        <fgColor rgb="FFDDDDDD"/>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00B050"/>
        <bgColor rgb="FF999933"/>
      </patternFill>
    </fill>
    <fill>
      <patternFill patternType="solid">
        <fgColor theme="0" tint="-0.34998626667073579"/>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6" tint="-0.249977111117893"/>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0"/>
      </left>
      <right style="double">
        <color indexed="0"/>
      </right>
      <top style="double">
        <color indexed="0"/>
      </top>
      <bottom style="double">
        <color indexed="0"/>
      </bottom>
      <diagonal/>
    </border>
    <border>
      <left style="double">
        <color indexed="63"/>
      </left>
      <right style="double">
        <color indexed="63"/>
      </right>
      <top style="double">
        <color indexed="63"/>
      </top>
      <bottom style="double">
        <color indexed="63"/>
      </bottom>
      <diagonal/>
    </border>
    <border>
      <left/>
      <right/>
      <top/>
      <bottom style="double">
        <color indexed="34"/>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0"/>
      </left>
      <right style="thin">
        <color indexed="0"/>
      </right>
      <top style="thin">
        <color indexed="0"/>
      </top>
      <bottom style="thin">
        <color indexed="0"/>
      </bottom>
      <diagonal/>
    </border>
    <border>
      <left/>
      <right/>
      <top/>
      <bottom style="thick">
        <color indexed="3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32"/>
      </top>
      <bottom style="double">
        <color indexed="3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14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7" fillId="2" borderId="0" applyNumberFormat="0" applyFont="0" applyFill="0" applyProtection="0"/>
    <xf numFmtId="0" fontId="6" fillId="8" borderId="0" applyNumberFormat="0" applyBorder="0" applyAlignment="0" applyProtection="0"/>
    <xf numFmtId="0" fontId="7" fillId="3" borderId="0" applyNumberFormat="0" applyFont="0" applyFill="0" applyProtection="0"/>
    <xf numFmtId="0" fontId="6" fillId="9" borderId="0" applyNumberFormat="0" applyBorder="0" applyAlignment="0" applyProtection="0"/>
    <xf numFmtId="0" fontId="7" fillId="4" borderId="0" applyNumberFormat="0" applyFont="0" applyFill="0" applyProtection="0"/>
    <xf numFmtId="0" fontId="6" fillId="10" borderId="0" applyNumberFormat="0" applyBorder="0" applyAlignment="0" applyProtection="0"/>
    <xf numFmtId="0" fontId="7" fillId="2" borderId="0" applyNumberFormat="0" applyFont="0" applyFill="0" applyProtection="0"/>
    <xf numFmtId="0" fontId="6" fillId="7" borderId="0" applyNumberFormat="0" applyBorder="0" applyAlignment="0" applyProtection="0"/>
    <xf numFmtId="0" fontId="7" fillId="4" borderId="0" applyNumberFormat="0" applyFont="0" applyFill="0" applyProtection="0"/>
    <xf numFmtId="0" fontId="6" fillId="6" borderId="0" applyNumberFormat="0" applyBorder="0" applyAlignment="0" applyProtection="0"/>
    <xf numFmtId="0" fontId="7" fillId="3" borderId="0" applyNumberFormat="0" applyFont="0" applyFill="0" applyProtection="0"/>
    <xf numFmtId="0" fontId="6" fillId="10"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7" fillId="2" borderId="0" applyNumberFormat="0" applyFont="0" applyFill="0" applyProtection="0"/>
    <xf numFmtId="0" fontId="6" fillId="6" borderId="0" applyNumberFormat="0" applyBorder="0" applyAlignment="0" applyProtection="0"/>
    <xf numFmtId="0" fontId="7" fillId="9" borderId="0" applyNumberFormat="0" applyFont="0" applyFill="0" applyProtection="0"/>
    <xf numFmtId="0" fontId="6" fillId="9" borderId="0" applyNumberFormat="0" applyBorder="0" applyAlignment="0" applyProtection="0"/>
    <xf numFmtId="0" fontId="7" fillId="13" borderId="0" applyNumberFormat="0" applyFont="0" applyFill="0" applyProtection="0"/>
    <xf numFmtId="0" fontId="6" fillId="14" borderId="0" applyNumberFormat="0" applyBorder="0" applyAlignment="0" applyProtection="0"/>
    <xf numFmtId="0" fontId="7" fillId="2" borderId="0" applyNumberFormat="0" applyFont="0" applyFill="0" applyProtection="0"/>
    <xf numFmtId="0" fontId="6" fillId="3" borderId="0" applyNumberFormat="0" applyBorder="0" applyAlignment="0" applyProtection="0"/>
    <xf numFmtId="0" fontId="7" fillId="2" borderId="0" applyNumberFormat="0" applyFont="0" applyFill="0" applyProtection="0"/>
    <xf numFmtId="0" fontId="6" fillId="6" borderId="0" applyNumberFormat="0" applyBorder="0" applyAlignment="0" applyProtection="0"/>
    <xf numFmtId="0" fontId="7" fillId="15" borderId="0" applyNumberFormat="0" applyFont="0" applyFill="0" applyProtection="0"/>
    <xf numFmtId="0" fontId="6" fillId="10" borderId="0" applyNumberFormat="0" applyBorder="0" applyAlignment="0" applyProtection="0"/>
    <xf numFmtId="0" fontId="37" fillId="16"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8" fillId="16" borderId="0" applyNumberFormat="0" applyFont="0" applyFill="0" applyProtection="0"/>
    <xf numFmtId="0" fontId="37" fillId="6" borderId="0" applyNumberFormat="0" applyBorder="0" applyAlignment="0" applyProtection="0"/>
    <xf numFmtId="0" fontId="8" fillId="9" borderId="0" applyNumberFormat="0" applyFont="0" applyFill="0" applyProtection="0"/>
    <xf numFmtId="0" fontId="37" fillId="20" borderId="0" applyNumberFormat="0" applyBorder="0" applyAlignment="0" applyProtection="0"/>
    <xf numFmtId="0" fontId="8" fillId="13" borderId="0" applyNumberFormat="0" applyFont="0" applyFill="0" applyProtection="0"/>
    <xf numFmtId="0" fontId="37" fillId="12" borderId="0" applyNumberFormat="0" applyBorder="0" applyAlignment="0" applyProtection="0"/>
    <xf numFmtId="0" fontId="8" fillId="21" borderId="0" applyNumberFormat="0" applyFont="0" applyFill="0" applyProtection="0"/>
    <xf numFmtId="0" fontId="37" fillId="3" borderId="0" applyNumberFormat="0" applyBorder="0" applyAlignment="0" applyProtection="0"/>
    <xf numFmtId="0" fontId="8" fillId="18" borderId="0" applyNumberFormat="0" applyFont="0" applyFill="0" applyProtection="0"/>
    <xf numFmtId="0" fontId="37" fillId="6" borderId="0" applyNumberFormat="0" applyBorder="0" applyAlignment="0" applyProtection="0"/>
    <xf numFmtId="0" fontId="8" fillId="15" borderId="0" applyNumberFormat="0" applyFont="0" applyFill="0" applyProtection="0"/>
    <xf numFmtId="0" fontId="37" fillId="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20" borderId="0" applyNumberFormat="0" applyBorder="0" applyAlignment="0" applyProtection="0"/>
    <xf numFmtId="0" fontId="38" fillId="3" borderId="0" applyNumberFormat="0" applyBorder="0" applyAlignment="0" applyProtection="0"/>
    <xf numFmtId="0" fontId="9" fillId="4" borderId="0" applyNumberFormat="0" applyFont="0" applyFill="0" applyProtection="0"/>
    <xf numFmtId="0" fontId="42" fillId="6" borderId="0" applyNumberFormat="0" applyBorder="0" applyAlignment="0" applyProtection="0"/>
    <xf numFmtId="0" fontId="39" fillId="25" borderId="1" applyNumberFormat="0" applyAlignment="0" applyProtection="0"/>
    <xf numFmtId="0" fontId="10" fillId="26" borderId="1" applyNumberFormat="0" applyFont="0" applyProtection="0"/>
    <xf numFmtId="0" fontId="53" fillId="27" borderId="1" applyNumberFormat="0" applyAlignment="0" applyProtection="0"/>
    <xf numFmtId="0" fontId="11" fillId="28" borderId="2" applyNumberFormat="0" applyFont="0" applyProtection="0"/>
    <xf numFmtId="0" fontId="40" fillId="28" borderId="3" applyNumberFormat="0" applyAlignment="0" applyProtection="0"/>
    <xf numFmtId="0" fontId="12" fillId="0" borderId="4" applyNumberFormat="0" applyFont="0" applyAlignment="0" applyProtection="0"/>
    <xf numFmtId="0" fontId="52" fillId="0" borderId="5" applyNumberFormat="0" applyFill="0" applyAlignment="0" applyProtection="0"/>
    <xf numFmtId="0" fontId="40" fillId="28" borderId="3" applyNumberFormat="0" applyAlignment="0" applyProtection="0"/>
    <xf numFmtId="3" fontId="7" fillId="0" borderId="0" applyFont="0" applyFill="0" applyBorder="0" applyAlignment="0" applyProtection="0"/>
    <xf numFmtId="3" fontId="7" fillId="0" borderId="0" applyFont="0" applyFill="0" applyBorder="0" applyAlignment="0" applyProtection="0"/>
    <xf numFmtId="0" fontId="8" fillId="22" borderId="0" applyNumberFormat="0" applyFont="0" applyFill="0" applyProtection="0"/>
    <xf numFmtId="0" fontId="37" fillId="29" borderId="0" applyNumberFormat="0" applyBorder="0" applyAlignment="0" applyProtection="0"/>
    <xf numFmtId="0" fontId="8" fillId="30" borderId="0" applyNumberFormat="0" applyFont="0" applyFill="0" applyProtection="0"/>
    <xf numFmtId="0" fontId="37" fillId="20" borderId="0" applyNumberFormat="0" applyBorder="0" applyAlignment="0" applyProtection="0"/>
    <xf numFmtId="0" fontId="8" fillId="31" borderId="0" applyNumberFormat="0" applyFont="0" applyFill="0" applyProtection="0"/>
    <xf numFmtId="0" fontId="37" fillId="12" borderId="0" applyNumberFormat="0" applyBorder="0" applyAlignment="0" applyProtection="0"/>
    <xf numFmtId="0" fontId="8" fillId="21" borderId="0" applyNumberFormat="0" applyFont="0" applyFill="0" applyProtection="0"/>
    <xf numFmtId="0" fontId="37" fillId="32" borderId="0" applyNumberFormat="0" applyBorder="0" applyAlignment="0" applyProtection="0"/>
    <xf numFmtId="0" fontId="8" fillId="18" borderId="0" applyNumberFormat="0" applyFont="0" applyFill="0" applyProtection="0"/>
    <xf numFmtId="0" fontId="37" fillId="18" borderId="0" applyNumberFormat="0" applyBorder="0" applyAlignment="0" applyProtection="0"/>
    <xf numFmtId="0" fontId="8" fillId="23" borderId="0" applyNumberFormat="0" applyFont="0" applyFill="0" applyProtection="0"/>
    <xf numFmtId="0" fontId="37" fillId="23" borderId="0" applyNumberFormat="0" applyBorder="0" applyAlignment="0" applyProtection="0"/>
    <xf numFmtId="0" fontId="13" fillId="3" borderId="1" applyNumberFormat="0" applyFont="0" applyProtection="0"/>
    <xf numFmtId="0" fontId="46" fillId="14" borderId="1" applyNumberFormat="0" applyAlignment="0" applyProtection="0"/>
    <xf numFmtId="0" fontId="6" fillId="0" borderId="0"/>
    <xf numFmtId="0" fontId="41" fillId="0" borderId="0" applyNumberFormat="0" applyFill="0" applyBorder="0" applyAlignment="0" applyProtection="0"/>
    <xf numFmtId="0" fontId="42" fillId="4" borderId="0" applyNumberFormat="0" applyBorder="0" applyAlignment="0" applyProtection="0"/>
    <xf numFmtId="0" fontId="43" fillId="0" borderId="6" applyNumberFormat="0" applyFill="0" applyAlignment="0" applyProtection="0"/>
    <xf numFmtId="0" fontId="44" fillId="0" borderId="7" applyNumberFormat="0" applyFill="0" applyAlignment="0" applyProtection="0"/>
    <xf numFmtId="0" fontId="45" fillId="0" borderId="8" applyNumberFormat="0" applyFill="0" applyAlignment="0" applyProtection="0"/>
    <xf numFmtId="0" fontId="45" fillId="0" borderId="0" applyNumberFormat="0" applyFill="0" applyBorder="0" applyAlignment="0" applyProtection="0"/>
    <xf numFmtId="0" fontId="14" fillId="3" borderId="0" applyNumberFormat="0" applyFont="0" applyFill="0" applyProtection="0"/>
    <xf numFmtId="0" fontId="38" fillId="5" borderId="0" applyNumberFormat="0" applyBorder="0" applyAlignment="0" applyProtection="0"/>
    <xf numFmtId="0" fontId="46" fillId="7" borderId="1" applyNumberFormat="0" applyAlignment="0" applyProtection="0"/>
    <xf numFmtId="0" fontId="47" fillId="0" borderId="9" applyNumberFormat="0" applyFill="0" applyAlignment="0" applyProtection="0"/>
    <xf numFmtId="164" fontId="34"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5" fillId="10" borderId="0" applyNumberFormat="0" applyFont="0" applyFill="0" applyProtection="0"/>
    <xf numFmtId="0" fontId="54" fillId="14" borderId="0" applyNumberFormat="0" applyBorder="0" applyAlignment="0" applyProtection="0"/>
    <xf numFmtId="0" fontId="48" fillId="14" borderId="0" applyNumberFormat="0" applyBorder="0" applyAlignment="0" applyProtection="0"/>
    <xf numFmtId="0" fontId="7" fillId="0" borderId="0"/>
    <xf numFmtId="0" fontId="63" fillId="0" borderId="0"/>
    <xf numFmtId="0" fontId="7" fillId="0" borderId="0"/>
    <xf numFmtId="0" fontId="7" fillId="0" borderId="0"/>
    <xf numFmtId="0" fontId="7" fillId="0" borderId="0"/>
    <xf numFmtId="0" fontId="6" fillId="0" borderId="0"/>
    <xf numFmtId="0" fontId="32" fillId="0" borderId="0"/>
    <xf numFmtId="0" fontId="7" fillId="10" borderId="10" applyNumberFormat="0" applyFont="0" applyBorder="0" applyProtection="0"/>
    <xf numFmtId="0" fontId="36" fillId="10" borderId="10" applyNumberFormat="0" applyFont="0" applyAlignment="0" applyProtection="0"/>
    <xf numFmtId="0" fontId="6" fillId="10" borderId="10" applyNumberFormat="0" applyFont="0" applyAlignment="0" applyProtection="0"/>
    <xf numFmtId="0" fontId="49" fillId="25" borderId="11" applyNumberFormat="0" applyAlignment="0" applyProtection="0"/>
    <xf numFmtId="9" fontId="2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 fillId="26" borderId="12" applyNumberFormat="0" applyFont="0" applyProtection="0"/>
    <xf numFmtId="0" fontId="49" fillId="27" borderId="11"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9" fontId="7" fillId="0" borderId="0" applyFont="0" applyFill="0" applyBorder="0" applyAlignment="0" applyProtection="0"/>
    <xf numFmtId="0" fontId="17" fillId="0" borderId="0" applyNumberFormat="0" applyFont="0" applyFill="0" applyAlignment="0" applyProtection="0"/>
    <xf numFmtId="0" fontId="52" fillId="0" borderId="0" applyNumberFormat="0" applyFill="0" applyBorder="0" applyAlignment="0" applyProtection="0"/>
    <xf numFmtId="0" fontId="18" fillId="0" borderId="0" applyNumberFormat="0" applyFont="0" applyFill="0" applyAlignment="0" applyProtection="0"/>
    <xf numFmtId="0" fontId="41" fillId="0" borderId="0" applyNumberFormat="0" applyFill="0" applyBorder="0" applyAlignment="0" applyProtection="0"/>
    <xf numFmtId="0" fontId="50" fillId="0" borderId="0" applyNumberFormat="0" applyFill="0" applyBorder="0" applyAlignment="0" applyProtection="0"/>
    <xf numFmtId="0" fontId="19" fillId="0" borderId="0" applyNumberFormat="0" applyFont="0" applyFill="0" applyAlignment="0" applyProtection="0"/>
    <xf numFmtId="0" fontId="20" fillId="0" borderId="13" applyNumberFormat="0" applyFont="0" applyAlignment="0" applyProtection="0"/>
    <xf numFmtId="0" fontId="56" fillId="0" borderId="14" applyNumberFormat="0" applyFill="0" applyAlignment="0" applyProtection="0"/>
    <xf numFmtId="0" fontId="21" fillId="0" borderId="7" applyNumberFormat="0" applyFont="0" applyAlignment="0" applyProtection="0"/>
    <xf numFmtId="0" fontId="57" fillId="0" borderId="15" applyNumberFormat="0" applyFill="0" applyAlignment="0" applyProtection="0"/>
    <xf numFmtId="0" fontId="22" fillId="0" borderId="13" applyNumberFormat="0" applyFont="0" applyAlignment="0" applyProtection="0"/>
    <xf numFmtId="0" fontId="58" fillId="0" borderId="16" applyNumberFormat="0" applyFill="0" applyAlignment="0" applyProtection="0"/>
    <xf numFmtId="0" fontId="22" fillId="0" borderId="0" applyNumberFormat="0" applyFont="0" applyFill="0" applyAlignment="0" applyProtection="0"/>
    <xf numFmtId="0" fontId="58" fillId="0" borderId="0" applyNumberFormat="0" applyFill="0" applyBorder="0" applyAlignment="0" applyProtection="0"/>
    <xf numFmtId="0" fontId="55" fillId="0" borderId="0" applyNumberFormat="0" applyFill="0" applyBorder="0" applyAlignment="0" applyProtection="0"/>
    <xf numFmtId="0" fontId="23" fillId="0" borderId="17" applyNumberFormat="0" applyFont="0" applyAlignment="0" applyProtection="0"/>
    <xf numFmtId="0" fontId="51" fillId="0" borderId="18" applyNumberFormat="0" applyFill="0" applyAlignment="0" applyProtection="0"/>
    <xf numFmtId="165" fontId="35"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0" fontId="52" fillId="0" borderId="0" applyNumberFormat="0" applyFill="0" applyBorder="0" applyAlignment="0" applyProtection="0"/>
    <xf numFmtId="0" fontId="5" fillId="0" borderId="0"/>
    <xf numFmtId="0" fontId="3" fillId="0" borderId="0"/>
  </cellStyleXfs>
  <cellXfs count="757">
    <xf numFmtId="0" fontId="0" fillId="0" borderId="0" xfId="0"/>
    <xf numFmtId="4" fontId="0" fillId="0" borderId="0" xfId="0" applyNumberFormat="1"/>
    <xf numFmtId="165" fontId="28" fillId="0" borderId="19" xfId="121" applyFont="1" applyBorder="1" applyAlignment="1">
      <alignment horizontal="center"/>
    </xf>
    <xf numFmtId="10" fontId="28" fillId="0" borderId="19" xfId="0" applyNumberFormat="1" applyFont="1" applyBorder="1" applyAlignment="1">
      <alignment horizontal="center"/>
    </xf>
    <xf numFmtId="10" fontId="0" fillId="0" borderId="0" xfId="0" applyNumberFormat="1"/>
    <xf numFmtId="0" fontId="0" fillId="0" borderId="0" xfId="0" applyAlignment="1">
      <alignment vertical="center"/>
    </xf>
    <xf numFmtId="0" fontId="0" fillId="0" borderId="0" xfId="0" applyAlignment="1">
      <alignment horizontal="center"/>
    </xf>
    <xf numFmtId="0" fontId="0" fillId="0" borderId="0" xfId="0" applyAlignment="1">
      <alignment wrapText="1"/>
    </xf>
    <xf numFmtId="0" fontId="0" fillId="0" borderId="0" xfId="0" applyAlignment="1">
      <alignment wrapText="1"/>
    </xf>
    <xf numFmtId="164" fontId="0" fillId="0" borderId="0" xfId="99" applyFont="1"/>
    <xf numFmtId="164" fontId="26" fillId="0" borderId="34" xfId="99" applyFont="1" applyBorder="1" applyAlignment="1">
      <alignment horizontal="center" vertical="justify"/>
    </xf>
    <xf numFmtId="0" fontId="26" fillId="0" borderId="39" xfId="0" applyFont="1" applyBorder="1" applyAlignment="1">
      <alignment horizontal="center" vertical="justify"/>
    </xf>
    <xf numFmtId="165" fontId="28" fillId="0" borderId="22" xfId="121" applyFont="1" applyBorder="1" applyAlignment="1">
      <alignment horizontal="center"/>
    </xf>
    <xf numFmtId="0" fontId="24" fillId="0" borderId="39" xfId="0" applyFont="1" applyBorder="1" applyAlignment="1">
      <alignment horizontal="center"/>
    </xf>
    <xf numFmtId="0" fontId="67" fillId="39" borderId="20" xfId="0" applyNumberFormat="1" applyFont="1" applyFill="1" applyBorder="1" applyAlignment="1">
      <alignment horizontal="center" vertical="center"/>
    </xf>
    <xf numFmtId="1" fontId="67" fillId="39" borderId="19" xfId="0" applyNumberFormat="1" applyFont="1" applyFill="1" applyBorder="1" applyAlignment="1">
      <alignment horizontal="center" vertical="center" wrapText="1"/>
    </xf>
    <xf numFmtId="167" fontId="67" fillId="39" borderId="19" xfId="0" applyNumberFormat="1" applyFont="1" applyFill="1" applyBorder="1" applyAlignment="1">
      <alignment horizontal="center" vertical="center" wrapText="1"/>
    </xf>
    <xf numFmtId="166" fontId="67" fillId="39" borderId="19" xfId="0" applyNumberFormat="1" applyFont="1" applyFill="1" applyBorder="1" applyAlignment="1">
      <alignment horizontal="left" vertical="center" wrapText="1"/>
    </xf>
    <xf numFmtId="166" fontId="67" fillId="39" borderId="19" xfId="0" applyNumberFormat="1" applyFont="1" applyFill="1" applyBorder="1" applyAlignment="1">
      <alignment horizontal="center" vertical="center"/>
    </xf>
    <xf numFmtId="165" fontId="67" fillId="39" borderId="19" xfId="121" applyFont="1" applyFill="1" applyBorder="1" applyAlignment="1">
      <alignment horizontal="center" vertical="center"/>
    </xf>
    <xf numFmtId="164" fontId="67" fillId="39" borderId="19" xfId="99" applyFont="1" applyFill="1" applyBorder="1" applyAlignment="1">
      <alignment horizontal="center" vertical="center"/>
    </xf>
    <xf numFmtId="0" fontId="68" fillId="0" borderId="20" xfId="0" applyFont="1" applyFill="1" applyBorder="1" applyAlignment="1">
      <alignment horizontal="center" vertical="center"/>
    </xf>
    <xf numFmtId="0" fontId="68" fillId="0" borderId="19" xfId="0" applyFont="1" applyFill="1" applyBorder="1" applyAlignment="1">
      <alignment horizontal="center" vertical="center" wrapText="1"/>
    </xf>
    <xf numFmtId="0" fontId="68" fillId="0" borderId="19" xfId="0" applyFont="1" applyFill="1" applyBorder="1" applyAlignment="1">
      <alignment horizontal="left" vertical="center" wrapText="1"/>
    </xf>
    <xf numFmtId="165" fontId="68" fillId="0" borderId="19" xfId="121" applyFont="1" applyFill="1" applyBorder="1" applyAlignment="1">
      <alignment horizontal="center" vertical="center"/>
    </xf>
    <xf numFmtId="0" fontId="68" fillId="0" borderId="20" xfId="0" applyFont="1" applyFill="1" applyBorder="1" applyAlignment="1">
      <alignment horizontal="center" vertical="center" wrapText="1"/>
    </xf>
    <xf numFmtId="1" fontId="68" fillId="0" borderId="19" xfId="0" applyNumberFormat="1" applyFont="1" applyFill="1" applyBorder="1" applyAlignment="1">
      <alignment horizontal="center" vertical="center" wrapText="1"/>
    </xf>
    <xf numFmtId="165" fontId="68" fillId="0" borderId="19" xfId="121" applyFont="1" applyFill="1" applyBorder="1" applyAlignment="1">
      <alignment horizontal="center" vertical="center" wrapText="1"/>
    </xf>
    <xf numFmtId="164" fontId="68" fillId="0" borderId="19" xfId="99" applyFont="1" applyFill="1" applyBorder="1" applyAlignment="1">
      <alignment horizontal="center" vertical="center" wrapText="1"/>
    </xf>
    <xf numFmtId="1" fontId="68" fillId="35" borderId="19" xfId="0" applyNumberFormat="1" applyFont="1" applyFill="1" applyBorder="1" applyAlignment="1">
      <alignment horizontal="center" vertical="center" wrapText="1"/>
    </xf>
    <xf numFmtId="165" fontId="68" fillId="35" borderId="19" xfId="121" applyFont="1" applyFill="1" applyBorder="1" applyAlignment="1">
      <alignment horizontal="center" vertical="center" wrapText="1"/>
    </xf>
    <xf numFmtId="0" fontId="68" fillId="0" borderId="20" xfId="0" applyNumberFormat="1" applyFont="1" applyFill="1" applyBorder="1" applyAlignment="1">
      <alignment horizontal="center" vertical="center"/>
    </xf>
    <xf numFmtId="1" fontId="68" fillId="0" borderId="19" xfId="0" applyNumberFormat="1" applyFont="1" applyFill="1" applyBorder="1" applyAlignment="1">
      <alignment horizontal="center" vertical="center"/>
    </xf>
    <xf numFmtId="0" fontId="67" fillId="34" borderId="20" xfId="0" applyNumberFormat="1" applyFont="1" applyFill="1" applyBorder="1" applyAlignment="1">
      <alignment horizontal="center" vertical="center"/>
    </xf>
    <xf numFmtId="166" fontId="67" fillId="34" borderId="19" xfId="0" quotePrefix="1" applyNumberFormat="1" applyFont="1" applyFill="1" applyBorder="1" applyAlignment="1">
      <alignment horizontal="center" vertical="center"/>
    </xf>
    <xf numFmtId="165" fontId="67" fillId="34" borderId="19" xfId="121" quotePrefix="1" applyFont="1" applyFill="1" applyBorder="1" applyAlignment="1">
      <alignment horizontal="center" vertical="center"/>
    </xf>
    <xf numFmtId="164" fontId="67" fillId="34" borderId="19" xfId="99" quotePrefix="1" applyFont="1" applyFill="1" applyBorder="1" applyAlignment="1">
      <alignment horizontal="center" vertical="center"/>
    </xf>
    <xf numFmtId="1" fontId="68" fillId="35" borderId="19" xfId="0" applyNumberFormat="1" applyFont="1" applyFill="1" applyBorder="1" applyAlignment="1">
      <alignment horizontal="center" vertical="center"/>
    </xf>
    <xf numFmtId="0" fontId="68" fillId="35" borderId="19" xfId="0" applyFont="1" applyFill="1" applyBorder="1" applyAlignment="1">
      <alignment horizontal="center" vertical="center"/>
    </xf>
    <xf numFmtId="165" fontId="68" fillId="35" borderId="19" xfId="121" applyFont="1" applyFill="1" applyBorder="1" applyAlignment="1">
      <alignment horizontal="center" vertical="center"/>
    </xf>
    <xf numFmtId="1" fontId="68" fillId="0" borderId="19" xfId="111" applyNumberFormat="1" applyFont="1" applyFill="1" applyBorder="1" applyAlignment="1">
      <alignment horizontal="center" vertical="center"/>
    </xf>
    <xf numFmtId="0" fontId="7" fillId="0" borderId="0" xfId="0" applyFont="1" applyFill="1" applyBorder="1" applyAlignment="1">
      <alignment horizontal="center" vertical="center"/>
    </xf>
    <xf numFmtId="165" fontId="7" fillId="0" borderId="0" xfId="121" applyFont="1" applyFill="1" applyBorder="1" applyAlignment="1">
      <alignment horizontal="center" vertical="center"/>
    </xf>
    <xf numFmtId="0" fontId="0" fillId="0" borderId="31" xfId="0" applyBorder="1"/>
    <xf numFmtId="164" fontId="0" fillId="0" borderId="0" xfId="99" applyFont="1" applyBorder="1"/>
    <xf numFmtId="0" fontId="0" fillId="0" borderId="0" xfId="0" applyBorder="1" applyAlignment="1">
      <alignment horizontal="center" vertical="center"/>
    </xf>
    <xf numFmtId="0" fontId="69" fillId="0" borderId="0" xfId="0" applyFont="1" applyBorder="1" applyAlignment="1"/>
    <xf numFmtId="0" fontId="69" fillId="0" borderId="0" xfId="0" applyFont="1" applyBorder="1" applyAlignment="1">
      <alignment wrapText="1"/>
    </xf>
    <xf numFmtId="0" fontId="0" fillId="0" borderId="29" xfId="0" applyBorder="1" applyAlignment="1">
      <alignment horizontal="center" vertical="center"/>
    </xf>
    <xf numFmtId="0" fontId="69" fillId="0" borderId="29" xfId="0" applyFont="1" applyBorder="1" applyAlignment="1"/>
    <xf numFmtId="0" fontId="69" fillId="0" borderId="29" xfId="0" applyFont="1" applyBorder="1" applyAlignment="1">
      <alignment wrapText="1"/>
    </xf>
    <xf numFmtId="0" fontId="69" fillId="0" borderId="0" xfId="0" applyFont="1" applyBorder="1" applyAlignment="1">
      <alignment vertical="center"/>
    </xf>
    <xf numFmtId="0" fontId="69" fillId="0" borderId="29" xfId="0" applyFont="1" applyBorder="1" applyAlignment="1">
      <alignment vertical="center"/>
    </xf>
    <xf numFmtId="0" fontId="7" fillId="0" borderId="31" xfId="0" applyFont="1" applyFill="1" applyBorder="1" applyAlignment="1">
      <alignment horizontal="center"/>
    </xf>
    <xf numFmtId="0" fontId="72" fillId="37" borderId="19" xfId="0" applyFont="1" applyFill="1" applyBorder="1" applyAlignment="1">
      <alignment horizontal="center" vertical="center"/>
    </xf>
    <xf numFmtId="10" fontId="73" fillId="35" borderId="19" xfId="117" applyNumberFormat="1" applyFont="1" applyFill="1" applyBorder="1" applyAlignment="1">
      <alignment horizontal="center"/>
    </xf>
    <xf numFmtId="0" fontId="74" fillId="35" borderId="19" xfId="0" applyFont="1" applyFill="1" applyBorder="1" applyAlignment="1">
      <alignment horizontal="center" vertical="center"/>
    </xf>
    <xf numFmtId="0" fontId="71" fillId="35" borderId="19" xfId="0" applyFont="1" applyFill="1" applyBorder="1" applyAlignment="1">
      <alignment vertical="center" wrapText="1"/>
    </xf>
    <xf numFmtId="10" fontId="76" fillId="35" borderId="19" xfId="117" applyNumberFormat="1" applyFont="1" applyFill="1" applyBorder="1" applyAlignment="1">
      <alignment horizontal="center" vertical="center"/>
    </xf>
    <xf numFmtId="0" fontId="71" fillId="35" borderId="19" xfId="0" applyFont="1" applyFill="1" applyBorder="1" applyAlignment="1">
      <alignment horizontal="right" vertical="center" wrapText="1"/>
    </xf>
    <xf numFmtId="10" fontId="74" fillId="35" borderId="19" xfId="117" applyNumberFormat="1" applyFont="1" applyFill="1" applyBorder="1" applyAlignment="1">
      <alignment horizontal="center" vertical="center"/>
    </xf>
    <xf numFmtId="0" fontId="74" fillId="35" borderId="19" xfId="0" applyFont="1" applyFill="1" applyBorder="1" applyAlignment="1">
      <alignment vertical="center" wrapText="1"/>
    </xf>
    <xf numFmtId="0" fontId="71" fillId="35" borderId="19" xfId="0" applyFont="1" applyFill="1" applyBorder="1" applyAlignment="1">
      <alignment vertical="center"/>
    </xf>
    <xf numFmtId="0" fontId="71" fillId="38" borderId="19" xfId="0" applyFont="1" applyFill="1" applyBorder="1" applyAlignment="1">
      <alignment vertical="center" wrapText="1"/>
    </xf>
    <xf numFmtId="0" fontId="75" fillId="35" borderId="19" xfId="0" applyFont="1" applyFill="1" applyBorder="1" applyAlignment="1">
      <alignment horizontal="right" vertical="center"/>
    </xf>
    <xf numFmtId="9" fontId="75" fillId="35" borderId="19" xfId="0" applyNumberFormat="1" applyFont="1" applyFill="1" applyBorder="1" applyAlignment="1">
      <alignment horizontal="right" vertical="center"/>
    </xf>
    <xf numFmtId="9" fontId="71" fillId="35" borderId="19" xfId="0" applyNumberFormat="1" applyFont="1" applyFill="1" applyBorder="1" applyAlignment="1">
      <alignment horizontal="right" vertical="center"/>
    </xf>
    <xf numFmtId="10" fontId="73" fillId="35" borderId="19" xfId="117" applyNumberFormat="1" applyFont="1" applyFill="1" applyBorder="1" applyAlignment="1">
      <alignment horizontal="center" vertical="center"/>
    </xf>
    <xf numFmtId="0" fontId="73" fillId="35" borderId="19" xfId="0" applyFont="1" applyFill="1" applyBorder="1" applyAlignment="1"/>
    <xf numFmtId="4" fontId="68" fillId="0" borderId="0" xfId="0" applyNumberFormat="1" applyFont="1" applyFill="1" applyBorder="1" applyAlignment="1">
      <alignment horizontal="center" vertical="center" wrapText="1"/>
    </xf>
    <xf numFmtId="4" fontId="68" fillId="0" borderId="0" xfId="0" applyNumberFormat="1" applyFont="1" applyFill="1" applyBorder="1" applyAlignment="1">
      <alignment horizontal="left" vertical="center" wrapText="1"/>
    </xf>
    <xf numFmtId="165" fontId="0" fillId="0" borderId="0" xfId="121" applyFont="1" applyAlignment="1">
      <alignment horizontal="center" vertical="center"/>
    </xf>
    <xf numFmtId="165" fontId="66" fillId="0" borderId="0" xfId="121" applyFont="1" applyBorder="1" applyAlignment="1">
      <alignment horizontal="center" vertical="center"/>
    </xf>
    <xf numFmtId="165" fontId="0" fillId="0" borderId="0" xfId="121" applyFont="1" applyBorder="1" applyAlignment="1">
      <alignment horizontal="center" vertical="center"/>
    </xf>
    <xf numFmtId="165" fontId="83" fillId="0" borderId="0" xfId="121" applyFont="1" applyBorder="1" applyAlignment="1">
      <alignment horizontal="center" vertical="center"/>
    </xf>
    <xf numFmtId="165" fontId="23" fillId="0" borderId="0" xfId="121" applyFont="1" applyBorder="1" applyAlignment="1">
      <alignment horizontal="center" vertical="center"/>
    </xf>
    <xf numFmtId="165" fontId="60" fillId="0" borderId="0" xfId="121" applyFont="1" applyFill="1" applyBorder="1" applyAlignment="1">
      <alignment horizontal="center" vertical="center"/>
    </xf>
    <xf numFmtId="165" fontId="7" fillId="0" borderId="0" xfId="121" applyFont="1" applyBorder="1" applyAlignment="1">
      <alignment horizontal="center" vertical="center"/>
    </xf>
    <xf numFmtId="165" fontId="60" fillId="0" borderId="26" xfId="121" applyFont="1" applyFill="1" applyBorder="1" applyAlignment="1">
      <alignment horizontal="center" vertical="center"/>
    </xf>
    <xf numFmtId="165" fontId="60" fillId="0" borderId="26" xfId="121" applyFont="1" applyBorder="1" applyAlignment="1">
      <alignment horizontal="center" vertical="center"/>
    </xf>
    <xf numFmtId="165" fontId="23" fillId="0" borderId="0" xfId="121" applyFont="1" applyFill="1" applyBorder="1" applyAlignment="1">
      <alignment horizontal="center" vertical="center"/>
    </xf>
    <xf numFmtId="165" fontId="0" fillId="0" borderId="26" xfId="121" applyFont="1" applyBorder="1" applyAlignment="1">
      <alignment horizontal="center" vertical="center" wrapText="1"/>
    </xf>
    <xf numFmtId="165" fontId="60" fillId="0" borderId="0" xfId="121" applyFont="1" applyBorder="1" applyAlignment="1">
      <alignment horizontal="center" vertical="center"/>
    </xf>
    <xf numFmtId="165" fontId="0" fillId="0" borderId="0" xfId="121" applyFont="1" applyFill="1" applyBorder="1" applyAlignment="1">
      <alignment horizontal="center" vertical="center"/>
    </xf>
    <xf numFmtId="165" fontId="23" fillId="0" borderId="0" xfId="121" applyFont="1" applyBorder="1" applyAlignment="1">
      <alignment horizontal="left" vertical="center"/>
    </xf>
    <xf numFmtId="0" fontId="60" fillId="0" borderId="0" xfId="0" applyFont="1" applyFill="1" applyBorder="1" applyAlignment="1">
      <alignment horizontal="left" vertical="center"/>
    </xf>
    <xf numFmtId="0" fontId="60" fillId="0" borderId="0" xfId="0" applyFont="1" applyFill="1" applyBorder="1" applyAlignment="1">
      <alignment horizontal="left" vertical="center" wrapText="1"/>
    </xf>
    <xf numFmtId="165" fontId="7" fillId="0" borderId="0" xfId="121" applyFont="1" applyBorder="1" applyAlignment="1">
      <alignment horizontal="left" vertical="center"/>
    </xf>
    <xf numFmtId="165" fontId="0" fillId="0" borderId="0" xfId="121" applyFont="1" applyFill="1" applyBorder="1" applyAlignment="1">
      <alignment horizontal="left" vertical="center"/>
    </xf>
    <xf numFmtId="165" fontId="61" fillId="0" borderId="0" xfId="121" applyFont="1" applyFill="1" applyBorder="1" applyAlignment="1">
      <alignment horizontal="center" vertical="center"/>
    </xf>
    <xf numFmtId="165" fontId="68" fillId="0" borderId="0" xfId="121" applyFont="1" applyFill="1" applyBorder="1" applyAlignment="1">
      <alignment vertical="center"/>
    </xf>
    <xf numFmtId="165" fontId="68" fillId="0" borderId="0" xfId="121" applyFont="1" applyFill="1" applyBorder="1" applyAlignment="1">
      <alignment horizontal="left" vertical="center" wrapText="1"/>
    </xf>
    <xf numFmtId="165" fontId="68" fillId="0" borderId="0" xfId="121" applyFont="1" applyFill="1" applyBorder="1" applyAlignment="1">
      <alignment horizontal="center" vertical="center" wrapText="1"/>
    </xf>
    <xf numFmtId="165" fontId="0" fillId="0" borderId="0" xfId="121" applyFont="1" applyBorder="1" applyAlignment="1">
      <alignment horizontal="center" vertical="center" wrapText="1"/>
    </xf>
    <xf numFmtId="0" fontId="23" fillId="0" borderId="39" xfId="0" applyFont="1" applyFill="1" applyBorder="1" applyAlignment="1">
      <alignment horizontal="center" vertical="center" wrapText="1"/>
    </xf>
    <xf numFmtId="164" fontId="67" fillId="39" borderId="19" xfId="99" applyFont="1" applyFill="1" applyBorder="1" applyAlignment="1">
      <alignment horizontal="right" vertical="center"/>
    </xf>
    <xf numFmtId="164" fontId="68" fillId="0" borderId="19" xfId="99" applyFont="1" applyFill="1" applyBorder="1" applyAlignment="1">
      <alignment horizontal="left" vertical="center"/>
    </xf>
    <xf numFmtId="164" fontId="67" fillId="33" borderId="19" xfId="99" applyFont="1" applyFill="1" applyBorder="1" applyAlignment="1">
      <alignment horizontal="right" vertical="center"/>
    </xf>
    <xf numFmtId="164" fontId="67" fillId="34" borderId="19" xfId="99" quotePrefix="1" applyFont="1" applyFill="1" applyBorder="1" applyAlignment="1">
      <alignment horizontal="right" vertical="center"/>
    </xf>
    <xf numFmtId="4" fontId="68" fillId="0" borderId="28" xfId="0" applyNumberFormat="1" applyFont="1" applyFill="1" applyBorder="1" applyAlignment="1">
      <alignment vertical="center" wrapText="1"/>
    </xf>
    <xf numFmtId="165" fontId="0" fillId="0" borderId="0" xfId="121" applyFont="1" applyBorder="1" applyAlignment="1">
      <alignment horizontal="left" vertical="center"/>
    </xf>
    <xf numFmtId="165" fontId="7" fillId="0" borderId="0" xfId="121" applyFont="1" applyFill="1" applyBorder="1" applyAlignment="1">
      <alignment horizontal="left" vertical="center"/>
    </xf>
    <xf numFmtId="165" fontId="7" fillId="0" borderId="0" xfId="121" applyFont="1" applyFill="1" applyBorder="1" applyAlignment="1">
      <alignment horizontal="center" vertical="center" wrapText="1"/>
    </xf>
    <xf numFmtId="165" fontId="23" fillId="41" borderId="0" xfId="121" applyFont="1" applyFill="1" applyBorder="1" applyAlignment="1">
      <alignment horizontal="center" vertical="center"/>
    </xf>
    <xf numFmtId="165" fontId="0" fillId="0" borderId="28" xfId="121" applyFont="1" applyBorder="1" applyAlignment="1">
      <alignment horizontal="left" vertical="center"/>
    </xf>
    <xf numFmtId="165" fontId="17" fillId="0" borderId="0" xfId="121" applyFont="1" applyBorder="1" applyAlignment="1">
      <alignment horizontal="left" vertical="center"/>
    </xf>
    <xf numFmtId="165" fontId="23" fillId="0" borderId="0" xfId="121" applyFont="1" applyFill="1" applyBorder="1" applyAlignment="1">
      <alignment horizontal="left" vertical="center"/>
    </xf>
    <xf numFmtId="165" fontId="0" fillId="0" borderId="29" xfId="121" applyFont="1" applyBorder="1" applyAlignment="1">
      <alignment horizontal="center" vertical="center"/>
    </xf>
    <xf numFmtId="165" fontId="7" fillId="0" borderId="28" xfId="121" applyFont="1" applyBorder="1" applyAlignment="1">
      <alignment horizontal="left" vertical="center"/>
    </xf>
    <xf numFmtId="165" fontId="0" fillId="0" borderId="0" xfId="121" applyFont="1" applyFill="1" applyBorder="1" applyAlignment="1">
      <alignment horizontal="center" vertical="center" wrapText="1"/>
    </xf>
    <xf numFmtId="165" fontId="7" fillId="0" borderId="0" xfId="121" applyFont="1" applyFill="1" applyBorder="1" applyAlignment="1">
      <alignment vertical="center"/>
    </xf>
    <xf numFmtId="165" fontId="7" fillId="0" borderId="0" xfId="121" applyFont="1" applyBorder="1" applyAlignment="1">
      <alignment horizontal="right" vertical="center"/>
    </xf>
    <xf numFmtId="165" fontId="0" fillId="42" borderId="0" xfId="121" applyFont="1" applyFill="1" applyBorder="1" applyAlignment="1">
      <alignment horizontal="center" vertical="center"/>
    </xf>
    <xf numFmtId="4" fontId="88" fillId="0" borderId="0" xfId="0" applyNumberFormat="1" applyFont="1" applyFill="1" applyBorder="1" applyAlignment="1">
      <alignment vertical="center" wrapText="1"/>
    </xf>
    <xf numFmtId="165" fontId="68" fillId="42" borderId="0" xfId="121" applyFont="1" applyFill="1" applyBorder="1" applyAlignment="1">
      <alignment horizontal="left" vertical="center" wrapText="1"/>
    </xf>
    <xf numFmtId="165" fontId="7" fillId="42" borderId="0" xfId="121" applyFont="1" applyFill="1" applyBorder="1" applyAlignment="1">
      <alignment horizontal="center" vertical="center" wrapText="1"/>
    </xf>
    <xf numFmtId="165" fontId="7" fillId="42" borderId="0" xfId="121" applyFont="1" applyFill="1" applyBorder="1" applyAlignment="1">
      <alignment horizontal="center" vertical="center"/>
    </xf>
    <xf numFmtId="165" fontId="7" fillId="0" borderId="0" xfId="121" applyFont="1" applyFill="1" applyBorder="1" applyAlignment="1">
      <alignment horizontal="left" vertical="center" wrapText="1"/>
    </xf>
    <xf numFmtId="9" fontId="0" fillId="0" borderId="0" xfId="116" applyFont="1" applyBorder="1" applyAlignment="1">
      <alignment horizontal="center" vertical="center"/>
    </xf>
    <xf numFmtId="0" fontId="7" fillId="0" borderId="28" xfId="0" applyFont="1" applyBorder="1" applyAlignment="1">
      <alignment horizontal="left" vertical="center" wrapText="1"/>
    </xf>
    <xf numFmtId="165" fontId="7" fillId="0" borderId="0" xfId="121" applyFont="1" applyBorder="1" applyAlignment="1">
      <alignment vertical="center"/>
    </xf>
    <xf numFmtId="0" fontId="7" fillId="0" borderId="0" xfId="0" applyFont="1" applyBorder="1" applyAlignment="1">
      <alignment horizontal="center" vertical="center"/>
    </xf>
    <xf numFmtId="0" fontId="23" fillId="0" borderId="34" xfId="0" applyFont="1" applyFill="1" applyBorder="1" applyAlignment="1">
      <alignment horizontal="center" vertical="center" wrapText="1"/>
    </xf>
    <xf numFmtId="165" fontId="7" fillId="0" borderId="31" xfId="121" applyFont="1" applyBorder="1" applyAlignment="1">
      <alignment horizontal="center" vertical="center"/>
    </xf>
    <xf numFmtId="165" fontId="0" fillId="42" borderId="31" xfId="121" applyFont="1" applyFill="1" applyBorder="1" applyAlignment="1">
      <alignment horizontal="center" vertical="center"/>
    </xf>
    <xf numFmtId="165" fontId="68" fillId="0" borderId="31" xfId="121" applyFont="1" applyFill="1" applyBorder="1" applyAlignment="1">
      <alignment vertical="center"/>
    </xf>
    <xf numFmtId="165" fontId="67" fillId="0" borderId="31" xfId="121" applyFont="1" applyFill="1" applyBorder="1" applyAlignment="1">
      <alignment vertical="center"/>
    </xf>
    <xf numFmtId="165" fontId="7" fillId="0" borderId="31" xfId="121" applyFont="1" applyBorder="1" applyAlignment="1">
      <alignment horizontal="center" vertical="center" wrapText="1"/>
    </xf>
    <xf numFmtId="165" fontId="0" fillId="0" borderId="31" xfId="121" applyFont="1" applyBorder="1" applyAlignment="1">
      <alignment horizontal="center" vertical="center"/>
    </xf>
    <xf numFmtId="165" fontId="68" fillId="0" borderId="31" xfId="121" applyFont="1" applyFill="1" applyBorder="1" applyAlignment="1">
      <alignment horizontal="left" vertical="center"/>
    </xf>
    <xf numFmtId="4" fontId="68" fillId="0" borderId="28" xfId="0" applyNumberFormat="1" applyFont="1" applyFill="1" applyBorder="1" applyAlignment="1">
      <alignment horizontal="left" vertical="center" wrapText="1"/>
    </xf>
    <xf numFmtId="165" fontId="68" fillId="0" borderId="31" xfId="121" applyFont="1" applyFill="1" applyBorder="1" applyAlignment="1">
      <alignment horizontal="left" vertical="center" wrapText="1"/>
    </xf>
    <xf numFmtId="165" fontId="68" fillId="42" borderId="31" xfId="121" applyFont="1" applyFill="1" applyBorder="1" applyAlignment="1">
      <alignment horizontal="left" vertical="center" wrapText="1"/>
    </xf>
    <xf numFmtId="165" fontId="68" fillId="42" borderId="31" xfId="121" applyFont="1" applyFill="1" applyBorder="1" applyAlignment="1">
      <alignment vertical="center"/>
    </xf>
    <xf numFmtId="165" fontId="7" fillId="42" borderId="31" xfId="121" applyFont="1" applyFill="1" applyBorder="1" applyAlignment="1">
      <alignment horizontal="center" vertical="center" wrapText="1"/>
    </xf>
    <xf numFmtId="165" fontId="68" fillId="0" borderId="31" xfId="121" applyFont="1" applyFill="1" applyBorder="1" applyAlignment="1">
      <alignment horizontal="center" vertical="center" wrapText="1"/>
    </xf>
    <xf numFmtId="165" fontId="68" fillId="0" borderId="28" xfId="121" applyFont="1" applyFill="1" applyBorder="1" applyAlignment="1">
      <alignment horizontal="left" vertical="center" wrapText="1"/>
    </xf>
    <xf numFmtId="165" fontId="7" fillId="42" borderId="31" xfId="121" applyFont="1" applyFill="1" applyBorder="1" applyAlignment="1">
      <alignment horizontal="center" vertical="center"/>
    </xf>
    <xf numFmtId="165" fontId="7" fillId="0" borderId="28" xfId="121" applyFont="1" applyBorder="1" applyAlignment="1">
      <alignment horizontal="center" vertical="center"/>
    </xf>
    <xf numFmtId="165" fontId="7" fillId="0" borderId="31" xfId="121" applyFont="1" applyFill="1" applyBorder="1" applyAlignment="1">
      <alignment horizontal="center" vertical="center"/>
    </xf>
    <xf numFmtId="165" fontId="0" fillId="0" borderId="31" xfId="121" applyFont="1" applyBorder="1" applyAlignment="1">
      <alignment horizontal="center" vertical="center" wrapText="1"/>
    </xf>
    <xf numFmtId="49" fontId="0" fillId="0" borderId="31" xfId="121" applyNumberFormat="1" applyFont="1" applyBorder="1" applyAlignment="1">
      <alignment horizontal="center" vertical="center"/>
    </xf>
    <xf numFmtId="165" fontId="7" fillId="0" borderId="31" xfId="121" applyFont="1" applyFill="1" applyBorder="1" applyAlignment="1">
      <alignment horizontal="center" vertical="center" wrapText="1"/>
    </xf>
    <xf numFmtId="165" fontId="0" fillId="0" borderId="31" xfId="121" applyFont="1" applyBorder="1" applyAlignment="1">
      <alignment horizontal="left" vertical="center" wrapText="1"/>
    </xf>
    <xf numFmtId="165" fontId="7" fillId="0" borderId="31" xfId="121" applyFont="1" applyBorder="1" applyAlignment="1">
      <alignment vertical="center"/>
    </xf>
    <xf numFmtId="165" fontId="0" fillId="0" borderId="31" xfId="121" applyFont="1" applyFill="1" applyBorder="1" applyAlignment="1">
      <alignment horizontal="center" vertical="center"/>
    </xf>
    <xf numFmtId="165" fontId="7" fillId="0" borderId="28" xfId="121" applyFont="1" applyFill="1" applyBorder="1" applyAlignment="1">
      <alignment horizontal="left" vertical="center" wrapText="1"/>
    </xf>
    <xf numFmtId="0" fontId="60" fillId="0" borderId="0" xfId="121" applyNumberFormat="1" applyFont="1" applyBorder="1" applyAlignment="1">
      <alignment horizontal="center" vertical="center" wrapText="1"/>
    </xf>
    <xf numFmtId="0" fontId="0" fillId="0" borderId="0" xfId="0" applyAlignment="1">
      <alignment horizontal="center" vertical="center"/>
    </xf>
    <xf numFmtId="0" fontId="17" fillId="0" borderId="0" xfId="0" applyFont="1" applyBorder="1" applyAlignment="1">
      <alignment horizontal="center" vertical="center"/>
    </xf>
    <xf numFmtId="0" fontId="0" fillId="0" borderId="0" xfId="0" applyFill="1" applyBorder="1" applyAlignment="1">
      <alignment horizontal="center" vertical="center"/>
    </xf>
    <xf numFmtId="0" fontId="59" fillId="0" borderId="0" xfId="0" applyFont="1" applyBorder="1" applyAlignment="1">
      <alignment horizontal="center" vertical="center"/>
    </xf>
    <xf numFmtId="0" fontId="0" fillId="0" borderId="0" xfId="0" applyBorder="1" applyAlignment="1">
      <alignment horizontal="center" vertical="center" wrapText="1"/>
    </xf>
    <xf numFmtId="0" fontId="17" fillId="0" borderId="0" xfId="0" applyFont="1" applyFill="1" applyBorder="1" applyAlignment="1">
      <alignment horizontal="center" vertical="center"/>
    </xf>
    <xf numFmtId="0" fontId="66" fillId="0" borderId="0" xfId="0" applyFont="1" applyBorder="1" applyAlignment="1">
      <alignment horizontal="center" vertical="center"/>
    </xf>
    <xf numFmtId="1" fontId="0" fillId="0" borderId="0" xfId="0" applyNumberFormat="1" applyBorder="1" applyAlignment="1">
      <alignment horizontal="center" vertical="center"/>
    </xf>
    <xf numFmtId="0" fontId="94" fillId="0" borderId="0" xfId="0" applyFont="1" applyFill="1" applyBorder="1" applyAlignment="1">
      <alignment horizontal="center" vertical="center" wrapText="1"/>
    </xf>
    <xf numFmtId="165" fontId="23" fillId="0" borderId="39" xfId="121" applyFont="1" applyBorder="1" applyAlignment="1">
      <alignment horizontal="center" vertical="center" wrapText="1"/>
    </xf>
    <xf numFmtId="165" fontId="23" fillId="0" borderId="39" xfId="121" applyFont="1" applyBorder="1" applyAlignment="1">
      <alignment horizontal="center" vertical="center"/>
    </xf>
    <xf numFmtId="165" fontId="0" fillId="0" borderId="0" xfId="121" applyFont="1" applyAlignment="1">
      <alignment horizontal="left" vertical="center"/>
    </xf>
    <xf numFmtId="165" fontId="66" fillId="0" borderId="0" xfId="121" applyFont="1" applyBorder="1" applyAlignment="1">
      <alignment horizontal="left" vertical="center"/>
    </xf>
    <xf numFmtId="165" fontId="83" fillId="0" borderId="0" xfId="121" applyFont="1" applyBorder="1" applyAlignment="1">
      <alignment horizontal="left" vertical="center"/>
    </xf>
    <xf numFmtId="165" fontId="60" fillId="0" borderId="0" xfId="121" applyFont="1" applyBorder="1" applyAlignment="1">
      <alignment horizontal="left" vertical="center"/>
    </xf>
    <xf numFmtId="165" fontId="60" fillId="0" borderId="26" xfId="121" applyFont="1" applyFill="1" applyBorder="1" applyAlignment="1">
      <alignment horizontal="left" vertical="center"/>
    </xf>
    <xf numFmtId="165" fontId="60" fillId="0" borderId="0" xfId="121" applyFont="1" applyFill="1" applyBorder="1" applyAlignment="1">
      <alignment horizontal="left" vertical="center"/>
    </xf>
    <xf numFmtId="165" fontId="0" fillId="0" borderId="26" xfId="121" applyFont="1" applyBorder="1" applyAlignment="1">
      <alignment horizontal="left" vertical="center" wrapText="1"/>
    </xf>
    <xf numFmtId="165" fontId="0" fillId="0" borderId="29" xfId="121" applyFont="1" applyBorder="1" applyAlignment="1">
      <alignment horizontal="left" vertical="center"/>
    </xf>
    <xf numFmtId="165" fontId="23" fillId="0" borderId="36" xfId="121" applyFont="1" applyBorder="1" applyAlignment="1">
      <alignment horizontal="center" vertical="center"/>
    </xf>
    <xf numFmtId="165" fontId="0" fillId="42" borderId="31" xfId="121" applyFont="1" applyFill="1" applyBorder="1" applyAlignment="1">
      <alignment horizontal="left" vertical="center"/>
    </xf>
    <xf numFmtId="165" fontId="0" fillId="0" borderId="28" xfId="121" applyFont="1" applyBorder="1" applyAlignment="1">
      <alignment horizontal="center" vertical="center"/>
    </xf>
    <xf numFmtId="0" fontId="86" fillId="0" borderId="0" xfId="0" applyFont="1" applyBorder="1" applyAlignment="1">
      <alignment vertical="center"/>
    </xf>
    <xf numFmtId="0" fontId="0" fillId="0" borderId="28" xfId="0" applyBorder="1" applyAlignment="1">
      <alignment vertical="center"/>
    </xf>
    <xf numFmtId="0" fontId="90" fillId="0" borderId="0" xfId="0" applyFont="1" applyBorder="1" applyAlignment="1">
      <alignment horizontal="center" vertical="center"/>
    </xf>
    <xf numFmtId="165" fontId="60" fillId="0" borderId="28" xfId="121" applyFont="1" applyBorder="1" applyAlignment="1">
      <alignment horizontal="left" vertical="center"/>
    </xf>
    <xf numFmtId="165" fontId="7" fillId="42" borderId="0" xfId="121" applyFont="1" applyFill="1" applyBorder="1" applyAlignment="1">
      <alignment horizontal="left" vertical="center"/>
    </xf>
    <xf numFmtId="165" fontId="0" fillId="0" borderId="28" xfId="121" quotePrefix="1" applyFont="1" applyBorder="1" applyAlignment="1">
      <alignment horizontal="center" vertical="center"/>
    </xf>
    <xf numFmtId="0" fontId="86" fillId="0" borderId="0" xfId="0" applyFont="1" applyAlignment="1">
      <alignment vertical="center"/>
    </xf>
    <xf numFmtId="0" fontId="23" fillId="0" borderId="28" xfId="0" applyFont="1" applyBorder="1" applyAlignment="1">
      <alignment horizontal="center" vertical="center"/>
    </xf>
    <xf numFmtId="165" fontId="0" fillId="0" borderId="31" xfId="121" applyFont="1" applyBorder="1" applyAlignment="1">
      <alignment horizontal="left" vertical="center"/>
    </xf>
    <xf numFmtId="0" fontId="0" fillId="0" borderId="0" xfId="0" applyBorder="1" applyAlignment="1">
      <alignment vertical="center"/>
    </xf>
    <xf numFmtId="165" fontId="64" fillId="0" borderId="28" xfId="121" applyFont="1" applyBorder="1" applyAlignment="1">
      <alignment horizontal="center" vertical="center"/>
    </xf>
    <xf numFmtId="0" fontId="7" fillId="0" borderId="28" xfId="0" applyFont="1" applyBorder="1" applyAlignment="1">
      <alignment vertical="center"/>
    </xf>
    <xf numFmtId="43" fontId="66" fillId="0" borderId="0" xfId="0" applyNumberFormat="1" applyFont="1" applyBorder="1" applyAlignment="1">
      <alignment vertical="center"/>
    </xf>
    <xf numFmtId="165" fontId="7" fillId="42" borderId="31" xfId="121" applyFont="1" applyFill="1" applyBorder="1" applyAlignment="1">
      <alignment horizontal="left" vertical="center"/>
    </xf>
    <xf numFmtId="165" fontId="7" fillId="0" borderId="31" xfId="121" applyFont="1" applyBorder="1" applyAlignment="1">
      <alignment horizontal="left" vertical="center"/>
    </xf>
    <xf numFmtId="165" fontId="23" fillId="0" borderId="31" xfId="121" applyFont="1" applyBorder="1" applyAlignment="1">
      <alignment horizontal="left" vertical="center"/>
    </xf>
    <xf numFmtId="0" fontId="89" fillId="0" borderId="0" xfId="0" applyFont="1" applyBorder="1" applyAlignment="1">
      <alignment horizontal="center" vertical="center"/>
    </xf>
    <xf numFmtId="165" fontId="59" fillId="0" borderId="28" xfId="121" applyFont="1" applyBorder="1" applyAlignment="1">
      <alignment horizontal="left" vertical="center"/>
    </xf>
    <xf numFmtId="165" fontId="17" fillId="0" borderId="28" xfId="121" applyFont="1" applyBorder="1" applyAlignment="1">
      <alignment horizontal="left" vertical="center"/>
    </xf>
    <xf numFmtId="0" fontId="91" fillId="0" borderId="0" xfId="0" applyFont="1" applyBorder="1" applyAlignment="1">
      <alignment horizontal="center" vertical="center"/>
    </xf>
    <xf numFmtId="0" fontId="23" fillId="0" borderId="0" xfId="0" applyFont="1" applyAlignment="1">
      <alignment vertical="center"/>
    </xf>
    <xf numFmtId="49" fontId="7" fillId="0" borderId="28" xfId="0" applyNumberFormat="1" applyFont="1" applyBorder="1" applyAlignment="1">
      <alignment vertical="center"/>
    </xf>
    <xf numFmtId="0" fontId="0" fillId="0" borderId="0" xfId="0" applyAlignment="1">
      <alignment vertical="center" wrapText="1"/>
    </xf>
    <xf numFmtId="0" fontId="0" fillId="0" borderId="28" xfId="0" applyBorder="1" applyAlignment="1">
      <alignment vertical="center" wrapText="1"/>
    </xf>
    <xf numFmtId="43" fontId="66" fillId="0" borderId="0" xfId="0" applyNumberFormat="1" applyFont="1" applyBorder="1" applyAlignment="1">
      <alignment horizontal="center" vertical="center"/>
    </xf>
    <xf numFmtId="165" fontId="0" fillId="0" borderId="28" xfId="121" applyFont="1" applyFill="1" applyBorder="1" applyAlignment="1">
      <alignment horizontal="center" vertical="center"/>
    </xf>
    <xf numFmtId="165" fontId="23" fillId="0" borderId="28" xfId="121" applyFont="1" applyBorder="1" applyAlignment="1">
      <alignment horizontal="center" vertical="center"/>
    </xf>
    <xf numFmtId="165" fontId="23" fillId="0" borderId="31" xfId="121" applyFont="1" applyFill="1" applyBorder="1" applyAlignment="1">
      <alignment horizontal="left" vertical="center"/>
    </xf>
    <xf numFmtId="165" fontId="7" fillId="0" borderId="28" xfId="121" applyFont="1" applyFill="1" applyBorder="1" applyAlignment="1">
      <alignment horizontal="left" vertical="center"/>
    </xf>
    <xf numFmtId="43" fontId="66" fillId="0" borderId="0" xfId="0" applyNumberFormat="1" applyFont="1" applyFill="1" applyBorder="1" applyAlignment="1">
      <alignment horizontal="center" vertical="center"/>
    </xf>
    <xf numFmtId="0" fontId="66" fillId="0" borderId="0" xfId="0" applyFont="1" applyFill="1" applyBorder="1" applyAlignment="1">
      <alignment horizontal="center" vertical="center"/>
    </xf>
    <xf numFmtId="165" fontId="0" fillId="0" borderId="31" xfId="121" applyFont="1" applyFill="1" applyBorder="1" applyAlignment="1">
      <alignment horizontal="left" vertical="center"/>
    </xf>
    <xf numFmtId="165" fontId="0" fillId="0" borderId="28" xfId="121" quotePrefix="1" applyFont="1" applyFill="1" applyBorder="1" applyAlignment="1">
      <alignment horizontal="center" vertical="center"/>
    </xf>
    <xf numFmtId="165" fontId="7" fillId="0" borderId="31" xfId="121" applyFont="1" applyFill="1" applyBorder="1" applyAlignment="1">
      <alignment horizontal="left" vertical="center"/>
    </xf>
    <xf numFmtId="43" fontId="86" fillId="0" borderId="0" xfId="0" applyNumberFormat="1" applyFont="1" applyFill="1" applyBorder="1" applyAlignment="1">
      <alignment horizontal="center" vertical="center"/>
    </xf>
    <xf numFmtId="0" fontId="86" fillId="0" borderId="0" xfId="0" applyFont="1" applyFill="1" applyBorder="1" applyAlignment="1">
      <alignment horizontal="center" vertical="center"/>
    </xf>
    <xf numFmtId="0" fontId="86" fillId="0" borderId="0" xfId="0" applyFont="1" applyBorder="1" applyAlignment="1">
      <alignment horizontal="left" vertical="center"/>
    </xf>
    <xf numFmtId="0" fontId="86" fillId="0" borderId="0" xfId="0" applyFont="1" applyBorder="1" applyAlignment="1">
      <alignment horizontal="center" vertical="center"/>
    </xf>
    <xf numFmtId="165" fontId="60" fillId="0" borderId="28" xfId="121" applyFont="1" applyFill="1" applyBorder="1" applyAlignment="1">
      <alignment horizontal="center" vertical="center"/>
    </xf>
    <xf numFmtId="165" fontId="60" fillId="0" borderId="28" xfId="121" applyFont="1" applyBorder="1" applyAlignment="1">
      <alignment horizontal="center" vertical="center"/>
    </xf>
    <xf numFmtId="165" fontId="17" fillId="0" borderId="0" xfId="121" applyFont="1" applyBorder="1" applyAlignment="1">
      <alignment horizontal="center" vertical="center"/>
    </xf>
    <xf numFmtId="165" fontId="17" fillId="0" borderId="28" xfId="121" applyFont="1" applyBorder="1" applyAlignment="1">
      <alignment horizontal="center" vertical="center"/>
    </xf>
    <xf numFmtId="165" fontId="17" fillId="0" borderId="31" xfId="121" applyFont="1" applyBorder="1" applyAlignment="1">
      <alignment horizontal="left" vertical="center"/>
    </xf>
    <xf numFmtId="165" fontId="60" fillId="0" borderId="56" xfId="121" applyFont="1" applyFill="1" applyBorder="1" applyAlignment="1">
      <alignment horizontal="left" vertical="center"/>
    </xf>
    <xf numFmtId="165" fontId="60" fillId="0" borderId="55" xfId="121" applyFont="1" applyFill="1" applyBorder="1" applyAlignment="1">
      <alignment horizontal="center" vertical="center"/>
    </xf>
    <xf numFmtId="165" fontId="60" fillId="0" borderId="31" xfId="121" applyFont="1" applyFill="1" applyBorder="1" applyAlignment="1">
      <alignment horizontal="left" vertical="center"/>
    </xf>
    <xf numFmtId="0" fontId="90" fillId="0" borderId="0" xfId="0" applyFont="1" applyFill="1" applyBorder="1" applyAlignment="1">
      <alignment horizontal="left" vertical="center"/>
    </xf>
    <xf numFmtId="0" fontId="60" fillId="0" borderId="28" xfId="0" applyFont="1" applyFill="1" applyBorder="1" applyAlignment="1">
      <alignment horizontal="left" vertical="center"/>
    </xf>
    <xf numFmtId="0" fontId="90" fillId="0" borderId="0" xfId="0" applyFont="1" applyFill="1" applyBorder="1" applyAlignment="1">
      <alignment vertical="center"/>
    </xf>
    <xf numFmtId="165" fontId="60" fillId="0" borderId="28" xfId="121" applyFont="1" applyFill="1" applyBorder="1" applyAlignment="1">
      <alignment horizontal="left" vertical="center"/>
    </xf>
    <xf numFmtId="0" fontId="60" fillId="0" borderId="0" xfId="0" applyFont="1" applyFill="1" applyBorder="1" applyAlignment="1">
      <alignment vertical="center"/>
    </xf>
    <xf numFmtId="0" fontId="90" fillId="0" borderId="0" xfId="0" applyFont="1" applyFill="1" applyBorder="1" applyAlignment="1">
      <alignment horizontal="left" vertical="center" wrapText="1"/>
    </xf>
    <xf numFmtId="0" fontId="60" fillId="0" borderId="28" xfId="0" applyFont="1" applyFill="1" applyBorder="1" applyAlignment="1">
      <alignment horizontal="left" vertical="center" wrapText="1"/>
    </xf>
    <xf numFmtId="0" fontId="91" fillId="0" borderId="0" xfId="0" applyFont="1" applyBorder="1" applyAlignment="1">
      <alignment vertical="center"/>
    </xf>
    <xf numFmtId="165" fontId="85" fillId="0" borderId="0" xfId="121" applyFont="1" applyFill="1" applyBorder="1" applyAlignment="1">
      <alignment horizontal="left" vertical="center"/>
    </xf>
    <xf numFmtId="165" fontId="85" fillId="0" borderId="0" xfId="121" applyFont="1" applyFill="1" applyBorder="1" applyAlignment="1">
      <alignment horizontal="center" vertical="center"/>
    </xf>
    <xf numFmtId="165" fontId="23" fillId="0" borderId="28" xfId="121" applyFont="1" applyFill="1" applyBorder="1" applyAlignment="1">
      <alignment horizontal="center" vertical="center"/>
    </xf>
    <xf numFmtId="165" fontId="59" fillId="0" borderId="31" xfId="121" applyFont="1" applyFill="1" applyBorder="1" applyAlignment="1">
      <alignment horizontal="left" vertical="center"/>
    </xf>
    <xf numFmtId="165" fontId="59" fillId="0" borderId="31" xfId="121" applyFont="1" applyBorder="1" applyAlignment="1">
      <alignment horizontal="left" vertical="center"/>
    </xf>
    <xf numFmtId="165" fontId="60" fillId="0" borderId="31" xfId="121" applyFont="1" applyBorder="1" applyAlignment="1">
      <alignment horizontal="left" vertical="center"/>
    </xf>
    <xf numFmtId="165" fontId="64" fillId="0" borderId="31" xfId="121" applyFont="1" applyBorder="1" applyAlignment="1">
      <alignment horizontal="left" vertical="center"/>
    </xf>
    <xf numFmtId="0" fontId="17" fillId="0" borderId="28" xfId="0" applyFont="1" applyBorder="1" applyAlignment="1">
      <alignment horizontal="left" vertical="center"/>
    </xf>
    <xf numFmtId="0" fontId="17" fillId="0" borderId="28" xfId="0" applyFont="1" applyBorder="1" applyAlignment="1">
      <alignment horizontal="left" vertical="center" wrapText="1"/>
    </xf>
    <xf numFmtId="43" fontId="7" fillId="0" borderId="0" xfId="0" applyNumberFormat="1" applyFont="1" applyBorder="1" applyAlignment="1">
      <alignment vertical="center"/>
    </xf>
    <xf numFmtId="165" fontId="64" fillId="0" borderId="0" xfId="121" applyFont="1" applyBorder="1" applyAlignment="1">
      <alignment horizontal="center" vertical="center"/>
    </xf>
    <xf numFmtId="165" fontId="65" fillId="0" borderId="31" xfId="121" applyFont="1" applyBorder="1" applyAlignment="1">
      <alignment horizontal="left" vertical="center"/>
    </xf>
    <xf numFmtId="0" fontId="91" fillId="0" borderId="0" xfId="0" applyFont="1" applyBorder="1" applyAlignment="1">
      <alignment horizontal="left" vertical="center"/>
    </xf>
    <xf numFmtId="165" fontId="60" fillId="0" borderId="56" xfId="121" applyFont="1" applyBorder="1" applyAlignment="1">
      <alignment horizontal="left" vertical="center"/>
    </xf>
    <xf numFmtId="165" fontId="60" fillId="0" borderId="55" xfId="121" applyFont="1" applyBorder="1" applyAlignment="1">
      <alignment horizontal="center" vertical="center"/>
    </xf>
    <xf numFmtId="0" fontId="66" fillId="0" borderId="0" xfId="0" applyNumberFormat="1" applyFont="1" applyBorder="1" applyAlignment="1">
      <alignment horizontal="center" vertical="center"/>
    </xf>
    <xf numFmtId="165" fontId="0" fillId="42" borderId="0" xfId="121" applyFont="1" applyFill="1" applyBorder="1" applyAlignment="1">
      <alignment horizontal="left" vertical="center"/>
    </xf>
    <xf numFmtId="0" fontId="90" fillId="0" borderId="26" xfId="0" applyFont="1" applyFill="1" applyBorder="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Border="1" applyAlignment="1">
      <alignment vertical="center"/>
    </xf>
    <xf numFmtId="165" fontId="0" fillId="0" borderId="0" xfId="121" applyNumberFormat="1" applyFont="1" applyBorder="1" applyAlignment="1">
      <alignment horizontal="center" vertical="center"/>
    </xf>
    <xf numFmtId="0" fontId="23" fillId="0" borderId="28" xfId="0" applyFont="1" applyFill="1" applyBorder="1" applyAlignment="1">
      <alignment horizontal="center" vertical="center"/>
    </xf>
    <xf numFmtId="0" fontId="0" fillId="0" borderId="0" xfId="0" applyFill="1" applyAlignment="1">
      <alignment vertical="center"/>
    </xf>
    <xf numFmtId="165" fontId="23" fillId="0" borderId="28" xfId="121" applyFont="1" applyFill="1" applyBorder="1" applyAlignment="1">
      <alignment horizontal="left" vertical="center"/>
    </xf>
    <xf numFmtId="165" fontId="7" fillId="0" borderId="31" xfId="121" applyFont="1" applyBorder="1" applyAlignment="1">
      <alignment horizontal="right" vertical="center"/>
    </xf>
    <xf numFmtId="9" fontId="0" fillId="0" borderId="0" xfId="0" applyNumberFormat="1" applyAlignment="1">
      <alignment vertical="center"/>
    </xf>
    <xf numFmtId="0" fontId="7" fillId="0" borderId="0" xfId="0" applyFont="1" applyAlignment="1">
      <alignment vertical="center"/>
    </xf>
    <xf numFmtId="43" fontId="86" fillId="0" borderId="0" xfId="0" applyNumberFormat="1" applyFont="1" applyBorder="1" applyAlignment="1">
      <alignment vertical="center"/>
    </xf>
    <xf numFmtId="0" fontId="86" fillId="0" borderId="0" xfId="0" applyFont="1" applyFill="1" applyBorder="1" applyAlignment="1">
      <alignment vertical="center"/>
    </xf>
    <xf numFmtId="0" fontId="0" fillId="0" borderId="28" xfId="0" applyFill="1" applyBorder="1" applyAlignment="1">
      <alignment vertical="center"/>
    </xf>
    <xf numFmtId="0" fontId="92" fillId="0" borderId="0" xfId="0" applyFont="1" applyFill="1" applyBorder="1" applyAlignment="1">
      <alignment vertical="center"/>
    </xf>
    <xf numFmtId="165" fontId="17" fillId="0" borderId="28" xfId="121" applyFont="1" applyFill="1" applyBorder="1" applyAlignment="1">
      <alignment horizontal="left" vertical="center"/>
    </xf>
    <xf numFmtId="165" fontId="0" fillId="0" borderId="55" xfId="121" applyFont="1" applyBorder="1" applyAlignment="1">
      <alignment horizontal="center" vertical="center" wrapText="1"/>
    </xf>
    <xf numFmtId="0" fontId="86" fillId="0" borderId="26" xfId="0" applyFont="1" applyBorder="1" applyAlignment="1">
      <alignment horizontal="left" vertical="center" wrapText="1"/>
    </xf>
    <xf numFmtId="0" fontId="0" fillId="0" borderId="55" xfId="0" applyBorder="1" applyAlignment="1">
      <alignment horizontal="left" vertical="center" wrapText="1"/>
    </xf>
    <xf numFmtId="165" fontId="66" fillId="0" borderId="31" xfId="121" applyFont="1" applyBorder="1" applyAlignment="1">
      <alignment horizontal="left" vertical="center"/>
    </xf>
    <xf numFmtId="165" fontId="66" fillId="0" borderId="28" xfId="121" applyFont="1" applyBorder="1" applyAlignment="1">
      <alignment horizontal="center" vertical="center"/>
    </xf>
    <xf numFmtId="0" fontId="66" fillId="0" borderId="28" xfId="0" applyFont="1" applyBorder="1" applyAlignment="1">
      <alignment horizontal="center" vertical="center"/>
    </xf>
    <xf numFmtId="165" fontId="0" fillId="0" borderId="32" xfId="121" applyFont="1" applyBorder="1" applyAlignment="1">
      <alignment horizontal="left" vertical="center"/>
    </xf>
    <xf numFmtId="165" fontId="0" fillId="0" borderId="30" xfId="121" applyFont="1" applyBorder="1" applyAlignment="1">
      <alignment horizontal="center" vertical="center"/>
    </xf>
    <xf numFmtId="0" fontId="86" fillId="0" borderId="29" xfId="0" applyFont="1" applyBorder="1" applyAlignment="1">
      <alignment vertical="center"/>
    </xf>
    <xf numFmtId="0" fontId="0" fillId="0" borderId="30" xfId="0" applyBorder="1" applyAlignment="1">
      <alignment vertical="center"/>
    </xf>
    <xf numFmtId="165" fontId="68" fillId="0" borderId="0" xfId="121" applyFont="1" applyFill="1" applyBorder="1" applyAlignment="1">
      <alignment vertical="center" wrapText="1"/>
    </xf>
    <xf numFmtId="0" fontId="7" fillId="0" borderId="0" xfId="0" applyFont="1"/>
    <xf numFmtId="0" fontId="7" fillId="0" borderId="20" xfId="0" applyFont="1" applyBorder="1" applyAlignment="1">
      <alignment horizontal="center" vertical="center"/>
    </xf>
    <xf numFmtId="165" fontId="7" fillId="0" borderId="19" xfId="121" applyFont="1" applyBorder="1" applyAlignment="1">
      <alignment horizontal="center" vertical="center"/>
    </xf>
    <xf numFmtId="0" fontId="7" fillId="0" borderId="19" xfId="0" applyNumberFormat="1" applyFont="1" applyBorder="1" applyAlignment="1">
      <alignment horizontal="center" vertical="center"/>
    </xf>
    <xf numFmtId="0" fontId="7" fillId="0" borderId="19" xfId="0" applyFont="1" applyBorder="1" applyAlignment="1">
      <alignment horizontal="center" vertical="center"/>
    </xf>
    <xf numFmtId="0" fontId="7" fillId="0" borderId="19" xfId="0" applyNumberFormat="1" applyFont="1" applyFill="1" applyBorder="1" applyAlignment="1">
      <alignment horizontal="center" vertical="center"/>
    </xf>
    <xf numFmtId="0" fontId="23" fillId="0" borderId="0" xfId="0" applyFont="1" applyBorder="1" applyAlignment="1">
      <alignment vertical="center"/>
    </xf>
    <xf numFmtId="0" fontId="23" fillId="0" borderId="39" xfId="0" applyFont="1" applyBorder="1" applyAlignment="1">
      <alignment horizontal="center" vertical="center"/>
    </xf>
    <xf numFmtId="1" fontId="23" fillId="0" borderId="34" xfId="0" applyNumberFormat="1" applyFont="1" applyBorder="1" applyAlignment="1">
      <alignment horizontal="center" vertical="center"/>
    </xf>
    <xf numFmtId="0" fontId="7" fillId="0" borderId="31" xfId="0" applyFont="1" applyBorder="1" applyAlignment="1">
      <alignment horizontal="center" vertical="center"/>
    </xf>
    <xf numFmtId="1" fontId="7" fillId="0" borderId="0" xfId="0" applyNumberFormat="1" applyFont="1" applyBorder="1" applyAlignment="1">
      <alignment horizontal="center" vertical="center"/>
    </xf>
    <xf numFmtId="0" fontId="7" fillId="0" borderId="0" xfId="0" applyFont="1" applyBorder="1" applyAlignment="1">
      <alignment horizontal="left" wrapText="1"/>
    </xf>
    <xf numFmtId="164" fontId="7" fillId="0" borderId="0" xfId="99" applyFont="1" applyBorder="1"/>
    <xf numFmtId="1" fontId="23" fillId="40" borderId="37" xfId="0" applyNumberFormat="1" applyFont="1" applyFill="1" applyBorder="1" applyAlignment="1">
      <alignment vertical="center" wrapText="1"/>
    </xf>
    <xf numFmtId="0" fontId="23" fillId="40" borderId="19" xfId="0" applyFont="1" applyFill="1" applyBorder="1" applyAlignment="1">
      <alignment horizontal="left" vertical="center" wrapText="1"/>
    </xf>
    <xf numFmtId="0" fontId="23" fillId="40" borderId="19" xfId="0" applyFont="1" applyFill="1" applyBorder="1" applyAlignment="1">
      <alignment horizontal="center" vertical="center" wrapText="1"/>
    </xf>
    <xf numFmtId="165" fontId="23" fillId="40" borderId="19" xfId="121" applyFont="1" applyFill="1" applyBorder="1" applyAlignment="1">
      <alignment horizontal="center" vertical="center" wrapText="1"/>
    </xf>
    <xf numFmtId="164" fontId="23" fillId="40" borderId="19" xfId="99" applyFont="1" applyFill="1" applyBorder="1" applyAlignment="1">
      <alignment horizontal="center" vertical="center" wrapText="1"/>
    </xf>
    <xf numFmtId="1" fontId="7" fillId="0" borderId="19" xfId="0" applyNumberFormat="1" applyFont="1" applyFill="1" applyBorder="1" applyAlignment="1">
      <alignment horizontal="center" vertical="center"/>
    </xf>
    <xf numFmtId="0" fontId="95" fillId="0" borderId="19" xfId="0" applyFont="1" applyFill="1" applyBorder="1" applyAlignment="1">
      <alignment horizontal="left" vertical="center" wrapText="1"/>
    </xf>
    <xf numFmtId="0" fontId="95" fillId="0" borderId="19" xfId="0" applyFont="1" applyFill="1" applyBorder="1" applyAlignment="1">
      <alignment horizontal="center" vertical="center" wrapText="1"/>
    </xf>
    <xf numFmtId="165" fontId="7" fillId="0" borderId="19" xfId="121" applyFont="1" applyFill="1" applyBorder="1" applyAlignment="1">
      <alignment horizontal="center" vertical="center" wrapText="1"/>
    </xf>
    <xf numFmtId="165" fontId="7" fillId="0" borderId="19" xfId="121" applyFont="1" applyBorder="1" applyAlignment="1">
      <alignment horizontal="center" vertical="center" wrapText="1"/>
    </xf>
    <xf numFmtId="164" fontId="7" fillId="0" borderId="21" xfId="99" applyFont="1" applyBorder="1" applyAlignment="1">
      <alignment horizontal="center" vertical="center"/>
    </xf>
    <xf numFmtId="164" fontId="7" fillId="0" borderId="28" xfId="99" applyFont="1" applyBorder="1" applyAlignment="1">
      <alignment horizontal="center" vertical="center"/>
    </xf>
    <xf numFmtId="0" fontId="7" fillId="0" borderId="0" xfId="0" applyFont="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horizontal="left" wrapText="1"/>
    </xf>
    <xf numFmtId="165" fontId="7" fillId="0" borderId="0" xfId="121" applyFont="1" applyAlignment="1">
      <alignment horizontal="center" vertical="center"/>
    </xf>
    <xf numFmtId="164" fontId="7" fillId="0" borderId="0" xfId="99" applyFont="1"/>
    <xf numFmtId="164" fontId="95" fillId="0" borderId="19" xfId="99" applyFont="1" applyFill="1" applyBorder="1" applyAlignment="1">
      <alignment horizontal="center" vertical="center" wrapText="1"/>
    </xf>
    <xf numFmtId="43" fontId="0" fillId="0" borderId="0" xfId="0" applyNumberFormat="1" applyAlignment="1">
      <alignment vertical="center"/>
    </xf>
    <xf numFmtId="170" fontId="0" fillId="0" borderId="0" xfId="121" applyNumberFormat="1" applyFont="1"/>
    <xf numFmtId="165" fontId="23" fillId="0" borderId="0" xfId="121" applyFont="1" applyBorder="1" applyAlignment="1">
      <alignment horizontal="center" vertical="center" wrapText="1"/>
    </xf>
    <xf numFmtId="164" fontId="23" fillId="40" borderId="21" xfId="99" applyFont="1" applyFill="1" applyBorder="1" applyAlignment="1">
      <alignment horizontal="center" vertical="center"/>
    </xf>
    <xf numFmtId="164" fontId="7" fillId="0" borderId="21" xfId="99" applyFont="1" applyFill="1" applyBorder="1" applyAlignment="1">
      <alignment horizontal="center" vertical="center" wrapText="1"/>
    </xf>
    <xf numFmtId="164" fontId="7" fillId="0" borderId="0" xfId="99" applyFont="1" applyAlignment="1">
      <alignment horizontal="center" vertical="center"/>
    </xf>
    <xf numFmtId="9" fontId="7" fillId="0" borderId="0" xfId="116" applyFont="1"/>
    <xf numFmtId="165" fontId="23" fillId="0" borderId="31" xfId="121" applyFont="1" applyBorder="1" applyAlignment="1">
      <alignment horizontal="left" vertical="center" wrapText="1"/>
    </xf>
    <xf numFmtId="165" fontId="23" fillId="0" borderId="0" xfId="121" applyFont="1" applyBorder="1" applyAlignment="1">
      <alignment horizontal="left" vertical="center" wrapText="1"/>
    </xf>
    <xf numFmtId="165" fontId="23" fillId="0" borderId="28" xfId="121" applyFont="1" applyBorder="1" applyAlignment="1">
      <alignment horizontal="left" vertical="center" wrapText="1"/>
    </xf>
    <xf numFmtId="165" fontId="60" fillId="0" borderId="0" xfId="121" applyFont="1" applyFill="1" applyBorder="1" applyAlignment="1">
      <alignment horizontal="left" vertical="center" wrapText="1"/>
    </xf>
    <xf numFmtId="165" fontId="7" fillId="0" borderId="0" xfId="121" applyFont="1" applyBorder="1" applyAlignment="1">
      <alignment horizontal="center" vertical="center" wrapText="1"/>
    </xf>
    <xf numFmtId="165" fontId="7" fillId="0" borderId="28" xfId="121" applyFont="1" applyBorder="1" applyAlignment="1">
      <alignment horizontal="center" vertical="center" wrapText="1"/>
    </xf>
    <xf numFmtId="0" fontId="7" fillId="0" borderId="31" xfId="121" applyNumberFormat="1" applyFont="1" applyFill="1" applyBorder="1" applyAlignment="1">
      <alignment horizontal="left" vertical="center" wrapText="1"/>
    </xf>
    <xf numFmtId="0" fontId="7" fillId="0" borderId="0" xfId="121" applyNumberFormat="1" applyFont="1" applyFill="1" applyBorder="1" applyAlignment="1">
      <alignment horizontal="left" vertical="center" wrapText="1"/>
    </xf>
    <xf numFmtId="0" fontId="7" fillId="0" borderId="28" xfId="121" applyNumberFormat="1" applyFont="1" applyFill="1" applyBorder="1" applyAlignment="1">
      <alignment horizontal="left" vertical="center" wrapText="1"/>
    </xf>
    <xf numFmtId="165" fontId="0" fillId="44" borderId="0" xfId="121" applyFont="1" applyFill="1" applyBorder="1" applyAlignment="1">
      <alignment horizontal="center" vertical="center"/>
    </xf>
    <xf numFmtId="165" fontId="7" fillId="44" borderId="28" xfId="121" applyFont="1" applyFill="1" applyBorder="1" applyAlignment="1">
      <alignment horizontal="center" vertical="center"/>
    </xf>
    <xf numFmtId="165" fontId="0" fillId="43" borderId="0" xfId="121" applyFont="1" applyFill="1" applyBorder="1" applyAlignment="1">
      <alignment horizontal="center" vertical="center"/>
    </xf>
    <xf numFmtId="165" fontId="7" fillId="43" borderId="28" xfId="121" applyFont="1" applyFill="1" applyBorder="1" applyAlignment="1">
      <alignment horizontal="center" vertical="center"/>
    </xf>
    <xf numFmtId="165" fontId="0" fillId="0" borderId="0" xfId="121" applyFont="1" applyBorder="1" applyAlignment="1">
      <alignment horizontal="center" vertical="center"/>
    </xf>
    <xf numFmtId="165" fontId="7" fillId="0" borderId="28" xfId="121" applyFont="1" applyFill="1" applyBorder="1" applyAlignment="1">
      <alignment horizontal="center" vertical="center"/>
    </xf>
    <xf numFmtId="0" fontId="7" fillId="0" borderId="0" xfId="0" applyFont="1" applyAlignment="1">
      <alignment horizontal="right" vertical="center" wrapText="1"/>
    </xf>
    <xf numFmtId="0" fontId="7" fillId="0" borderId="31" xfId="0" applyFont="1" applyBorder="1" applyAlignment="1">
      <alignment horizontal="right" vertical="center" wrapText="1"/>
    </xf>
    <xf numFmtId="0" fontId="17" fillId="0" borderId="31" xfId="0" applyFont="1" applyBorder="1" applyAlignment="1">
      <alignment horizontal="right" vertical="center" wrapText="1"/>
    </xf>
    <xf numFmtId="0" fontId="7" fillId="0" borderId="31" xfId="0" applyFont="1" applyBorder="1" applyAlignment="1">
      <alignment horizontal="left" vertical="center" wrapText="1"/>
    </xf>
    <xf numFmtId="4" fontId="96" fillId="0" borderId="31" xfId="0" applyNumberFormat="1" applyFont="1" applyFill="1" applyBorder="1" applyAlignment="1">
      <alignment horizontal="left" vertical="center" wrapText="1"/>
    </xf>
    <xf numFmtId="0" fontId="7" fillId="0" borderId="31" xfId="0" applyFont="1" applyFill="1" applyBorder="1" applyAlignment="1">
      <alignment horizontal="right" vertical="center" wrapText="1"/>
    </xf>
    <xf numFmtId="0" fontId="7" fillId="0" borderId="31" xfId="0" applyFont="1" applyBorder="1" applyAlignment="1">
      <alignment horizontal="center" vertical="center" wrapText="1"/>
    </xf>
    <xf numFmtId="0" fontId="23" fillId="0" borderId="31" xfId="0" applyFont="1" applyBorder="1" applyAlignment="1">
      <alignment horizontal="right" vertical="center" wrapText="1"/>
    </xf>
    <xf numFmtId="0" fontId="59" fillId="0" borderId="31" xfId="0" applyFont="1" applyBorder="1" applyAlignment="1">
      <alignment horizontal="right" vertical="center" wrapText="1"/>
    </xf>
    <xf numFmtId="0" fontId="17" fillId="0" borderId="31" xfId="0" applyFont="1" applyFill="1" applyBorder="1" applyAlignment="1">
      <alignment horizontal="right" vertical="center" wrapText="1"/>
    </xf>
    <xf numFmtId="0" fontId="64" fillId="0" borderId="31" xfId="0" applyFont="1" applyFill="1" applyBorder="1" applyAlignment="1">
      <alignment horizontal="right" vertical="center" wrapText="1"/>
    </xf>
    <xf numFmtId="0" fontId="66" fillId="0" borderId="31" xfId="0" applyFont="1" applyFill="1" applyBorder="1" applyAlignment="1">
      <alignment horizontal="right" vertical="center" wrapText="1"/>
    </xf>
    <xf numFmtId="0" fontId="7" fillId="0" borderId="31" xfId="0" applyFont="1" applyBorder="1" applyAlignment="1">
      <alignment vertical="center" wrapText="1"/>
    </xf>
    <xf numFmtId="0" fontId="66" fillId="0" borderId="31" xfId="0" applyFont="1" applyBorder="1" applyAlignment="1">
      <alignment horizontal="right" vertical="center" wrapText="1"/>
    </xf>
    <xf numFmtId="0" fontId="97" fillId="0" borderId="31" xfId="0" applyFont="1" applyBorder="1" applyAlignment="1">
      <alignment horizontal="right" vertical="center" wrapText="1"/>
    </xf>
    <xf numFmtId="0" fontId="7" fillId="0" borderId="32" xfId="0" applyFont="1" applyBorder="1" applyAlignment="1">
      <alignment horizontal="right" vertical="center" wrapText="1"/>
    </xf>
    <xf numFmtId="0" fontId="7" fillId="0" borderId="56" xfId="0" applyFont="1" applyBorder="1" applyAlignment="1">
      <alignment horizontal="right" vertical="center" wrapText="1"/>
    </xf>
    <xf numFmtId="0" fontId="26" fillId="0" borderId="26" xfId="0" applyFont="1" applyFill="1" applyBorder="1" applyAlignment="1">
      <alignment horizontal="center" vertical="center"/>
    </xf>
    <xf numFmtId="165" fontId="31" fillId="0" borderId="56" xfId="121" applyFont="1" applyFill="1" applyBorder="1" applyAlignment="1">
      <alignment horizontal="center" vertical="center"/>
    </xf>
    <xf numFmtId="165" fontId="31" fillId="0" borderId="26" xfId="121" applyFont="1" applyFill="1" applyBorder="1" applyAlignment="1">
      <alignment horizontal="center" vertical="center"/>
    </xf>
    <xf numFmtId="165" fontId="31" fillId="0" borderId="55" xfId="121" applyFont="1" applyFill="1" applyBorder="1" applyAlignment="1">
      <alignment horizontal="center" vertical="center"/>
    </xf>
    <xf numFmtId="165" fontId="87" fillId="0" borderId="26" xfId="121" applyFont="1" applyFill="1" applyBorder="1" applyAlignment="1">
      <alignment horizontal="center" vertical="center"/>
    </xf>
    <xf numFmtId="0" fontId="60" fillId="0" borderId="28" xfId="0" applyFont="1" applyBorder="1" applyAlignment="1">
      <alignment horizontal="center" vertical="center" wrapText="1"/>
    </xf>
    <xf numFmtId="0" fontId="60" fillId="0" borderId="28" xfId="0" applyFont="1" applyBorder="1" applyAlignment="1">
      <alignment horizontal="center" vertical="center"/>
    </xf>
    <xf numFmtId="165" fontId="0" fillId="0" borderId="0" xfId="0" applyNumberFormat="1" applyAlignment="1">
      <alignment vertical="center"/>
    </xf>
    <xf numFmtId="165" fontId="0" fillId="0" borderId="31" xfId="121" applyFont="1" applyBorder="1" applyAlignment="1">
      <alignment horizontal="left" vertical="center"/>
    </xf>
    <xf numFmtId="165" fontId="0" fillId="0" borderId="0" xfId="121" applyFont="1" applyBorder="1" applyAlignment="1">
      <alignment horizontal="left" vertical="center"/>
    </xf>
    <xf numFmtId="165" fontId="0" fillId="0" borderId="0" xfId="121" applyFont="1" applyBorder="1" applyAlignment="1">
      <alignment horizontal="left" vertical="center"/>
    </xf>
    <xf numFmtId="166" fontId="67" fillId="34" borderId="19" xfId="0" applyNumberFormat="1" applyFont="1" applyFill="1" applyBorder="1" applyAlignment="1">
      <alignment vertical="center" wrapText="1"/>
    </xf>
    <xf numFmtId="0" fontId="32" fillId="0" borderId="0" xfId="0" applyFont="1" applyFill="1" applyAlignment="1">
      <alignment horizontal="center"/>
    </xf>
    <xf numFmtId="1" fontId="32" fillId="0" borderId="0" xfId="0" applyNumberFormat="1" applyFont="1"/>
    <xf numFmtId="0" fontId="32" fillId="0" borderId="0" xfId="0" applyFont="1" applyFill="1"/>
    <xf numFmtId="0" fontId="32" fillId="0" borderId="0" xfId="0" applyFont="1" applyFill="1" applyAlignment="1">
      <alignment horizontal="left" wrapText="1"/>
    </xf>
    <xf numFmtId="0" fontId="32" fillId="0" borderId="0" xfId="0" applyFont="1" applyFill="1" applyAlignment="1">
      <alignment horizontal="center" vertical="center"/>
    </xf>
    <xf numFmtId="165" fontId="32" fillId="0" borderId="0" xfId="121" applyFont="1" applyFill="1" applyAlignment="1">
      <alignment horizontal="center" vertical="center"/>
    </xf>
    <xf numFmtId="164" fontId="32" fillId="0" borderId="0" xfId="99" applyFont="1" applyFill="1" applyAlignment="1">
      <alignment horizontal="center" vertical="center"/>
    </xf>
    <xf numFmtId="164" fontId="32" fillId="0" borderId="0" xfId="99" applyFont="1" applyFill="1" applyAlignment="1">
      <alignment vertical="center"/>
    </xf>
    <xf numFmtId="1" fontId="4" fillId="35" borderId="19" xfId="0" applyNumberFormat="1" applyFont="1" applyFill="1" applyBorder="1" applyAlignment="1">
      <alignment horizontal="center" vertical="center" wrapText="1"/>
    </xf>
    <xf numFmtId="0" fontId="4" fillId="0" borderId="19" xfId="0" applyFont="1" applyFill="1" applyBorder="1" applyAlignment="1">
      <alignment horizontal="left" vertical="center" wrapText="1"/>
    </xf>
    <xf numFmtId="165" fontId="4" fillId="0" borderId="19" xfId="121" applyFont="1" applyFill="1" applyBorder="1" applyAlignment="1">
      <alignment horizontal="center" vertical="center"/>
    </xf>
    <xf numFmtId="164" fontId="4" fillId="0" borderId="19" xfId="99" applyFont="1" applyFill="1" applyBorder="1" applyAlignment="1">
      <alignment horizontal="left" vertical="center" wrapText="1"/>
    </xf>
    <xf numFmtId="1" fontId="4" fillId="35" borderId="19" xfId="0" applyNumberFormat="1" applyFont="1" applyFill="1" applyBorder="1" applyAlignment="1">
      <alignment horizontal="center" vertical="center"/>
    </xf>
    <xf numFmtId="0" fontId="4" fillId="0" borderId="19" xfId="0" applyFont="1" applyFill="1" applyBorder="1" applyAlignment="1">
      <alignment horizontal="center" vertical="center" wrapText="1"/>
    </xf>
    <xf numFmtId="164" fontId="4" fillId="0" borderId="19" xfId="99" applyFont="1" applyFill="1" applyBorder="1" applyAlignment="1">
      <alignment horizontal="center" vertical="center" wrapText="1"/>
    </xf>
    <xf numFmtId="1" fontId="4" fillId="0" borderId="19" xfId="0" applyNumberFormat="1" applyFont="1" applyFill="1" applyBorder="1" applyAlignment="1">
      <alignment horizontal="center" vertical="center" wrapText="1"/>
    </xf>
    <xf numFmtId="165" fontId="4" fillId="0" borderId="19" xfId="121" applyFont="1" applyFill="1" applyBorder="1" applyAlignment="1">
      <alignment horizontal="center" vertical="center" wrapText="1"/>
    </xf>
    <xf numFmtId="165" fontId="4" fillId="35" borderId="19" xfId="121" applyFont="1" applyFill="1" applyBorder="1" applyAlignment="1">
      <alignment horizontal="center" vertical="center"/>
    </xf>
    <xf numFmtId="0" fontId="32" fillId="0" borderId="0" xfId="0" applyFont="1"/>
    <xf numFmtId="164" fontId="67" fillId="39" borderId="21" xfId="99" applyFont="1" applyFill="1" applyBorder="1" applyAlignment="1">
      <alignment horizontal="right" vertical="center"/>
    </xf>
    <xf numFmtId="1" fontId="32" fillId="0" borderId="0" xfId="0" applyNumberFormat="1" applyFont="1" applyBorder="1"/>
    <xf numFmtId="0" fontId="32" fillId="0" borderId="0" xfId="0" applyFont="1" applyFill="1" applyBorder="1"/>
    <xf numFmtId="0" fontId="32" fillId="0" borderId="0" xfId="0" applyFont="1" applyFill="1" applyBorder="1" applyAlignment="1">
      <alignment horizontal="left" wrapText="1"/>
    </xf>
    <xf numFmtId="0" fontId="32" fillId="0" borderId="0" xfId="0" applyFont="1" applyFill="1" applyBorder="1" applyAlignment="1">
      <alignment horizontal="center" vertical="center"/>
    </xf>
    <xf numFmtId="165" fontId="32" fillId="0" borderId="0" xfId="121" applyFont="1" applyFill="1" applyBorder="1" applyAlignment="1">
      <alignment horizontal="center" vertical="center"/>
    </xf>
    <xf numFmtId="164" fontId="32" fillId="0" borderId="0" xfId="99" applyFont="1" applyFill="1" applyBorder="1" applyAlignment="1">
      <alignment horizontal="center" vertical="center"/>
    </xf>
    <xf numFmtId="0" fontId="32" fillId="0" borderId="0" xfId="0" applyFont="1" applyBorder="1" applyAlignment="1">
      <alignment horizontal="center" vertical="center"/>
    </xf>
    <xf numFmtId="0" fontId="32" fillId="37" borderId="0" xfId="0" applyFont="1" applyFill="1"/>
    <xf numFmtId="0" fontId="32" fillId="39" borderId="0" xfId="0" applyFont="1" applyFill="1"/>
    <xf numFmtId="0" fontId="32" fillId="0" borderId="0" xfId="0" applyFont="1" applyFill="1" applyBorder="1" applyAlignment="1">
      <alignment vertical="center" wrapText="1"/>
    </xf>
    <xf numFmtId="0" fontId="98" fillId="0" borderId="0" xfId="0" applyFont="1"/>
    <xf numFmtId="164" fontId="32" fillId="0" borderId="0" xfId="0" applyNumberFormat="1" applyFont="1"/>
    <xf numFmtId="165" fontId="0" fillId="0" borderId="31" xfId="121" applyFont="1" applyBorder="1" applyAlignment="1">
      <alignment vertical="center"/>
    </xf>
    <xf numFmtId="165" fontId="0" fillId="0" borderId="0" xfId="121" applyFont="1" applyBorder="1" applyAlignment="1">
      <alignment vertical="center"/>
    </xf>
    <xf numFmtId="165" fontId="0" fillId="0" borderId="28" xfId="121" applyFont="1" applyBorder="1" applyAlignment="1">
      <alignment vertical="center"/>
    </xf>
    <xf numFmtId="165" fontId="23" fillId="0" borderId="56" xfId="121" applyFont="1" applyBorder="1" applyAlignment="1">
      <alignment horizontal="left" vertical="center"/>
    </xf>
    <xf numFmtId="165" fontId="67" fillId="0" borderId="31" xfId="121" applyFont="1" applyFill="1" applyBorder="1" applyAlignment="1">
      <alignment horizontal="center" vertical="center" wrapText="1"/>
    </xf>
    <xf numFmtId="165" fontId="0" fillId="0" borderId="0" xfId="121" applyFont="1" applyBorder="1" applyAlignment="1">
      <alignment horizontal="center" vertical="center"/>
    </xf>
    <xf numFmtId="0" fontId="95" fillId="0" borderId="0" xfId="0" applyFont="1" applyFill="1" applyBorder="1" applyAlignment="1">
      <alignment horizontal="left" vertical="center" wrapText="1"/>
    </xf>
    <xf numFmtId="0" fontId="95" fillId="0" borderId="0" xfId="0" applyFont="1" applyFill="1" applyBorder="1" applyAlignment="1">
      <alignment horizontal="center" vertical="center" wrapText="1"/>
    </xf>
    <xf numFmtId="164" fontId="95" fillId="0" borderId="0" xfId="99" applyFont="1" applyFill="1" applyBorder="1" applyAlignment="1">
      <alignment horizontal="center" vertical="center" wrapText="1"/>
    </xf>
    <xf numFmtId="1" fontId="33" fillId="0" borderId="19" xfId="121" applyNumberFormat="1" applyFont="1" applyFill="1" applyBorder="1" applyAlignment="1">
      <alignment horizontal="center" vertical="center"/>
    </xf>
    <xf numFmtId="0" fontId="23" fillId="0" borderId="31" xfId="0" applyFont="1" applyBorder="1" applyAlignment="1">
      <alignment horizontal="left" vertical="center"/>
    </xf>
    <xf numFmtId="165" fontId="0" fillId="0" borderId="31" xfId="121" applyFont="1" applyBorder="1" applyAlignment="1">
      <alignment horizontal="left" vertical="center"/>
    </xf>
    <xf numFmtId="165" fontId="0" fillId="0" borderId="0" xfId="121" applyFont="1" applyBorder="1" applyAlignment="1">
      <alignment horizontal="left" vertical="center"/>
    </xf>
    <xf numFmtId="165" fontId="0" fillId="0" borderId="0" xfId="121" applyFont="1" applyBorder="1" applyAlignment="1">
      <alignment horizontal="center" vertical="center"/>
    </xf>
    <xf numFmtId="0" fontId="69" fillId="0" borderId="0" xfId="0" applyFont="1" applyBorder="1" applyAlignment="1">
      <alignment horizontal="center" wrapText="1"/>
    </xf>
    <xf numFmtId="165" fontId="0" fillId="0" borderId="31" xfId="121" applyFont="1" applyBorder="1" applyAlignment="1">
      <alignment horizontal="left" vertical="center"/>
    </xf>
    <xf numFmtId="165" fontId="0" fillId="0" borderId="0" xfId="121" applyFont="1" applyBorder="1" applyAlignment="1">
      <alignment horizontal="left" vertical="center"/>
    </xf>
    <xf numFmtId="165" fontId="7" fillId="0" borderId="0" xfId="121" applyFont="1" applyBorder="1" applyAlignment="1">
      <alignment horizontal="center" vertical="center"/>
    </xf>
    <xf numFmtId="165" fontId="0" fillId="0" borderId="0" xfId="121" applyFont="1" applyBorder="1" applyAlignment="1">
      <alignment horizontal="center" vertical="center"/>
    </xf>
    <xf numFmtId="165" fontId="7" fillId="0" borderId="0" xfId="121" applyFont="1" applyBorder="1" applyAlignment="1">
      <alignment horizontal="center" vertical="center" wrapText="1"/>
    </xf>
    <xf numFmtId="165" fontId="7" fillId="0" borderId="28" xfId="121" applyFont="1" applyBorder="1" applyAlignment="1">
      <alignment horizontal="center" vertical="center" wrapText="1"/>
    </xf>
    <xf numFmtId="1" fontId="23" fillId="40" borderId="25" xfId="0" applyNumberFormat="1" applyFont="1" applyFill="1" applyBorder="1" applyAlignment="1">
      <alignment horizontal="center" vertical="center" wrapText="1"/>
    </xf>
    <xf numFmtId="1" fontId="23" fillId="40" borderId="24" xfId="0" applyNumberFormat="1" applyFont="1" applyFill="1" applyBorder="1" applyAlignment="1">
      <alignment horizontal="center" vertical="center" wrapText="1"/>
    </xf>
    <xf numFmtId="0" fontId="0" fillId="0" borderId="0" xfId="0" applyBorder="1"/>
    <xf numFmtId="0" fontId="66" fillId="0" borderId="31" xfId="0" applyFont="1" applyBorder="1" applyAlignment="1">
      <alignment horizontal="left" vertical="center"/>
    </xf>
    <xf numFmtId="165" fontId="0" fillId="0" borderId="0" xfId="121" applyFont="1" applyAlignment="1">
      <alignment horizontal="right" vertical="center"/>
    </xf>
    <xf numFmtId="165" fontId="23" fillId="0" borderId="36" xfId="121" applyFont="1" applyBorder="1" applyAlignment="1">
      <alignment horizontal="right" vertical="center"/>
    </xf>
    <xf numFmtId="165" fontId="31" fillId="0" borderId="26" xfId="121" applyFont="1" applyFill="1" applyBorder="1" applyAlignment="1">
      <alignment horizontal="right" vertical="center"/>
    </xf>
    <xf numFmtId="165" fontId="23" fillId="0" borderId="0" xfId="121" applyFont="1" applyFill="1" applyBorder="1" applyAlignment="1">
      <alignment horizontal="right" vertical="center"/>
    </xf>
    <xf numFmtId="165" fontId="0" fillId="0" borderId="0" xfId="121" applyFont="1" applyBorder="1" applyAlignment="1">
      <alignment horizontal="right" vertical="center"/>
    </xf>
    <xf numFmtId="165" fontId="83" fillId="0" borderId="0" xfId="121" applyFont="1" applyBorder="1" applyAlignment="1">
      <alignment horizontal="right" vertical="center"/>
    </xf>
    <xf numFmtId="165" fontId="66" fillId="0" borderId="0" xfId="121" applyFont="1" applyBorder="1" applyAlignment="1">
      <alignment horizontal="right" vertical="center"/>
    </xf>
    <xf numFmtId="165" fontId="68" fillId="0" borderId="0" xfId="121" applyFont="1" applyFill="1" applyBorder="1" applyAlignment="1">
      <alignment horizontal="right" vertical="center" wrapText="1"/>
    </xf>
    <xf numFmtId="165" fontId="23" fillId="0" borderId="0" xfId="121" applyFont="1" applyBorder="1" applyAlignment="1">
      <alignment horizontal="right" vertical="center"/>
    </xf>
    <xf numFmtId="165" fontId="7" fillId="0" borderId="0" xfId="121" applyFont="1" applyFill="1" applyBorder="1" applyAlignment="1">
      <alignment horizontal="right" vertical="center"/>
    </xf>
    <xf numFmtId="165" fontId="60" fillId="0" borderId="0" xfId="121" applyFont="1" applyBorder="1" applyAlignment="1">
      <alignment horizontal="right" vertical="center"/>
    </xf>
    <xf numFmtId="165" fontId="17" fillId="0" borderId="0" xfId="121" applyFont="1" applyBorder="1" applyAlignment="1">
      <alignment horizontal="right" vertical="center"/>
    </xf>
    <xf numFmtId="165" fontId="60" fillId="0" borderId="26" xfId="121" applyFont="1" applyFill="1" applyBorder="1" applyAlignment="1">
      <alignment horizontal="right" vertical="center"/>
    </xf>
    <xf numFmtId="165" fontId="60" fillId="0" borderId="0" xfId="121" applyFont="1" applyFill="1" applyBorder="1" applyAlignment="1">
      <alignment horizontal="right" vertical="center"/>
    </xf>
    <xf numFmtId="165" fontId="60" fillId="0" borderId="0" xfId="121" applyFont="1" applyFill="1" applyBorder="1" applyAlignment="1">
      <alignment horizontal="right" vertical="center" wrapText="1"/>
    </xf>
    <xf numFmtId="165" fontId="62" fillId="0" borderId="0" xfId="121" applyFont="1" applyBorder="1" applyAlignment="1">
      <alignment horizontal="right" vertical="center"/>
    </xf>
    <xf numFmtId="0" fontId="0" fillId="0" borderId="0" xfId="0" applyBorder="1" applyAlignment="1">
      <alignment horizontal="right" vertical="center"/>
    </xf>
    <xf numFmtId="165" fontId="60" fillId="0" borderId="26" xfId="121" applyFont="1" applyBorder="1" applyAlignment="1">
      <alignment horizontal="right" vertical="center"/>
    </xf>
    <xf numFmtId="165" fontId="64" fillId="0" borderId="0" xfId="121" applyFont="1" applyBorder="1" applyAlignment="1">
      <alignment horizontal="right" vertical="center"/>
    </xf>
    <xf numFmtId="165" fontId="0" fillId="0" borderId="0" xfId="121" applyFont="1" applyFill="1" applyBorder="1" applyAlignment="1">
      <alignment horizontal="right" vertical="center"/>
    </xf>
    <xf numFmtId="165" fontId="7" fillId="0" borderId="0" xfId="121" quotePrefix="1" applyFont="1" applyBorder="1" applyAlignment="1">
      <alignment horizontal="right" vertical="center"/>
    </xf>
    <xf numFmtId="165" fontId="0" fillId="0" borderId="26" xfId="121" applyFont="1" applyBorder="1" applyAlignment="1">
      <alignment horizontal="right" vertical="center" wrapText="1"/>
    </xf>
    <xf numFmtId="165" fontId="0" fillId="0" borderId="29" xfId="121" applyFont="1" applyBorder="1" applyAlignment="1">
      <alignment horizontal="right" vertical="center"/>
    </xf>
    <xf numFmtId="165" fontId="85" fillId="0" borderId="0" xfId="121" applyFont="1" applyBorder="1" applyAlignment="1">
      <alignment horizontal="right" vertical="center"/>
    </xf>
    <xf numFmtId="0" fontId="64" fillId="0" borderId="0" xfId="0" applyFont="1" applyBorder="1" applyAlignment="1">
      <alignment horizontal="center" vertical="center"/>
    </xf>
    <xf numFmtId="166" fontId="101" fillId="33" borderId="19" xfId="0" applyNumberFormat="1" applyFont="1" applyFill="1" applyBorder="1" applyAlignment="1">
      <alignment horizontal="left" vertical="center" wrapText="1"/>
    </xf>
    <xf numFmtId="0" fontId="67" fillId="33" borderId="20" xfId="0" applyNumberFormat="1" applyFont="1" applyFill="1" applyBorder="1" applyAlignment="1">
      <alignment horizontal="center" vertical="center"/>
    </xf>
    <xf numFmtId="1" fontId="67" fillId="33" borderId="19" xfId="0" applyNumberFormat="1" applyFont="1" applyFill="1" applyBorder="1" applyAlignment="1">
      <alignment horizontal="center" vertical="center" wrapText="1"/>
    </xf>
    <xf numFmtId="167" fontId="67" fillId="33" borderId="19" xfId="0" applyNumberFormat="1" applyFont="1" applyFill="1" applyBorder="1" applyAlignment="1">
      <alignment horizontal="center" vertical="center" wrapText="1"/>
    </xf>
    <xf numFmtId="166" fontId="67" fillId="33" borderId="19" xfId="0" applyNumberFormat="1" applyFont="1" applyFill="1" applyBorder="1" applyAlignment="1">
      <alignment horizontal="center" vertical="center"/>
    </xf>
    <xf numFmtId="165" fontId="67" fillId="33" borderId="19" xfId="121" applyFont="1" applyFill="1" applyBorder="1" applyAlignment="1">
      <alignment horizontal="center" vertical="center"/>
    </xf>
    <xf numFmtId="164" fontId="67" fillId="33" borderId="19" xfId="99" applyFont="1" applyFill="1" applyBorder="1" applyAlignment="1">
      <alignment horizontal="center" vertical="center"/>
    </xf>
    <xf numFmtId="0" fontId="32" fillId="0" borderId="19" xfId="0" applyFont="1" applyBorder="1" applyAlignment="1">
      <alignment horizontal="center"/>
    </xf>
    <xf numFmtId="0" fontId="32" fillId="0" borderId="19" xfId="0" applyFont="1" applyBorder="1"/>
    <xf numFmtId="0" fontId="32" fillId="0" borderId="19" xfId="0" applyFont="1" applyBorder="1" applyAlignment="1">
      <alignment wrapText="1"/>
    </xf>
    <xf numFmtId="165" fontId="32" fillId="0" borderId="19" xfId="121" applyFont="1" applyBorder="1"/>
    <xf numFmtId="164" fontId="32" fillId="0" borderId="19" xfId="99" applyFont="1" applyBorder="1"/>
    <xf numFmtId="164" fontId="68" fillId="0" borderId="21" xfId="99" applyFont="1" applyFill="1" applyBorder="1" applyAlignment="1">
      <alignment horizontal="right" vertical="center"/>
    </xf>
    <xf numFmtId="164" fontId="67" fillId="33" borderId="21" xfId="99" applyFont="1" applyFill="1" applyBorder="1" applyAlignment="1">
      <alignment horizontal="right" vertical="center"/>
    </xf>
    <xf numFmtId="164" fontId="67" fillId="34" borderId="21" xfId="99" quotePrefix="1" applyFont="1" applyFill="1" applyBorder="1" applyAlignment="1">
      <alignment horizontal="right" vertical="center"/>
    </xf>
    <xf numFmtId="0" fontId="32" fillId="0" borderId="20" xfId="0" applyFont="1" applyBorder="1" applyAlignment="1">
      <alignment horizontal="center"/>
    </xf>
    <xf numFmtId="0" fontId="32" fillId="0" borderId="21" xfId="0" applyFont="1" applyBorder="1"/>
    <xf numFmtId="164" fontId="32" fillId="0" borderId="0" xfId="99" applyFont="1" applyFill="1" applyBorder="1" applyAlignment="1">
      <alignment vertical="center"/>
    </xf>
    <xf numFmtId="43" fontId="102" fillId="0" borderId="21" xfId="121" applyNumberFormat="1" applyFont="1" applyBorder="1"/>
    <xf numFmtId="165" fontId="7" fillId="0" borderId="0" xfId="121" applyFont="1" applyBorder="1" applyAlignment="1">
      <alignment horizontal="center" vertical="center" wrapText="1"/>
    </xf>
    <xf numFmtId="165" fontId="0" fillId="0" borderId="0" xfId="121" applyFont="1" applyBorder="1" applyAlignment="1">
      <alignment horizontal="left" vertical="center"/>
    </xf>
    <xf numFmtId="165" fontId="0" fillId="0" borderId="0" xfId="121" applyFont="1" applyBorder="1" applyAlignment="1">
      <alignment horizontal="center" vertical="center"/>
    </xf>
    <xf numFmtId="0" fontId="32" fillId="0" borderId="31" xfId="0" applyFont="1" applyFill="1" applyBorder="1" applyAlignment="1">
      <alignment horizontal="center"/>
    </xf>
    <xf numFmtId="164" fontId="32" fillId="0" borderId="28" xfId="99" applyFont="1" applyFill="1" applyBorder="1" applyAlignment="1">
      <alignment vertical="center"/>
    </xf>
    <xf numFmtId="0" fontId="32" fillId="0" borderId="32" xfId="0" applyFont="1" applyFill="1" applyBorder="1" applyAlignment="1">
      <alignment horizontal="center"/>
    </xf>
    <xf numFmtId="0" fontId="32" fillId="0" borderId="29" xfId="0" applyFont="1" applyBorder="1" applyAlignment="1">
      <alignment horizontal="center" vertical="center"/>
    </xf>
    <xf numFmtId="0" fontId="69" fillId="0" borderId="29" xfId="0" applyFont="1" applyBorder="1" applyAlignment="1">
      <alignment horizontal="center" wrapText="1"/>
    </xf>
    <xf numFmtId="165" fontId="32" fillId="0" borderId="29" xfId="121" applyFont="1" applyFill="1" applyBorder="1" applyAlignment="1">
      <alignment horizontal="center" vertical="center"/>
    </xf>
    <xf numFmtId="164" fontId="32" fillId="0" borderId="29" xfId="99" applyFont="1" applyFill="1" applyBorder="1" applyAlignment="1">
      <alignment horizontal="center" vertical="center"/>
    </xf>
    <xf numFmtId="164" fontId="32" fillId="0" borderId="29" xfId="99" applyFont="1" applyFill="1" applyBorder="1" applyAlignment="1">
      <alignment vertical="center"/>
    </xf>
    <xf numFmtId="164" fontId="32" fillId="0" borderId="30" xfId="99" applyFont="1" applyFill="1" applyBorder="1" applyAlignment="1">
      <alignment vertical="center"/>
    </xf>
    <xf numFmtId="165" fontId="7" fillId="0" borderId="0" xfId="121" applyFont="1" applyBorder="1" applyAlignment="1">
      <alignment horizontal="center" vertical="center" wrapText="1"/>
    </xf>
    <xf numFmtId="164" fontId="28" fillId="0" borderId="58" xfId="99" applyFont="1" applyBorder="1" applyAlignment="1">
      <alignment horizontal="center"/>
    </xf>
    <xf numFmtId="164" fontId="28" fillId="0" borderId="27" xfId="99" applyFont="1" applyBorder="1" applyAlignment="1">
      <alignment horizontal="center"/>
    </xf>
    <xf numFmtId="164" fontId="28" fillId="0" borderId="53" xfId="99" applyFont="1" applyBorder="1" applyAlignment="1"/>
    <xf numFmtId="164" fontId="28" fillId="0" borderId="59" xfId="99" applyFont="1" applyBorder="1" applyAlignment="1"/>
    <xf numFmtId="164" fontId="29" fillId="0" borderId="39" xfId="99" applyFont="1" applyBorder="1" applyAlignment="1"/>
    <xf numFmtId="10" fontId="29" fillId="0" borderId="35" xfId="116" applyNumberFormat="1" applyFont="1" applyBorder="1" applyAlignment="1">
      <alignment horizontal="center"/>
    </xf>
    <xf numFmtId="164" fontId="29" fillId="0" borderId="48" xfId="99" applyFont="1" applyBorder="1" applyAlignment="1">
      <alignment horizontal="center"/>
    </xf>
    <xf numFmtId="10" fontId="29" fillId="37" borderId="39" xfId="116" applyNumberFormat="1" applyFont="1" applyFill="1" applyBorder="1" applyAlignment="1">
      <alignment horizontal="center"/>
    </xf>
    <xf numFmtId="164" fontId="28" fillId="0" borderId="39" xfId="99" applyFont="1" applyBorder="1" applyAlignment="1">
      <alignment horizontal="center"/>
    </xf>
    <xf numFmtId="164" fontId="29" fillId="0" borderId="56" xfId="99" applyFont="1" applyBorder="1" applyAlignment="1">
      <alignment horizontal="center"/>
    </xf>
    <xf numFmtId="10" fontId="29" fillId="37" borderId="34" xfId="116" applyNumberFormat="1" applyFont="1" applyFill="1" applyBorder="1" applyAlignment="1">
      <alignment horizontal="center"/>
    </xf>
    <xf numFmtId="164" fontId="28" fillId="0" borderId="34" xfId="99" applyFont="1" applyBorder="1" applyAlignment="1">
      <alignment horizontal="center"/>
    </xf>
    <xf numFmtId="10" fontId="28" fillId="33" borderId="19" xfId="0" applyNumberFormat="1" applyFont="1" applyFill="1" applyBorder="1" applyAlignment="1">
      <alignment horizontal="center"/>
    </xf>
    <xf numFmtId="165" fontId="0" fillId="0" borderId="0" xfId="121" applyFont="1" applyAlignment="1">
      <alignment horizontal="center" vertical="center" wrapText="1"/>
    </xf>
    <xf numFmtId="165" fontId="7" fillId="0" borderId="0" xfId="121" applyFont="1" applyBorder="1" applyAlignment="1">
      <alignment horizontal="center" vertical="center" wrapText="1"/>
    </xf>
    <xf numFmtId="165" fontId="7" fillId="0" borderId="28" xfId="121" applyFont="1" applyBorder="1" applyAlignment="1">
      <alignment horizontal="center" vertical="center" wrapText="1"/>
    </xf>
    <xf numFmtId="165" fontId="0" fillId="0" borderId="31" xfId="121" applyFont="1" applyBorder="1" applyAlignment="1">
      <alignment horizontal="left" vertical="center"/>
    </xf>
    <xf numFmtId="165" fontId="0" fillId="0" borderId="0" xfId="121" applyFont="1" applyBorder="1" applyAlignment="1">
      <alignment horizontal="left" vertical="center"/>
    </xf>
    <xf numFmtId="165" fontId="7" fillId="0" borderId="0" xfId="121" applyFont="1" applyBorder="1" applyAlignment="1">
      <alignment horizontal="center" vertical="center"/>
    </xf>
    <xf numFmtId="165" fontId="0" fillId="0" borderId="0" xfId="121" applyFont="1" applyBorder="1" applyAlignment="1">
      <alignment horizontal="center" vertical="center"/>
    </xf>
    <xf numFmtId="0" fontId="7" fillId="0" borderId="32" xfId="0" applyFont="1" applyFill="1" applyBorder="1" applyAlignment="1">
      <alignment horizontal="center"/>
    </xf>
    <xf numFmtId="1" fontId="0" fillId="0" borderId="0" xfId="0" applyNumberFormat="1" applyFill="1" applyBorder="1" applyAlignment="1">
      <alignment horizontal="center" vertical="center"/>
    </xf>
    <xf numFmtId="164" fontId="67" fillId="33" borderId="19" xfId="99" applyFont="1" applyFill="1" applyBorder="1" applyAlignment="1">
      <alignment horizontal="right" vertical="center" wrapText="1"/>
    </xf>
    <xf numFmtId="165" fontId="0" fillId="0" borderId="31" xfId="121" applyFont="1" applyBorder="1" applyAlignment="1">
      <alignment horizontal="left" vertical="center"/>
    </xf>
    <xf numFmtId="165" fontId="0" fillId="0" borderId="0" xfId="121" applyFont="1" applyBorder="1" applyAlignment="1">
      <alignment horizontal="left" vertical="center"/>
    </xf>
    <xf numFmtId="165" fontId="7" fillId="0" borderId="0" xfId="121" applyFont="1" applyBorder="1" applyAlignment="1">
      <alignment horizontal="center" vertical="center"/>
    </xf>
    <xf numFmtId="165" fontId="0" fillId="0" borderId="0" xfId="121" applyFont="1" applyBorder="1" applyAlignment="1">
      <alignment horizontal="center" vertical="center"/>
    </xf>
    <xf numFmtId="165" fontId="7" fillId="0" borderId="0" xfId="121" applyFont="1" applyBorder="1" applyAlignment="1">
      <alignment horizontal="center" vertical="center" wrapText="1"/>
    </xf>
    <xf numFmtId="165" fontId="7" fillId="0" borderId="28" xfId="121" applyFont="1" applyBorder="1" applyAlignment="1">
      <alignment horizontal="center" vertical="center" wrapText="1"/>
    </xf>
    <xf numFmtId="164" fontId="67" fillId="33" borderId="33" xfId="99" applyFont="1" applyFill="1" applyBorder="1" applyAlignment="1">
      <alignment horizontal="center" vertical="center"/>
    </xf>
    <xf numFmtId="1" fontId="67" fillId="33" borderId="22" xfId="99" applyNumberFormat="1" applyFont="1" applyFill="1" applyBorder="1" applyAlignment="1">
      <alignment horizontal="center" vertical="center" wrapText="1"/>
    </xf>
    <xf numFmtId="164" fontId="67" fillId="33" borderId="22" xfId="99" applyFont="1" applyFill="1" applyBorder="1" applyAlignment="1">
      <alignment horizontal="center" vertical="center" wrapText="1"/>
    </xf>
    <xf numFmtId="164" fontId="67" fillId="33" borderId="22" xfId="99" applyFont="1" applyFill="1" applyBorder="1" applyAlignment="1">
      <alignment horizontal="center" vertical="center"/>
    </xf>
    <xf numFmtId="165" fontId="67" fillId="33" borderId="22" xfId="121" applyFont="1" applyFill="1" applyBorder="1" applyAlignment="1">
      <alignment horizontal="center" vertical="center"/>
    </xf>
    <xf numFmtId="164" fontId="67" fillId="33" borderId="57" xfId="99" applyFont="1" applyFill="1" applyBorder="1" applyAlignment="1">
      <alignment horizontal="center" vertical="center" wrapText="1"/>
    </xf>
    <xf numFmtId="0" fontId="7" fillId="0" borderId="24" xfId="0" applyNumberFormat="1" applyFont="1" applyBorder="1" applyAlignment="1">
      <alignment horizontal="center" vertical="center"/>
    </xf>
    <xf numFmtId="43" fontId="102" fillId="0" borderId="24" xfId="121" applyNumberFormat="1" applyFont="1" applyBorder="1"/>
    <xf numFmtId="0" fontId="7" fillId="0" borderId="32" xfId="0" applyFont="1" applyBorder="1" applyAlignment="1">
      <alignment horizontal="center" vertical="center"/>
    </xf>
    <xf numFmtId="0" fontId="7" fillId="0" borderId="29" xfId="0" applyFont="1" applyBorder="1" applyAlignment="1">
      <alignment horizontal="center" vertical="center"/>
    </xf>
    <xf numFmtId="1" fontId="7" fillId="0" borderId="29" xfId="0" applyNumberFormat="1" applyFont="1" applyBorder="1" applyAlignment="1">
      <alignment horizontal="center" vertical="center"/>
    </xf>
    <xf numFmtId="0" fontId="7" fillId="0" borderId="29" xfId="0" applyFont="1" applyBorder="1" applyAlignment="1">
      <alignment horizontal="left" wrapText="1"/>
    </xf>
    <xf numFmtId="165" fontId="7" fillId="0" borderId="29" xfId="121" applyFont="1" applyBorder="1" applyAlignment="1">
      <alignment horizontal="center" vertical="center"/>
    </xf>
    <xf numFmtId="164" fontId="7" fillId="0" borderId="29" xfId="99" applyFont="1" applyBorder="1"/>
    <xf numFmtId="164" fontId="7" fillId="0" borderId="30" xfId="99" applyFont="1" applyBorder="1" applyAlignment="1">
      <alignment horizontal="center" vertical="center"/>
    </xf>
    <xf numFmtId="165" fontId="0" fillId="45" borderId="0" xfId="121" applyFont="1" applyFill="1" applyBorder="1" applyAlignment="1">
      <alignment horizontal="center" vertical="center"/>
    </xf>
    <xf numFmtId="165" fontId="7" fillId="45" borderId="28" xfId="121" applyFont="1" applyFill="1" applyBorder="1" applyAlignment="1">
      <alignment horizontal="center" vertical="center"/>
    </xf>
    <xf numFmtId="165" fontId="7" fillId="0" borderId="0" xfId="121" applyFont="1" applyBorder="1" applyAlignment="1">
      <alignment horizontal="center" vertical="center"/>
    </xf>
    <xf numFmtId="165" fontId="0" fillId="0" borderId="0" xfId="121" applyFont="1" applyBorder="1" applyAlignment="1">
      <alignment horizontal="center" vertical="center"/>
    </xf>
    <xf numFmtId="165" fontId="23" fillId="0" borderId="31" xfId="121" applyFont="1" applyBorder="1" applyAlignment="1">
      <alignment horizontal="left" vertical="center" wrapText="1"/>
    </xf>
    <xf numFmtId="165" fontId="23" fillId="0" borderId="0" xfId="121" applyFont="1" applyBorder="1" applyAlignment="1">
      <alignment horizontal="left" vertical="center" wrapText="1"/>
    </xf>
    <xf numFmtId="165" fontId="23" fillId="0" borderId="28" xfId="121" applyFont="1" applyBorder="1" applyAlignment="1">
      <alignment horizontal="left" vertical="center" wrapText="1"/>
    </xf>
    <xf numFmtId="165" fontId="7" fillId="0" borderId="0" xfId="121" applyFont="1" applyBorder="1" applyAlignment="1">
      <alignment horizontal="center" vertical="center" wrapText="1"/>
    </xf>
    <xf numFmtId="165" fontId="7" fillId="0" borderId="0" xfId="121" applyFont="1" applyBorder="1" applyAlignment="1">
      <alignment horizontal="center" vertical="center"/>
    </xf>
    <xf numFmtId="165" fontId="0" fillId="0" borderId="0" xfId="121" applyFont="1" applyBorder="1" applyAlignment="1">
      <alignment horizontal="center" vertical="center"/>
    </xf>
    <xf numFmtId="1" fontId="7" fillId="0" borderId="0" xfId="0" applyNumberFormat="1" applyFont="1" applyFill="1" applyBorder="1" applyAlignment="1">
      <alignment horizontal="center" vertical="center"/>
    </xf>
    <xf numFmtId="0" fontId="4" fillId="35" borderId="19" xfId="0" applyFont="1" applyFill="1" applyBorder="1" applyAlignment="1">
      <alignment horizontal="left" vertical="center" wrapText="1"/>
    </xf>
    <xf numFmtId="165" fontId="7" fillId="0" borderId="0" xfId="121" applyFont="1" applyBorder="1" applyAlignment="1">
      <alignment horizontal="center" vertical="center" wrapText="1"/>
    </xf>
    <xf numFmtId="0" fontId="7" fillId="0" borderId="0" xfId="110" applyFont="1" applyBorder="1" applyAlignment="1">
      <alignment horizontal="left" vertical="center" wrapText="1"/>
    </xf>
    <xf numFmtId="0" fontId="7" fillId="0" borderId="0" xfId="0" applyFont="1" applyFill="1" applyBorder="1" applyAlignment="1">
      <alignment horizontal="center" vertical="center" wrapText="1"/>
    </xf>
    <xf numFmtId="164" fontId="7" fillId="0" borderId="0" xfId="99" applyFont="1" applyFill="1" applyBorder="1" applyAlignment="1">
      <alignment horizontal="center" vertical="center" wrapText="1"/>
    </xf>
    <xf numFmtId="164" fontId="7" fillId="0" borderId="28" xfId="99" applyFont="1" applyFill="1" applyBorder="1" applyAlignment="1">
      <alignment horizontal="center" vertical="center" wrapText="1"/>
    </xf>
    <xf numFmtId="0" fontId="0" fillId="0" borderId="31" xfId="0" applyBorder="1" applyAlignment="1">
      <alignment vertical="center"/>
    </xf>
    <xf numFmtId="0" fontId="103" fillId="0" borderId="0" xfId="0" applyNumberFormat="1" applyFont="1" applyFill="1" applyBorder="1" applyAlignment="1">
      <alignment horizontal="center" vertical="center"/>
    </xf>
    <xf numFmtId="0" fontId="3" fillId="0" borderId="20" xfId="0" applyFont="1" applyFill="1" applyBorder="1" applyAlignment="1">
      <alignment horizontal="center" vertical="center"/>
    </xf>
    <xf numFmtId="0" fontId="66" fillId="0" borderId="27" xfId="0" applyFont="1" applyBorder="1" applyAlignment="1">
      <alignment horizontal="left" vertical="center"/>
    </xf>
    <xf numFmtId="0" fontId="102" fillId="0" borderId="54" xfId="0" applyFont="1" applyBorder="1"/>
    <xf numFmtId="0" fontId="102" fillId="0" borderId="38" xfId="0" applyFont="1" applyBorder="1" applyAlignment="1">
      <alignment horizontal="center"/>
    </xf>
    <xf numFmtId="0" fontId="102" fillId="0" borderId="38" xfId="0" applyFont="1" applyBorder="1" applyAlignment="1">
      <alignment vertical="justify" wrapText="1"/>
    </xf>
    <xf numFmtId="43" fontId="102" fillId="0" borderId="38" xfId="121" applyNumberFormat="1" applyFont="1" applyBorder="1" applyAlignment="1">
      <alignment horizontal="center"/>
    </xf>
    <xf numFmtId="43" fontId="102" fillId="0" borderId="38" xfId="121" applyNumberFormat="1" applyFont="1" applyBorder="1"/>
    <xf numFmtId="164" fontId="7" fillId="0" borderId="47" xfId="99" applyFont="1" applyBorder="1" applyAlignment="1">
      <alignment horizontal="center" vertical="center"/>
    </xf>
    <xf numFmtId="0" fontId="102" fillId="0" borderId="0" xfId="0" applyFont="1" applyBorder="1" applyAlignment="1">
      <alignment horizontal="center"/>
    </xf>
    <xf numFmtId="0" fontId="102" fillId="0" borderId="0" xfId="0" applyFont="1" applyBorder="1" applyAlignment="1">
      <alignment vertical="justify" wrapText="1"/>
    </xf>
    <xf numFmtId="43" fontId="102" fillId="0" borderId="0" xfId="121" applyNumberFormat="1" applyFont="1" applyBorder="1" applyAlignment="1">
      <alignment horizontal="center"/>
    </xf>
    <xf numFmtId="43" fontId="102" fillId="0" borderId="0" xfId="121" applyNumberFormat="1" applyFont="1" applyBorder="1"/>
    <xf numFmtId="164" fontId="7" fillId="0" borderId="53" xfId="99" applyFont="1" applyBorder="1" applyAlignment="1">
      <alignment horizontal="center" vertical="center"/>
    </xf>
    <xf numFmtId="0" fontId="2" fillId="0" borderId="20" xfId="0" applyFont="1" applyFill="1" applyBorder="1" applyAlignment="1">
      <alignment horizontal="center" vertical="center"/>
    </xf>
    <xf numFmtId="165" fontId="0" fillId="0" borderId="0" xfId="121" applyFont="1" applyBorder="1" applyAlignment="1">
      <alignment horizontal="left" vertical="center" wrapText="1"/>
    </xf>
    <xf numFmtId="165" fontId="7" fillId="0" borderId="0" xfId="121" applyFont="1" applyBorder="1" applyAlignment="1">
      <alignment horizontal="center" vertical="center" wrapText="1"/>
    </xf>
    <xf numFmtId="165" fontId="7" fillId="0" borderId="0" xfId="121" applyFont="1" applyBorder="1" applyAlignment="1">
      <alignment horizontal="center" vertical="center"/>
    </xf>
    <xf numFmtId="165" fontId="0" fillId="0" borderId="0" xfId="121" applyFont="1" applyBorder="1" applyAlignment="1">
      <alignment horizontal="center" vertical="center"/>
    </xf>
    <xf numFmtId="165" fontId="7" fillId="0" borderId="0" xfId="121" applyFont="1" applyBorder="1" applyAlignment="1">
      <alignment horizontal="center" vertical="center"/>
    </xf>
    <xf numFmtId="165" fontId="64" fillId="0" borderId="0" xfId="121" applyFont="1" applyBorder="1" applyAlignment="1">
      <alignment horizontal="left" vertical="center"/>
    </xf>
    <xf numFmtId="165" fontId="104" fillId="0" borderId="0" xfId="121" applyFont="1" applyBorder="1" applyAlignment="1">
      <alignment horizontal="left" vertical="center"/>
    </xf>
    <xf numFmtId="0" fontId="64" fillId="0" borderId="31" xfId="0" applyFont="1" applyBorder="1" applyAlignment="1">
      <alignment horizontal="right" vertical="center" wrapText="1"/>
    </xf>
    <xf numFmtId="165" fontId="0" fillId="0" borderId="28" xfId="121" applyFont="1" applyBorder="1" applyAlignment="1">
      <alignment horizontal="center" vertical="center" wrapText="1"/>
    </xf>
    <xf numFmtId="165" fontId="0" fillId="0" borderId="0" xfId="121" applyFont="1" applyBorder="1" applyAlignment="1">
      <alignment horizontal="right" vertical="center" wrapText="1"/>
    </xf>
    <xf numFmtId="0" fontId="86" fillId="0" borderId="0" xfId="0" applyFont="1" applyBorder="1" applyAlignment="1">
      <alignment horizontal="left" vertical="center" wrapText="1"/>
    </xf>
    <xf numFmtId="0" fontId="0" fillId="0" borderId="28" xfId="0" applyBorder="1" applyAlignment="1">
      <alignment horizontal="left" vertical="center" wrapText="1"/>
    </xf>
    <xf numFmtId="0" fontId="7" fillId="0" borderId="37" xfId="0" applyFont="1" applyBorder="1" applyAlignment="1">
      <alignment horizontal="center" vertical="center"/>
    </xf>
    <xf numFmtId="0" fontId="7" fillId="0" borderId="25" xfId="0" applyFont="1" applyBorder="1" applyAlignment="1">
      <alignment horizontal="center" vertical="center"/>
    </xf>
    <xf numFmtId="0" fontId="7" fillId="0" borderId="19" xfId="0" applyFont="1" applyFill="1" applyBorder="1" applyAlignment="1">
      <alignment horizontal="left" vertical="center" wrapText="1"/>
    </xf>
    <xf numFmtId="0" fontId="7" fillId="0" borderId="19" xfId="0" applyFont="1" applyFill="1" applyBorder="1" applyAlignment="1">
      <alignment horizontal="center" vertical="center" wrapText="1"/>
    </xf>
    <xf numFmtId="164" fontId="7" fillId="0" borderId="19" xfId="99" applyFont="1" applyFill="1" applyBorder="1" applyAlignment="1">
      <alignment horizontal="center" vertical="center" wrapText="1"/>
    </xf>
    <xf numFmtId="0" fontId="7" fillId="0" borderId="0" xfId="0" applyFont="1" applyFill="1" applyBorder="1" applyAlignment="1">
      <alignment horizontal="left" vertical="center" wrapText="1"/>
    </xf>
    <xf numFmtId="164" fontId="7" fillId="0" borderId="0" xfId="99" applyFont="1" applyBorder="1" applyAlignment="1">
      <alignment horizontal="center" vertical="center"/>
    </xf>
    <xf numFmtId="165" fontId="7" fillId="0" borderId="0" xfId="121" applyFont="1" applyBorder="1" applyAlignment="1">
      <alignment horizontal="center" vertical="center" wrapText="1"/>
    </xf>
    <xf numFmtId="165" fontId="7" fillId="0" borderId="0" xfId="121" applyFont="1" applyBorder="1" applyAlignment="1">
      <alignment horizontal="center" vertical="center"/>
    </xf>
    <xf numFmtId="165" fontId="0" fillId="0" borderId="0" xfId="121" applyFont="1" applyBorder="1" applyAlignment="1">
      <alignment horizontal="center" vertical="center"/>
    </xf>
    <xf numFmtId="1" fontId="1" fillId="0" borderId="19" xfId="0" applyNumberFormat="1" applyFont="1" applyFill="1" applyBorder="1" applyAlignment="1">
      <alignment horizontal="center" vertical="center" wrapText="1"/>
    </xf>
    <xf numFmtId="0" fontId="23" fillId="40" borderId="19" xfId="0" applyNumberFormat="1" applyFont="1" applyFill="1" applyBorder="1" applyAlignment="1">
      <alignment horizontal="left" vertical="center" wrapText="1"/>
    </xf>
    <xf numFmtId="0" fontId="32" fillId="0" borderId="20" xfId="0" applyFont="1" applyBorder="1" applyAlignment="1">
      <alignment horizontal="center" vertical="center"/>
    </xf>
    <xf numFmtId="1" fontId="32" fillId="0" borderId="19" xfId="105" applyNumberFormat="1" applyFont="1" applyFill="1" applyBorder="1" applyAlignment="1">
      <alignment horizontal="center" vertical="center"/>
    </xf>
    <xf numFmtId="0" fontId="105" fillId="46" borderId="0" xfId="0" applyFont="1" applyFill="1" applyAlignment="1">
      <alignment horizontal="left"/>
    </xf>
    <xf numFmtId="171" fontId="105" fillId="46" borderId="0" xfId="99" applyNumberFormat="1" applyFont="1" applyFill="1" applyAlignment="1">
      <alignment horizontal="left"/>
    </xf>
    <xf numFmtId="0" fontId="7" fillId="46" borderId="0" xfId="0" applyFont="1" applyFill="1" applyAlignment="1">
      <alignment horizontal="left" vertical="center" wrapText="1"/>
    </xf>
    <xf numFmtId="171" fontId="7" fillId="46" borderId="0" xfId="99" applyNumberFormat="1" applyFont="1" applyFill="1" applyAlignment="1">
      <alignment horizontal="left" vertical="center" wrapText="1"/>
    </xf>
    <xf numFmtId="0" fontId="7" fillId="47" borderId="0" xfId="0" applyFont="1" applyFill="1" applyAlignment="1">
      <alignment horizontal="left" vertical="center" wrapText="1"/>
    </xf>
    <xf numFmtId="171" fontId="7" fillId="47" borderId="0" xfId="99" applyNumberFormat="1" applyFont="1" applyFill="1" applyAlignment="1">
      <alignment horizontal="left" vertical="center" wrapText="1"/>
    </xf>
    <xf numFmtId="165" fontId="7" fillId="0" borderId="0" xfId="121" applyFont="1" applyBorder="1" applyAlignment="1">
      <alignment horizontal="center" vertical="center" wrapText="1"/>
    </xf>
    <xf numFmtId="165" fontId="7" fillId="0" borderId="0" xfId="121" applyFont="1" applyBorder="1" applyAlignment="1">
      <alignment horizontal="center" vertical="center"/>
    </xf>
    <xf numFmtId="165" fontId="0" fillId="0" borderId="0" xfId="121" applyFont="1" applyBorder="1" applyAlignment="1">
      <alignment horizontal="center" vertical="center"/>
    </xf>
    <xf numFmtId="0" fontId="32" fillId="0" borderId="31" xfId="0" applyFont="1" applyBorder="1" applyAlignment="1">
      <alignment horizontal="center" vertical="center"/>
    </xf>
    <xf numFmtId="1" fontId="32" fillId="0" borderId="0" xfId="105" applyNumberFormat="1" applyFont="1" applyFill="1" applyBorder="1" applyAlignment="1">
      <alignment horizontal="center" vertical="center"/>
    </xf>
    <xf numFmtId="164" fontId="68" fillId="0" borderId="19" xfId="99" applyFont="1" applyFill="1" applyBorder="1" applyAlignment="1">
      <alignment horizontal="left" vertical="center" wrapText="1"/>
    </xf>
    <xf numFmtId="165" fontId="23" fillId="0" borderId="31" xfId="121" applyFont="1" applyBorder="1" applyAlignment="1">
      <alignment horizontal="left" vertical="center" wrapText="1"/>
    </xf>
    <xf numFmtId="165" fontId="23" fillId="0" borderId="0" xfId="121" applyFont="1" applyBorder="1" applyAlignment="1">
      <alignment horizontal="left" vertical="center" wrapText="1"/>
    </xf>
    <xf numFmtId="165" fontId="23" fillId="0" borderId="28" xfId="121" applyFont="1" applyBorder="1" applyAlignment="1">
      <alignment horizontal="left" vertical="center" wrapText="1"/>
    </xf>
    <xf numFmtId="165" fontId="85" fillId="0" borderId="31" xfId="121" applyFont="1" applyBorder="1" applyAlignment="1">
      <alignment horizontal="left" vertical="center" wrapText="1"/>
    </xf>
    <xf numFmtId="165" fontId="85" fillId="0" borderId="0" xfId="121" applyFont="1" applyBorder="1" applyAlignment="1">
      <alignment horizontal="left" vertical="center" wrapText="1"/>
    </xf>
    <xf numFmtId="165" fontId="85" fillId="0" borderId="28" xfId="121" applyFont="1" applyBorder="1" applyAlignment="1">
      <alignment horizontal="left" vertical="center" wrapText="1"/>
    </xf>
    <xf numFmtId="165" fontId="0" fillId="0" borderId="31" xfId="121" applyFont="1" applyBorder="1" applyAlignment="1">
      <alignment horizontal="left" vertical="center" wrapText="1"/>
    </xf>
    <xf numFmtId="165" fontId="0" fillId="0" borderId="0" xfId="121" applyFont="1" applyBorder="1" applyAlignment="1">
      <alignment horizontal="left" vertical="center" wrapText="1"/>
    </xf>
    <xf numFmtId="165" fontId="0" fillId="0" borderId="28" xfId="121" applyFont="1" applyBorder="1" applyAlignment="1">
      <alignment horizontal="left" vertical="center" wrapText="1"/>
    </xf>
    <xf numFmtId="0" fontId="23" fillId="0" borderId="31" xfId="121" applyNumberFormat="1" applyFont="1" applyFill="1" applyBorder="1" applyAlignment="1">
      <alignment horizontal="left" vertical="center" wrapText="1"/>
    </xf>
    <xf numFmtId="0" fontId="23" fillId="0" borderId="0" xfId="121" applyNumberFormat="1" applyFont="1" applyFill="1" applyBorder="1" applyAlignment="1">
      <alignment horizontal="left" vertical="center" wrapText="1"/>
    </xf>
    <xf numFmtId="0" fontId="23" fillId="0" borderId="28" xfId="121" applyNumberFormat="1" applyFont="1" applyFill="1" applyBorder="1" applyAlignment="1">
      <alignment horizontal="left" vertical="center" wrapText="1"/>
    </xf>
    <xf numFmtId="165" fontId="23" fillId="33" borderId="34" xfId="121" applyFont="1" applyFill="1" applyBorder="1" applyAlignment="1">
      <alignment horizontal="left" vertical="center"/>
    </xf>
    <xf numFmtId="165" fontId="23" fillId="33" borderId="35" xfId="121" applyFont="1" applyFill="1" applyBorder="1" applyAlignment="1">
      <alignment horizontal="left" vertical="center"/>
    </xf>
    <xf numFmtId="165" fontId="23" fillId="33" borderId="36" xfId="121" applyFont="1" applyFill="1" applyBorder="1" applyAlignment="1">
      <alignment horizontal="left" vertical="center"/>
    </xf>
    <xf numFmtId="165" fontId="7" fillId="0" borderId="0" xfId="121" applyFont="1" applyBorder="1" applyAlignment="1">
      <alignment horizontal="center" vertical="center" wrapText="1"/>
    </xf>
    <xf numFmtId="165" fontId="7" fillId="0" borderId="28" xfId="121" applyFont="1" applyBorder="1" applyAlignment="1">
      <alignment horizontal="center" vertical="center" wrapText="1"/>
    </xf>
    <xf numFmtId="165" fontId="83" fillId="37" borderId="20" xfId="121" applyFont="1" applyFill="1" applyBorder="1" applyAlignment="1">
      <alignment horizontal="left" vertical="center"/>
    </xf>
    <xf numFmtId="165" fontId="83" fillId="37" borderId="19" xfId="121" applyFont="1" applyFill="1" applyBorder="1" applyAlignment="1">
      <alignment horizontal="left" vertical="center"/>
    </xf>
    <xf numFmtId="165" fontId="23" fillId="33" borderId="34" xfId="121" applyFont="1" applyFill="1" applyBorder="1" applyAlignment="1">
      <alignment horizontal="left" vertical="center" wrapText="1"/>
    </xf>
    <xf numFmtId="165" fontId="23" fillId="33" borderId="35" xfId="121" applyFont="1" applyFill="1" applyBorder="1" applyAlignment="1">
      <alignment horizontal="left" vertical="center" wrapText="1"/>
    </xf>
    <xf numFmtId="165" fontId="23" fillId="33" borderId="36" xfId="121" applyFont="1" applyFill="1" applyBorder="1" applyAlignment="1">
      <alignment horizontal="left" vertical="center" wrapText="1"/>
    </xf>
    <xf numFmtId="165" fontId="7" fillId="0" borderId="31" xfId="121" applyFont="1" applyBorder="1" applyAlignment="1">
      <alignment horizontal="left" vertical="center" wrapText="1"/>
    </xf>
    <xf numFmtId="165" fontId="7" fillId="0" borderId="0" xfId="121" applyFont="1" applyBorder="1" applyAlignment="1">
      <alignment horizontal="left" vertical="center" wrapText="1"/>
    </xf>
    <xf numFmtId="165" fontId="7" fillId="0" borderId="28" xfId="121" applyFont="1" applyBorder="1" applyAlignment="1">
      <alignment horizontal="left" vertical="center" wrapText="1"/>
    </xf>
    <xf numFmtId="165" fontId="83" fillId="37" borderId="31" xfId="121" applyFont="1" applyFill="1" applyBorder="1" applyAlignment="1">
      <alignment horizontal="left" vertical="center"/>
    </xf>
    <xf numFmtId="165" fontId="83" fillId="37" borderId="0" xfId="121" applyFont="1" applyFill="1" applyBorder="1" applyAlignment="1">
      <alignment horizontal="left" vertical="center"/>
    </xf>
    <xf numFmtId="165" fontId="83" fillId="37" borderId="28" xfId="121" applyFont="1" applyFill="1" applyBorder="1" applyAlignment="1">
      <alignment horizontal="left" vertical="center"/>
    </xf>
    <xf numFmtId="0" fontId="23" fillId="0" borderId="27"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8" xfId="0" applyFont="1" applyFill="1" applyBorder="1" applyAlignment="1">
      <alignment horizontal="left" vertical="center" wrapText="1"/>
    </xf>
    <xf numFmtId="165" fontId="83" fillId="33" borderId="31" xfId="121" applyFont="1" applyFill="1" applyBorder="1" applyAlignment="1">
      <alignment horizontal="left" vertical="center"/>
    </xf>
    <xf numFmtId="165" fontId="83" fillId="33" borderId="0" xfId="121" applyFont="1" applyFill="1" applyBorder="1" applyAlignment="1">
      <alignment horizontal="left" vertical="center"/>
    </xf>
    <xf numFmtId="165" fontId="83" fillId="33" borderId="28" xfId="121" applyFont="1" applyFill="1" applyBorder="1" applyAlignment="1">
      <alignment horizontal="left" vertical="center"/>
    </xf>
    <xf numFmtId="165" fontId="83" fillId="37" borderId="37" xfId="121" applyFont="1" applyFill="1" applyBorder="1" applyAlignment="1">
      <alignment horizontal="left" vertical="center"/>
    </xf>
    <xf numFmtId="165" fontId="83" fillId="37" borderId="25" xfId="121" applyFont="1" applyFill="1" applyBorder="1" applyAlignment="1">
      <alignment horizontal="left" vertical="center"/>
    </xf>
    <xf numFmtId="165" fontId="83" fillId="37" borderId="24" xfId="121" applyFont="1" applyFill="1" applyBorder="1" applyAlignment="1">
      <alignment horizontal="left" vertical="center"/>
    </xf>
    <xf numFmtId="0" fontId="7" fillId="0" borderId="31" xfId="121" applyNumberFormat="1" applyFont="1" applyFill="1" applyBorder="1" applyAlignment="1">
      <alignment horizontal="left" vertical="center" wrapText="1"/>
    </xf>
    <xf numFmtId="0" fontId="7" fillId="0" borderId="0" xfId="121" applyNumberFormat="1" applyFont="1" applyFill="1" applyBorder="1" applyAlignment="1">
      <alignment horizontal="left" vertical="center" wrapText="1"/>
    </xf>
    <xf numFmtId="0" fontId="7" fillId="0" borderId="28" xfId="121" applyNumberFormat="1" applyFont="1" applyFill="1" applyBorder="1" applyAlignment="1">
      <alignment horizontal="left" vertical="center" wrapText="1"/>
    </xf>
    <xf numFmtId="165" fontId="23" fillId="0" borderId="31" xfId="121" applyFont="1" applyFill="1" applyBorder="1" applyAlignment="1">
      <alignment horizontal="left" vertical="center" wrapText="1"/>
    </xf>
    <xf numFmtId="165" fontId="23" fillId="0" borderId="0" xfId="121" applyFont="1" applyFill="1" applyBorder="1" applyAlignment="1">
      <alignment horizontal="left" vertical="center" wrapText="1"/>
    </xf>
    <xf numFmtId="165" fontId="23" fillId="0" borderId="28" xfId="121" applyFont="1" applyFill="1" applyBorder="1" applyAlignment="1">
      <alignment horizontal="left" vertical="center" wrapText="1"/>
    </xf>
    <xf numFmtId="165" fontId="60" fillId="0" borderId="31" xfId="121" applyFont="1" applyFill="1" applyBorder="1" applyAlignment="1">
      <alignment horizontal="left" vertical="center" wrapText="1"/>
    </xf>
    <xf numFmtId="165" fontId="60" fillId="0" borderId="0" xfId="121" applyFont="1" applyFill="1" applyBorder="1" applyAlignment="1">
      <alignment horizontal="left" vertical="center" wrapText="1"/>
    </xf>
    <xf numFmtId="165" fontId="60" fillId="0" borderId="28" xfId="121" applyFont="1" applyFill="1" applyBorder="1" applyAlignment="1">
      <alignment horizontal="left" vertical="center"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29" fillId="0" borderId="36" xfId="0" applyFont="1" applyBorder="1" applyAlignment="1">
      <alignment horizontal="left" vertical="center" wrapText="1"/>
    </xf>
    <xf numFmtId="165" fontId="67" fillId="0" borderId="31" xfId="121" applyFont="1" applyFill="1" applyBorder="1" applyAlignment="1">
      <alignment horizontal="left" vertical="center" wrapText="1"/>
    </xf>
    <xf numFmtId="165" fontId="67" fillId="0" borderId="0" xfId="121" applyFont="1" applyFill="1" applyBorder="1" applyAlignment="1">
      <alignment horizontal="left" vertical="center" wrapText="1"/>
    </xf>
    <xf numFmtId="165" fontId="67" fillId="0" borderId="28" xfId="121" applyFont="1" applyFill="1" applyBorder="1" applyAlignment="1">
      <alignment horizontal="left" vertical="center" wrapText="1"/>
    </xf>
    <xf numFmtId="165" fontId="23" fillId="0" borderId="31" xfId="121" applyFont="1" applyBorder="1" applyAlignment="1">
      <alignment vertical="center" wrapText="1"/>
    </xf>
    <xf numFmtId="165" fontId="23" fillId="0" borderId="0" xfId="121" applyFont="1" applyBorder="1" applyAlignment="1">
      <alignment vertical="center" wrapText="1"/>
    </xf>
    <xf numFmtId="165" fontId="23" fillId="0" borderId="28" xfId="121" applyFont="1" applyBorder="1" applyAlignment="1">
      <alignment vertical="center" wrapText="1"/>
    </xf>
    <xf numFmtId="4" fontId="67" fillId="0" borderId="31" xfId="0" applyNumberFormat="1" applyFont="1" applyFill="1" applyBorder="1" applyAlignment="1">
      <alignment horizontal="left" vertical="center" wrapText="1"/>
    </xf>
    <xf numFmtId="4" fontId="67" fillId="0" borderId="0" xfId="0" applyNumberFormat="1" applyFont="1" applyFill="1" applyBorder="1" applyAlignment="1">
      <alignment horizontal="left" vertical="center" wrapText="1"/>
    </xf>
    <xf numFmtId="4" fontId="67" fillId="0" borderId="28" xfId="0" applyNumberFormat="1" applyFont="1" applyFill="1" applyBorder="1" applyAlignment="1">
      <alignment horizontal="left" vertical="center" wrapText="1"/>
    </xf>
    <xf numFmtId="0" fontId="85" fillId="0" borderId="34" xfId="0" applyFont="1" applyBorder="1" applyAlignment="1">
      <alignment horizontal="left" vertical="center" wrapText="1"/>
    </xf>
    <xf numFmtId="0" fontId="85" fillId="0" borderId="35" xfId="0" applyFont="1" applyBorder="1" applyAlignment="1">
      <alignment horizontal="left" vertical="center" wrapText="1"/>
    </xf>
    <xf numFmtId="0" fontId="85" fillId="0" borderId="36" xfId="0" applyFont="1" applyBorder="1" applyAlignment="1">
      <alignment horizontal="left" vertical="center" wrapText="1"/>
    </xf>
    <xf numFmtId="165" fontId="23" fillId="0" borderId="34" xfId="121" applyFont="1" applyBorder="1" applyAlignment="1">
      <alignment horizontal="center" vertical="center"/>
    </xf>
    <xf numFmtId="165" fontId="23" fillId="0" borderId="35" xfId="121" applyFont="1" applyBorder="1" applyAlignment="1">
      <alignment horizontal="center" vertical="center"/>
    </xf>
    <xf numFmtId="165" fontId="23" fillId="0" borderId="36" xfId="121" applyFont="1" applyBorder="1" applyAlignment="1">
      <alignment horizontal="center" vertical="center"/>
    </xf>
    <xf numFmtId="165" fontId="61" fillId="0" borderId="31" xfId="121" applyFont="1" applyFill="1" applyBorder="1" applyAlignment="1">
      <alignment horizontal="left" vertical="center" wrapText="1"/>
    </xf>
    <xf numFmtId="165" fontId="61" fillId="0" borderId="0" xfId="121" applyFont="1" applyFill="1" applyBorder="1" applyAlignment="1">
      <alignment horizontal="left" vertical="center" wrapText="1"/>
    </xf>
    <xf numFmtId="165" fontId="61" fillId="0" borderId="28" xfId="121" applyFont="1" applyFill="1" applyBorder="1" applyAlignment="1">
      <alignment horizontal="left" vertical="center" wrapText="1"/>
    </xf>
    <xf numFmtId="0" fontId="0" fillId="0" borderId="31" xfId="121" applyNumberFormat="1" applyFont="1" applyBorder="1" applyAlignment="1">
      <alignment horizontal="left" vertical="center" wrapText="1"/>
    </xf>
    <xf numFmtId="0" fontId="0" fillId="0" borderId="0" xfId="121" applyNumberFormat="1" applyFont="1" applyBorder="1" applyAlignment="1">
      <alignment horizontal="left" vertical="center" wrapText="1"/>
    </xf>
    <xf numFmtId="0" fontId="0" fillId="0" borderId="28" xfId="121" applyNumberFormat="1" applyFont="1" applyBorder="1" applyAlignment="1">
      <alignment horizontal="left" vertical="center" wrapText="1"/>
    </xf>
    <xf numFmtId="165" fontId="7" fillId="0" borderId="0" xfId="121" applyFont="1" applyBorder="1" applyAlignment="1">
      <alignment horizontal="center" vertical="center"/>
    </xf>
    <xf numFmtId="165" fontId="0" fillId="0" borderId="0" xfId="121" applyFont="1" applyBorder="1" applyAlignment="1">
      <alignment horizontal="center" vertical="center"/>
    </xf>
    <xf numFmtId="0" fontId="23" fillId="0" borderId="31" xfId="121" applyNumberFormat="1" applyFont="1" applyBorder="1" applyAlignment="1">
      <alignment horizontal="left" vertical="center" wrapText="1"/>
    </xf>
    <xf numFmtId="0" fontId="23" fillId="0" borderId="0" xfId="121" applyNumberFormat="1" applyFont="1" applyBorder="1" applyAlignment="1">
      <alignment horizontal="left" vertical="center" wrapText="1"/>
    </xf>
    <xf numFmtId="0" fontId="23" fillId="0" borderId="28" xfId="121" applyNumberFormat="1" applyFont="1" applyBorder="1" applyAlignment="1">
      <alignment horizontal="left" vertical="center" wrapText="1"/>
    </xf>
    <xf numFmtId="0" fontId="7" fillId="0" borderId="0" xfId="0" applyFont="1" applyAlignment="1">
      <alignment horizontal="center" wrapText="1"/>
    </xf>
    <xf numFmtId="0" fontId="7" fillId="0" borderId="34" xfId="0" applyFont="1" applyFill="1" applyBorder="1" applyAlignment="1">
      <alignment horizontal="center"/>
    </xf>
    <xf numFmtId="0" fontId="7" fillId="0" borderId="35" xfId="0" applyFont="1" applyFill="1" applyBorder="1" applyAlignment="1">
      <alignment horizontal="center"/>
    </xf>
    <xf numFmtId="0" fontId="7" fillId="0" borderId="36" xfId="0" applyFont="1" applyFill="1" applyBorder="1" applyAlignment="1">
      <alignment horizontal="center"/>
    </xf>
    <xf numFmtId="0" fontId="23" fillId="0" borderId="31" xfId="105" applyFont="1" applyFill="1" applyBorder="1" applyAlignment="1">
      <alignment horizontal="left" vertical="center" readingOrder="1"/>
    </xf>
    <xf numFmtId="0" fontId="23" fillId="0" borderId="0" xfId="105" applyFont="1" applyFill="1" applyBorder="1" applyAlignment="1">
      <alignment horizontal="left" vertical="center" readingOrder="1"/>
    </xf>
    <xf numFmtId="0" fontId="23" fillId="0" borderId="28" xfId="105" applyFont="1" applyFill="1" applyBorder="1" applyAlignment="1">
      <alignment horizontal="left" vertical="center" readingOrder="1"/>
    </xf>
    <xf numFmtId="0" fontId="23" fillId="0" borderId="48" xfId="0" applyFont="1" applyBorder="1" applyAlignment="1">
      <alignment horizontal="left" vertical="center" wrapText="1"/>
    </xf>
    <xf numFmtId="0" fontId="7" fillId="0" borderId="49" xfId="0" applyFont="1" applyBorder="1" applyAlignment="1">
      <alignment horizontal="left" wrapText="1"/>
    </xf>
    <xf numFmtId="0" fontId="23" fillId="0" borderId="48" xfId="0" applyFont="1" applyBorder="1" applyAlignment="1">
      <alignment horizontal="center" vertical="center"/>
    </xf>
    <xf numFmtId="0" fontId="7" fillId="0" borderId="49" xfId="0" applyFont="1" applyBorder="1" applyAlignment="1">
      <alignment horizontal="center" vertical="center"/>
    </xf>
    <xf numFmtId="165" fontId="23" fillId="0" borderId="48" xfId="121" applyFont="1" applyBorder="1" applyAlignment="1">
      <alignment horizontal="center" vertical="center"/>
    </xf>
    <xf numFmtId="165" fontId="7" fillId="0" borderId="49" xfId="121" applyFont="1" applyBorder="1" applyAlignment="1">
      <alignment horizontal="center" vertical="center"/>
    </xf>
    <xf numFmtId="164" fontId="23" fillId="0" borderId="48" xfId="99" applyFont="1" applyBorder="1" applyAlignment="1">
      <alignment horizontal="center" vertical="center"/>
    </xf>
    <xf numFmtId="164" fontId="23" fillId="0" borderId="49" xfId="99"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67" fillId="33" borderId="20" xfId="0" applyFont="1" applyFill="1" applyBorder="1" applyAlignment="1">
      <alignment horizontal="right" vertical="center" wrapText="1"/>
    </xf>
    <xf numFmtId="0" fontId="67" fillId="33" borderId="19" xfId="0" applyFont="1" applyFill="1" applyBorder="1" applyAlignment="1">
      <alignment horizontal="right" vertical="center" wrapText="1"/>
    </xf>
    <xf numFmtId="0" fontId="67" fillId="33" borderId="37" xfId="0" applyFont="1" applyFill="1" applyBorder="1" applyAlignment="1">
      <alignment horizontal="right" vertical="center" wrapText="1"/>
    </xf>
    <xf numFmtId="0" fontId="67" fillId="33" borderId="25" xfId="0" applyFont="1" applyFill="1" applyBorder="1" applyAlignment="1">
      <alignment horizontal="right" vertical="center" wrapText="1"/>
    </xf>
    <xf numFmtId="0" fontId="67" fillId="33" borderId="24" xfId="0" applyFont="1" applyFill="1" applyBorder="1" applyAlignment="1">
      <alignment horizontal="right" vertical="center" wrapText="1"/>
    </xf>
    <xf numFmtId="0" fontId="67" fillId="36" borderId="20" xfId="0" applyFont="1" applyFill="1" applyBorder="1" applyAlignment="1">
      <alignment horizontal="center" vertical="center" wrapText="1"/>
    </xf>
    <xf numFmtId="0" fontId="67" fillId="36" borderId="19" xfId="0" applyFont="1" applyFill="1" applyBorder="1" applyAlignment="1">
      <alignment horizontal="center" vertical="center" wrapText="1"/>
    </xf>
    <xf numFmtId="0" fontId="67" fillId="39" borderId="34" xfId="0" applyNumberFormat="1" applyFont="1" applyFill="1" applyBorder="1" applyAlignment="1">
      <alignment horizontal="right" vertical="center"/>
    </xf>
    <xf numFmtId="0" fontId="67" fillId="39" borderId="35" xfId="0" applyNumberFormat="1" applyFont="1" applyFill="1" applyBorder="1" applyAlignment="1">
      <alignment horizontal="right" vertical="center"/>
    </xf>
    <xf numFmtId="0" fontId="67" fillId="39" borderId="44" xfId="0" applyNumberFormat="1" applyFont="1" applyFill="1" applyBorder="1" applyAlignment="1">
      <alignment horizontal="right" vertical="center"/>
    </xf>
    <xf numFmtId="164" fontId="67" fillId="39" borderId="63" xfId="99" applyFont="1" applyFill="1" applyBorder="1" applyAlignment="1">
      <alignment horizontal="center" vertical="center"/>
    </xf>
    <xf numFmtId="164" fontId="67" fillId="39" borderId="36" xfId="99" applyFont="1" applyFill="1" applyBorder="1" applyAlignment="1">
      <alignment horizontal="center" vertical="center"/>
    </xf>
    <xf numFmtId="0" fontId="32" fillId="0" borderId="34" xfId="0" applyFont="1" applyFill="1" applyBorder="1" applyAlignment="1">
      <alignment horizontal="center"/>
    </xf>
    <xf numFmtId="0" fontId="32" fillId="0" borderId="35" xfId="0" applyFont="1" applyFill="1" applyBorder="1" applyAlignment="1">
      <alignment horizontal="center"/>
    </xf>
    <xf numFmtId="0" fontId="32" fillId="0" borderId="36" xfId="0" applyFont="1" applyFill="1" applyBorder="1" applyAlignment="1">
      <alignment horizontal="center"/>
    </xf>
    <xf numFmtId="0" fontId="67" fillId="0" borderId="34" xfId="0" applyFont="1" applyFill="1" applyBorder="1" applyAlignment="1">
      <alignment horizontal="center" vertical="center" wrapText="1"/>
    </xf>
    <xf numFmtId="0" fontId="67" fillId="0" borderId="35" xfId="0" applyFont="1" applyFill="1" applyBorder="1" applyAlignment="1">
      <alignment horizontal="center" vertical="center" wrapText="1"/>
    </xf>
    <xf numFmtId="0" fontId="67" fillId="0" borderId="36" xfId="0" applyFont="1" applyFill="1" applyBorder="1" applyAlignment="1">
      <alignment horizontal="center" vertical="center" wrapText="1"/>
    </xf>
    <xf numFmtId="0" fontId="24" fillId="0" borderId="56" xfId="105" applyFont="1" applyFill="1" applyBorder="1" applyAlignment="1">
      <alignment horizontal="left" vertical="center" readingOrder="1"/>
    </xf>
    <xf numFmtId="0" fontId="24" fillId="0" borderId="26" xfId="105" applyFont="1" applyFill="1" applyBorder="1" applyAlignment="1">
      <alignment horizontal="left" vertical="center" readingOrder="1"/>
    </xf>
    <xf numFmtId="0" fontId="24" fillId="0" borderId="55" xfId="105" applyFont="1" applyFill="1" applyBorder="1" applyAlignment="1">
      <alignment horizontal="left" vertical="center" readingOrder="1"/>
    </xf>
    <xf numFmtId="0" fontId="24" fillId="0" borderId="20" xfId="105" applyFont="1" applyFill="1" applyBorder="1" applyAlignment="1">
      <alignment horizontal="left" vertical="center" readingOrder="1"/>
    </xf>
    <xf numFmtId="0" fontId="24" fillId="0" borderId="19" xfId="105" applyFont="1" applyFill="1" applyBorder="1" applyAlignment="1">
      <alignment horizontal="left" vertical="center" readingOrder="1"/>
    </xf>
    <xf numFmtId="0" fontId="24" fillId="0" borderId="21" xfId="105" applyFont="1" applyFill="1" applyBorder="1" applyAlignment="1">
      <alignment horizontal="left" vertical="center" readingOrder="1"/>
    </xf>
    <xf numFmtId="0" fontId="24" fillId="0" borderId="32" xfId="105" applyFont="1" applyFill="1" applyBorder="1" applyAlignment="1">
      <alignment horizontal="left" vertical="center" readingOrder="1"/>
    </xf>
    <xf numFmtId="0" fontId="24" fillId="0" borderId="29" xfId="105" applyFont="1" applyFill="1" applyBorder="1" applyAlignment="1">
      <alignment horizontal="left" vertical="center" readingOrder="1"/>
    </xf>
    <xf numFmtId="0" fontId="24" fillId="0" borderId="30" xfId="105" applyFont="1" applyFill="1" applyBorder="1" applyAlignment="1">
      <alignment horizontal="left" vertical="center" readingOrder="1"/>
    </xf>
    <xf numFmtId="0" fontId="67" fillId="39" borderId="60" xfId="0" applyNumberFormat="1" applyFont="1" applyFill="1" applyBorder="1" applyAlignment="1">
      <alignment horizontal="right" vertical="center"/>
    </xf>
    <xf numFmtId="0" fontId="67" fillId="39" borderId="61" xfId="0" applyNumberFormat="1" applyFont="1" applyFill="1" applyBorder="1" applyAlignment="1">
      <alignment horizontal="right" vertical="center"/>
    </xf>
    <xf numFmtId="0" fontId="67" fillId="39" borderId="62" xfId="0" applyNumberFormat="1" applyFont="1" applyFill="1" applyBorder="1" applyAlignment="1">
      <alignment horizontal="right" vertical="center"/>
    </xf>
    <xf numFmtId="0" fontId="79" fillId="35" borderId="19" xfId="0" applyFont="1" applyFill="1" applyBorder="1" applyAlignment="1" applyProtection="1">
      <alignment horizontal="left" vertical="center" wrapText="1"/>
    </xf>
    <xf numFmtId="0" fontId="70" fillId="0" borderId="50" xfId="0" applyFont="1" applyBorder="1" applyAlignment="1">
      <alignment horizontal="center" vertical="center"/>
    </xf>
    <xf numFmtId="0" fontId="70" fillId="0" borderId="51" xfId="0" applyFont="1" applyBorder="1" applyAlignment="1">
      <alignment horizontal="center" vertical="center"/>
    </xf>
    <xf numFmtId="0" fontId="70" fillId="0" borderId="52" xfId="0" applyFont="1" applyBorder="1" applyAlignment="1">
      <alignment horizontal="center" vertical="center"/>
    </xf>
    <xf numFmtId="0" fontId="70" fillId="0" borderId="27" xfId="0" applyFont="1" applyBorder="1" applyAlignment="1">
      <alignment horizontal="center" vertical="center"/>
    </xf>
    <xf numFmtId="0" fontId="70" fillId="0" borderId="0" xfId="0" applyFont="1" applyBorder="1" applyAlignment="1">
      <alignment horizontal="center" vertical="center"/>
    </xf>
    <xf numFmtId="0" fontId="70" fillId="0" borderId="53" xfId="0" applyFont="1" applyBorder="1" applyAlignment="1">
      <alignment horizontal="center" vertical="center"/>
    </xf>
    <xf numFmtId="0" fontId="70" fillId="0" borderId="54" xfId="0" applyFont="1" applyBorder="1" applyAlignment="1">
      <alignment horizontal="center" vertical="center"/>
    </xf>
    <xf numFmtId="0" fontId="70" fillId="0" borderId="38" xfId="0" applyFont="1" applyBorder="1" applyAlignment="1">
      <alignment horizontal="center" vertical="center"/>
    </xf>
    <xf numFmtId="0" fontId="70" fillId="0" borderId="47" xfId="0" applyFont="1" applyBorder="1" applyAlignment="1">
      <alignment horizontal="center" vertical="center"/>
    </xf>
    <xf numFmtId="0" fontId="71" fillId="37" borderId="19" xfId="0" applyFont="1" applyFill="1" applyBorder="1" applyAlignment="1">
      <alignment horizontal="center" vertical="center" wrapText="1"/>
    </xf>
    <xf numFmtId="0" fontId="71" fillId="35" borderId="19" xfId="0" applyFont="1" applyFill="1" applyBorder="1" applyAlignment="1">
      <alignment horizontal="center" vertical="center"/>
    </xf>
    <xf numFmtId="0" fontId="28" fillId="0" borderId="19" xfId="0" applyFont="1" applyFill="1" applyBorder="1" applyAlignment="1">
      <alignment horizontal="left" vertical="center" wrapText="1"/>
    </xf>
    <xf numFmtId="164" fontId="28" fillId="0" borderId="19" xfId="99" applyFont="1" applyFill="1" applyBorder="1" applyAlignment="1">
      <alignment horizontal="center" vertical="center"/>
    </xf>
    <xf numFmtId="10" fontId="28" fillId="0" borderId="22" xfId="122" applyNumberFormat="1" applyFont="1" applyBorder="1" applyAlignment="1">
      <alignment horizontal="center" vertical="center"/>
    </xf>
    <xf numFmtId="10" fontId="28" fillId="0" borderId="19" xfId="122" applyNumberFormat="1" applyFont="1" applyBorder="1" applyAlignment="1">
      <alignment horizontal="center" vertical="center"/>
    </xf>
    <xf numFmtId="165" fontId="28" fillId="0" borderId="19" xfId="0" applyNumberFormat="1" applyFont="1" applyFill="1" applyBorder="1" applyAlignment="1">
      <alignment horizontal="left" vertical="center" wrapText="1"/>
    </xf>
    <xf numFmtId="0" fontId="24" fillId="0" borderId="31" xfId="105" applyFont="1" applyFill="1" applyBorder="1" applyAlignment="1">
      <alignment horizontal="left" vertical="center" readingOrder="1"/>
    </xf>
    <xf numFmtId="0" fontId="24" fillId="0" borderId="0" xfId="105" applyFont="1" applyFill="1" applyBorder="1" applyAlignment="1">
      <alignment horizontal="left" vertical="center" readingOrder="1"/>
    </xf>
    <xf numFmtId="0" fontId="28" fillId="0" borderId="23" xfId="0" applyFont="1" applyFill="1" applyBorder="1" applyAlignment="1">
      <alignment horizontal="left" vertical="center" wrapText="1"/>
    </xf>
    <xf numFmtId="0" fontId="28" fillId="0" borderId="22" xfId="0" applyFont="1" applyFill="1" applyBorder="1" applyAlignment="1">
      <alignment horizontal="left" vertical="center" wrapText="1"/>
    </xf>
    <xf numFmtId="168" fontId="29" fillId="0" borderId="20" xfId="0" applyNumberFormat="1" applyFont="1" applyFill="1" applyBorder="1" applyAlignment="1">
      <alignment horizontal="center" vertical="center" wrapText="1"/>
    </xf>
    <xf numFmtId="0" fontId="29" fillId="41" borderId="34" xfId="0" applyFont="1" applyFill="1" applyBorder="1" applyAlignment="1">
      <alignment horizontal="right" wrapText="1"/>
    </xf>
    <xf numFmtId="0" fontId="29" fillId="41" borderId="36" xfId="0" applyFont="1" applyFill="1" applyBorder="1" applyAlignment="1">
      <alignment horizontal="right" wrapText="1"/>
    </xf>
    <xf numFmtId="164" fontId="28" fillId="0" borderId="23" xfId="99" applyFont="1" applyFill="1" applyBorder="1" applyAlignment="1">
      <alignment horizontal="center" vertical="center"/>
    </xf>
    <xf numFmtId="164" fontId="28" fillId="0" borderId="22" xfId="99" applyFont="1" applyFill="1" applyBorder="1" applyAlignment="1">
      <alignment horizontal="center" vertical="center"/>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6" fillId="0" borderId="43" xfId="0" applyFont="1" applyBorder="1" applyAlignment="1">
      <alignment horizontal="center" vertical="center"/>
    </xf>
    <xf numFmtId="0" fontId="26" fillId="0" borderId="37"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4" xfId="0" applyFont="1" applyBorder="1" applyAlignment="1">
      <alignment horizontal="center" vertical="center"/>
    </xf>
    <xf numFmtId="0" fontId="26" fillId="0" borderId="42" xfId="0" applyFont="1" applyBorder="1" applyAlignment="1">
      <alignment horizontal="center" vertical="center"/>
    </xf>
    <xf numFmtId="0" fontId="29" fillId="41" borderId="34" xfId="0" applyFont="1" applyFill="1" applyBorder="1" applyAlignment="1">
      <alignment horizontal="right"/>
    </xf>
    <xf numFmtId="0" fontId="29" fillId="41" borderId="36" xfId="0" applyFont="1" applyFill="1" applyBorder="1" applyAlignment="1">
      <alignment horizontal="right"/>
    </xf>
    <xf numFmtId="164" fontId="28" fillId="35" borderId="23" xfId="99" applyFont="1" applyFill="1" applyBorder="1" applyAlignment="1">
      <alignment horizontal="center" vertical="center"/>
    </xf>
    <xf numFmtId="164" fontId="28" fillId="35" borderId="22" xfId="99" applyFont="1" applyFill="1" applyBorder="1" applyAlignment="1">
      <alignment horizontal="center" vertical="center"/>
    </xf>
    <xf numFmtId="0" fontId="29" fillId="35" borderId="31" xfId="0" applyFont="1" applyFill="1" applyBorder="1" applyAlignment="1">
      <alignment horizontal="right" wrapText="1"/>
    </xf>
    <xf numFmtId="0" fontId="29" fillId="35" borderId="0" xfId="0" applyFont="1" applyFill="1" applyBorder="1" applyAlignment="1">
      <alignment horizontal="right" wrapText="1"/>
    </xf>
    <xf numFmtId="164" fontId="29" fillId="35" borderId="0" xfId="99" applyFont="1" applyFill="1" applyBorder="1" applyAlignment="1"/>
    <xf numFmtId="10" fontId="29" fillId="35" borderId="0" xfId="116" applyNumberFormat="1" applyFont="1" applyFill="1" applyBorder="1" applyAlignment="1">
      <alignment horizontal="center"/>
    </xf>
    <xf numFmtId="164" fontId="28" fillId="35" borderId="0" xfId="99" applyFont="1" applyFill="1" applyBorder="1" applyAlignment="1">
      <alignment horizontal="center"/>
    </xf>
    <xf numFmtId="0" fontId="0" fillId="35" borderId="0" xfId="0" applyFill="1"/>
    <xf numFmtId="0" fontId="24" fillId="0" borderId="28" xfId="105" applyFont="1" applyFill="1" applyBorder="1" applyAlignment="1">
      <alignment horizontal="left" vertical="center" readingOrder="1"/>
    </xf>
    <xf numFmtId="0" fontId="27" fillId="0" borderId="42" xfId="0" applyFont="1" applyBorder="1" applyAlignment="1">
      <alignment horizontal="center" vertical="center" wrapText="1"/>
    </xf>
    <xf numFmtId="0" fontId="24" fillId="0" borderId="36" xfId="0" applyFont="1" applyBorder="1" applyAlignment="1">
      <alignment horizontal="center"/>
    </xf>
    <xf numFmtId="165" fontId="28" fillId="0" borderId="57" xfId="121" applyFont="1" applyBorder="1" applyAlignment="1">
      <alignment horizontal="center"/>
    </xf>
    <xf numFmtId="10" fontId="28" fillId="33" borderId="21" xfId="0" applyNumberFormat="1" applyFont="1" applyFill="1" applyBorder="1" applyAlignment="1">
      <alignment horizontal="center"/>
    </xf>
    <xf numFmtId="165" fontId="28" fillId="0" borderId="21" xfId="121" applyFont="1" applyBorder="1" applyAlignment="1">
      <alignment horizontal="center"/>
    </xf>
    <xf numFmtId="10" fontId="28" fillId="0" borderId="21" xfId="0" applyNumberFormat="1" applyFont="1" applyBorder="1" applyAlignment="1">
      <alignment horizontal="center"/>
    </xf>
    <xf numFmtId="10" fontId="28" fillId="0" borderId="21" xfId="0" applyNumberFormat="1" applyFont="1" applyFill="1" applyBorder="1" applyAlignment="1">
      <alignment horizontal="center"/>
    </xf>
    <xf numFmtId="164" fontId="28" fillId="35" borderId="28" xfId="99" applyFont="1" applyFill="1" applyBorder="1" applyAlignment="1">
      <alignment horizontal="center"/>
    </xf>
    <xf numFmtId="0" fontId="0" fillId="0" borderId="28" xfId="0" applyBorder="1"/>
    <xf numFmtId="165" fontId="7" fillId="0" borderId="30" xfId="121" applyFont="1" applyFill="1" applyBorder="1" applyAlignment="1">
      <alignment horizontal="center" vertical="center"/>
    </xf>
  </cellXfs>
  <cellStyles count="148">
    <cellStyle name="20% - Accent1" xfId="1"/>
    <cellStyle name="20% - Accent2" xfId="2"/>
    <cellStyle name="20% - Accent3" xfId="3"/>
    <cellStyle name="20% - Accent4" xfId="4"/>
    <cellStyle name="20% - Accent5" xfId="5"/>
    <cellStyle name="20% - Accent6" xfId="6"/>
    <cellStyle name="20% - Ênfase1" xfId="7" builtinId="30" customBuiltin="1"/>
    <cellStyle name="20% - Ênfase1 2" xfId="8"/>
    <cellStyle name="20% - Ênfase2" xfId="9" builtinId="34" customBuiltin="1"/>
    <cellStyle name="20% - Ênfase2 2" xfId="10"/>
    <cellStyle name="20% - Ênfase3" xfId="11" builtinId="38" customBuiltin="1"/>
    <cellStyle name="20% - Ênfase3 2" xfId="12"/>
    <cellStyle name="20% - Ênfase4" xfId="13" builtinId="42" customBuiltin="1"/>
    <cellStyle name="20% - Ênfase4 2" xfId="14"/>
    <cellStyle name="20% - Ênfase5" xfId="15" builtinId="46" customBuiltin="1"/>
    <cellStyle name="20% - Ênfase5 2" xfId="16"/>
    <cellStyle name="20% - Ênfase6" xfId="17" builtinId="50" customBuiltin="1"/>
    <cellStyle name="20% - Ênfase6 2" xfId="18"/>
    <cellStyle name="40% - Accent1" xfId="19"/>
    <cellStyle name="40% - Accent2" xfId="20"/>
    <cellStyle name="40% - Accent3" xfId="21"/>
    <cellStyle name="40% - Accent4" xfId="22"/>
    <cellStyle name="40% - Accent5" xfId="23"/>
    <cellStyle name="40% - Accent6" xfId="24"/>
    <cellStyle name="40% - Ênfase1" xfId="25" builtinId="31" customBuiltin="1"/>
    <cellStyle name="40% - Ênfase1 2" xfId="26"/>
    <cellStyle name="40% - Ênfase2" xfId="27" builtinId="35" customBuiltin="1"/>
    <cellStyle name="40% - Ênfase2 2" xfId="28"/>
    <cellStyle name="40% - Ênfase3" xfId="29" builtinId="39" customBuiltin="1"/>
    <cellStyle name="40% - Ênfase3 2" xfId="30"/>
    <cellStyle name="40% - Ênfase4" xfId="31" builtinId="43" customBuiltin="1"/>
    <cellStyle name="40% - Ênfase4 2" xfId="32"/>
    <cellStyle name="40% - Ênfase5" xfId="33" builtinId="47" customBuiltin="1"/>
    <cellStyle name="40% - Ênfase5 2" xfId="34"/>
    <cellStyle name="40% - Ênfase6" xfId="35" builtinId="51" customBuiltin="1"/>
    <cellStyle name="40% - Ênfase6 2" xfId="36"/>
    <cellStyle name="60% - Accent1" xfId="37"/>
    <cellStyle name="60% - Accent2" xfId="38"/>
    <cellStyle name="60% - Accent3" xfId="39"/>
    <cellStyle name="60% - Accent4" xfId="40"/>
    <cellStyle name="60% - Accent5" xfId="41"/>
    <cellStyle name="60% - Accent6" xfId="42"/>
    <cellStyle name="60% - Ênfase1" xfId="43" builtinId="32" customBuiltin="1"/>
    <cellStyle name="60% - Ênfase1 2" xfId="44"/>
    <cellStyle name="60% - Ênfase2" xfId="45" builtinId="36" customBuiltin="1"/>
    <cellStyle name="60% - Ênfase2 2" xfId="46"/>
    <cellStyle name="60% - Ênfase3" xfId="47" builtinId="40" customBuiltin="1"/>
    <cellStyle name="60% - Ênfase3 2" xfId="48"/>
    <cellStyle name="60% - Ênfase4" xfId="49" builtinId="44" customBuiltin="1"/>
    <cellStyle name="60% - Ênfase4 2" xfId="50"/>
    <cellStyle name="60% - Ênfase5" xfId="51" builtinId="48" customBuiltin="1"/>
    <cellStyle name="60% - Ênfase5 2" xfId="52"/>
    <cellStyle name="60% - Ênfase6" xfId="53" builtinId="52" customBuiltin="1"/>
    <cellStyle name="60% - Ênfase6 2" xfId="54"/>
    <cellStyle name="Accent1" xfId="55"/>
    <cellStyle name="Accent2" xfId="56"/>
    <cellStyle name="Accent3" xfId="57"/>
    <cellStyle name="Accent4" xfId="58"/>
    <cellStyle name="Accent5" xfId="59"/>
    <cellStyle name="Accent6" xfId="60"/>
    <cellStyle name="Bad" xfId="61"/>
    <cellStyle name="Bom" xfId="62" builtinId="26" customBuiltin="1"/>
    <cellStyle name="Bom 2" xfId="63"/>
    <cellStyle name="Calculation" xfId="64"/>
    <cellStyle name="Cálculo" xfId="65" builtinId="22" customBuiltin="1"/>
    <cellStyle name="Cálculo 2" xfId="66"/>
    <cellStyle name="Célula de Verificação" xfId="67" builtinId="23" customBuiltin="1"/>
    <cellStyle name="Célula de Verificação 2" xfId="68"/>
    <cellStyle name="Célula Vinculada" xfId="69" builtinId="24" customBuiltin="1"/>
    <cellStyle name="Célula Vinculada 2" xfId="70"/>
    <cellStyle name="Check Cell" xfId="71"/>
    <cellStyle name="Comma0" xfId="72"/>
    <cellStyle name="Currency0" xfId="73"/>
    <cellStyle name="Ênfase1" xfId="74" builtinId="29" customBuiltin="1"/>
    <cellStyle name="Ênfase1 2" xfId="75"/>
    <cellStyle name="Ênfase2" xfId="76" builtinId="33" customBuiltin="1"/>
    <cellStyle name="Ênfase2 2" xfId="77"/>
    <cellStyle name="Ênfase3" xfId="78" builtinId="37" customBuiltin="1"/>
    <cellStyle name="Ênfase3 2" xfId="79"/>
    <cellStyle name="Ênfase4" xfId="80" builtinId="41" customBuiltin="1"/>
    <cellStyle name="Ênfase4 2" xfId="81"/>
    <cellStyle name="Ênfase5" xfId="82" builtinId="45" customBuiltin="1"/>
    <cellStyle name="Ênfase5 2" xfId="83"/>
    <cellStyle name="Ênfase6" xfId="84" builtinId="49" customBuiltin="1"/>
    <cellStyle name="Ênfase6 2" xfId="85"/>
    <cellStyle name="Entrada" xfId="86" builtinId="20" customBuiltin="1"/>
    <cellStyle name="Entrada 2" xfId="87"/>
    <cellStyle name="Excel Built-in Normal" xfId="88"/>
    <cellStyle name="Explanatory Text" xfId="89"/>
    <cellStyle name="Good" xfId="90"/>
    <cellStyle name="Heading 1" xfId="91"/>
    <cellStyle name="Heading 2" xfId="92"/>
    <cellStyle name="Heading 3" xfId="93"/>
    <cellStyle name="Heading 4" xfId="94"/>
    <cellStyle name="Incorreto" xfId="95" builtinId="27" customBuiltin="1"/>
    <cellStyle name="Incorreto 2" xfId="96"/>
    <cellStyle name="Input" xfId="97"/>
    <cellStyle name="Linked Cell" xfId="98"/>
    <cellStyle name="Moeda" xfId="99" builtinId="4"/>
    <cellStyle name="Moeda 2" xfId="100"/>
    <cellStyle name="Moeda 3" xfId="101"/>
    <cellStyle name="Neutra" xfId="102" builtinId="28" customBuiltin="1"/>
    <cellStyle name="Neutra 2" xfId="103"/>
    <cellStyle name="Neutral" xfId="104"/>
    <cellStyle name="Normal" xfId="0" builtinId="0"/>
    <cellStyle name="Normal 2" xfId="105"/>
    <cellStyle name="Normal 3" xfId="147"/>
    <cellStyle name="Normal 3 3" xfId="106"/>
    <cellStyle name="Normal 30" xfId="107"/>
    <cellStyle name="Normal 4" xfId="108"/>
    <cellStyle name="Normal 4 2" xfId="146"/>
    <cellStyle name="Normal 6" xfId="109"/>
    <cellStyle name="Normal_Pesquisa no referencial 10 de maio de 2013" xfId="110"/>
    <cellStyle name="Normal_Planilha Casa A=50,00 m²" xfId="111"/>
    <cellStyle name="Nota" xfId="112" builtinId="10" customBuiltin="1"/>
    <cellStyle name="Nota 2" xfId="113"/>
    <cellStyle name="Note" xfId="114"/>
    <cellStyle name="Output" xfId="115"/>
    <cellStyle name="Porcentagem" xfId="116" builtinId="5"/>
    <cellStyle name="Porcentagem 2" xfId="117"/>
    <cellStyle name="Porcentagem 3" xfId="118"/>
    <cellStyle name="Saída" xfId="119" builtinId="21" customBuiltin="1"/>
    <cellStyle name="Saída 2" xfId="120"/>
    <cellStyle name="Separador de milhares" xfId="121" builtinId="3"/>
    <cellStyle name="Separador de milhares 2" xfId="122"/>
    <cellStyle name="Separador de milhares 3" xfId="123"/>
    <cellStyle name="Separador de milhares 3 2" xfId="124"/>
    <cellStyle name="Texto de Aviso" xfId="125" builtinId="11" customBuiltin="1"/>
    <cellStyle name="Texto de Aviso 2" xfId="126"/>
    <cellStyle name="Texto Explicativo" xfId="127" builtinId="53" customBuiltin="1"/>
    <cellStyle name="Texto Explicativo 2" xfId="128"/>
    <cellStyle name="Title" xfId="129"/>
    <cellStyle name="Título" xfId="130" builtinId="15" customBuiltin="1"/>
    <cellStyle name="Título 1" xfId="131" builtinId="16" customBuiltin="1"/>
    <cellStyle name="Título 1 2" xfId="132"/>
    <cellStyle name="Título 2" xfId="133" builtinId="17" customBuiltin="1"/>
    <cellStyle name="Título 2 2" xfId="134"/>
    <cellStyle name="Título 3" xfId="135" builtinId="18" customBuiltin="1"/>
    <cellStyle name="Título 3 2" xfId="136"/>
    <cellStyle name="Título 4" xfId="137" builtinId="19" customBuiltin="1"/>
    <cellStyle name="Título 4 2" xfId="138"/>
    <cellStyle name="Título 5" xfId="139"/>
    <cellStyle name="Total" xfId="140" builtinId="25" customBuiltin="1"/>
    <cellStyle name="Total 2" xfId="141"/>
    <cellStyle name="Vírgula 2" xfId="142"/>
    <cellStyle name="Vírgula 3" xfId="143"/>
    <cellStyle name="Vírgula 5" xfId="144"/>
    <cellStyle name="Warning Text" xfId="145"/>
  </cellStyles>
  <dxfs count="33">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34998626667073579"/>
        </patternFill>
      </fill>
    </dxf>
    <dxf>
      <font>
        <condense val="0"/>
        <extend val="0"/>
        <color rgb="FF9C0006"/>
      </font>
      <fill>
        <patternFill>
          <bgColor rgb="FFFFC7CE"/>
        </patternFill>
      </fill>
    </dxf>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2236676</xdr:colOff>
      <xdr:row>1</xdr:row>
      <xdr:rowOff>107156</xdr:rowOff>
    </xdr:from>
    <xdr:to>
      <xdr:col>8</xdr:col>
      <xdr:colOff>292556</xdr:colOff>
      <xdr:row>1</xdr:row>
      <xdr:rowOff>1236722</xdr:rowOff>
    </xdr:to>
    <xdr:pic>
      <xdr:nvPicPr>
        <xdr:cNvPr id="2" name="Imagem 1" descr="PREFEITURA DE VÁRZEA GRANDE.PN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820457" y="273844"/>
          <a:ext cx="4794818" cy="1129566"/>
        </a:xfrm>
        <a:prstGeom prst="rect">
          <a:avLst/>
        </a:prstGeom>
      </xdr:spPr>
    </xdr:pic>
    <xdr:clientData/>
  </xdr:twoCellAnchor>
  <xdr:twoCellAnchor editAs="oneCell">
    <xdr:from>
      <xdr:col>1</xdr:col>
      <xdr:colOff>83344</xdr:colOff>
      <xdr:row>1</xdr:row>
      <xdr:rowOff>122489</xdr:rowOff>
    </xdr:from>
    <xdr:to>
      <xdr:col>4</xdr:col>
      <xdr:colOff>916782</xdr:colOff>
      <xdr:row>1</xdr:row>
      <xdr:rowOff>1251882</xdr:rowOff>
    </xdr:to>
    <xdr:pic>
      <xdr:nvPicPr>
        <xdr:cNvPr id="3" name="Imagem 1">
          <a:extLst>
            <a:ext uri="{FF2B5EF4-FFF2-40B4-BE49-F238E27FC236}">
              <a16:creationId xmlns="" xmlns:a16="http://schemas.microsoft.com/office/drawing/2014/main"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85813" y="289177"/>
          <a:ext cx="3714750" cy="112939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2843894</xdr:colOff>
      <xdr:row>1</xdr:row>
      <xdr:rowOff>54429</xdr:rowOff>
    </xdr:from>
    <xdr:to>
      <xdr:col>8</xdr:col>
      <xdr:colOff>331676</xdr:colOff>
      <xdr:row>1</xdr:row>
      <xdr:rowOff>1183995</xdr:rowOff>
    </xdr:to>
    <xdr:pic>
      <xdr:nvPicPr>
        <xdr:cNvPr id="2" name="Imagem 1" descr="PREFEITURA DE VÁRZEA GRANDE.PN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6014358" y="530679"/>
          <a:ext cx="4794818" cy="1129566"/>
        </a:xfrm>
        <a:prstGeom prst="rect">
          <a:avLst/>
        </a:prstGeom>
      </xdr:spPr>
    </xdr:pic>
    <xdr:clientData/>
  </xdr:twoCellAnchor>
  <xdr:twoCellAnchor editAs="oneCell">
    <xdr:from>
      <xdr:col>1</xdr:col>
      <xdr:colOff>122464</xdr:colOff>
      <xdr:row>1</xdr:row>
      <xdr:rowOff>69762</xdr:rowOff>
    </xdr:from>
    <xdr:to>
      <xdr:col>4</xdr:col>
      <xdr:colOff>1524000</xdr:colOff>
      <xdr:row>1</xdr:row>
      <xdr:rowOff>1199155</xdr:rowOff>
    </xdr:to>
    <xdr:pic>
      <xdr:nvPicPr>
        <xdr:cNvPr id="3" name="Imagem 1">
          <a:extLst>
            <a:ext uri="{FF2B5EF4-FFF2-40B4-BE49-F238E27FC236}">
              <a16:creationId xmlns="" xmlns:a16="http://schemas.microsoft.com/office/drawing/2014/main"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979714" y="546012"/>
          <a:ext cx="3714750" cy="112939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3728358</xdr:colOff>
      <xdr:row>1</xdr:row>
      <xdr:rowOff>108857</xdr:rowOff>
    </xdr:from>
    <xdr:to>
      <xdr:col>6</xdr:col>
      <xdr:colOff>562997</xdr:colOff>
      <xdr:row>1</xdr:row>
      <xdr:rowOff>1183805</xdr:rowOff>
    </xdr:to>
    <xdr:pic>
      <xdr:nvPicPr>
        <xdr:cNvPr id="2" name="Imagem 1" descr="PREFEITURA DE VÁRZEA GRANDE.PN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061858" y="707571"/>
          <a:ext cx="4794818" cy="1074948"/>
        </a:xfrm>
        <a:prstGeom prst="rect">
          <a:avLst/>
        </a:prstGeom>
      </xdr:spPr>
    </xdr:pic>
    <xdr:clientData/>
  </xdr:twoCellAnchor>
  <xdr:twoCellAnchor editAs="oneCell">
    <xdr:from>
      <xdr:col>1</xdr:col>
      <xdr:colOff>122464</xdr:colOff>
      <xdr:row>1</xdr:row>
      <xdr:rowOff>108858</xdr:rowOff>
    </xdr:from>
    <xdr:to>
      <xdr:col>2</xdr:col>
      <xdr:colOff>3116035</xdr:colOff>
      <xdr:row>1</xdr:row>
      <xdr:rowOff>1183641</xdr:rowOff>
    </xdr:to>
    <xdr:pic>
      <xdr:nvPicPr>
        <xdr:cNvPr id="3" name="Imagem 1">
          <a:extLst>
            <a:ext uri="{FF2B5EF4-FFF2-40B4-BE49-F238E27FC236}">
              <a16:creationId xmlns="" xmlns:a16="http://schemas.microsoft.com/office/drawing/2014/main"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34785" y="707572"/>
          <a:ext cx="3714750" cy="107478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nisga/AppData/Roaming/Microsoft/Excel/DESATULAIZADOS/ATUALIZA&#199;&#195;O%20MARCELO%2003-02/Prefeitura%20-%20Arq.Marcelo/SERVI&#199;OS.PRF.VG/OR&#199;AMENTOS/DOMINGOS%20S&#193;VIO/QUA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1"/>
      <sheetName val="Plan2"/>
      <sheetName val="Plan3"/>
    </sheetNames>
    <sheetDataSet>
      <sheetData sheetId="0"/>
      <sheetData sheetId="1">
        <row r="1">
          <cell r="A1" t="str">
            <v>Carga e transporte de terra DMT 10 km</v>
          </cell>
        </row>
        <row r="2">
          <cell r="A2" t="str">
            <v>Carga e transporte de terra DMT 1 km</v>
          </cell>
        </row>
        <row r="3">
          <cell r="A3" t="str">
            <v>Carga e transporte de bota fora DMT 10 KM</v>
          </cell>
        </row>
        <row r="5">
          <cell r="A5" t="str">
            <v>Escavação mecanizada</v>
          </cell>
        </row>
        <row r="6">
          <cell r="A6" t="str">
            <v>Escavação manual de vala em solo de 1ª categoria, profundidade até 2m</v>
          </cell>
        </row>
        <row r="8">
          <cell r="A8" t="str">
            <v>Tubo de concreto para dreno, concreto simples, Ø 300 m, rejuntado com argamassa de cimento e areia sem peneirar no traço 1:3</v>
          </cell>
        </row>
        <row r="9">
          <cell r="A9" t="str">
            <v>Tubo de concreto para dreno, concreto simples, Ø 400 m, rejuntado com argamassa de cimento e areia sem peneirar no traço 1:3</v>
          </cell>
        </row>
        <row r="10">
          <cell r="A10" t="str">
            <v>Tubo de concreto para dreno, concreto simples, Ø 500 m, rejuntado com argamassa de cimento e areia sem peneirar no traço 1:4</v>
          </cell>
        </row>
        <row r="11">
          <cell r="A11" t="str">
            <v>Tubo de concreto para dreno, concreto simples, Ø 600 m, rejuntado com argamassa de cimento e areia sem peneirar no traço 1:5</v>
          </cell>
        </row>
        <row r="12">
          <cell r="A12" t="str">
            <v>Tubo de concreto para dreno, concreto simples, Ø 800 m, rejuntado com argamassa de cimento e areia sem peneirar no traço 1:6</v>
          </cell>
        </row>
        <row r="14">
          <cell r="A14" t="str">
            <v>Tubo de PVC branco, sem conexões, ponta bolsa e virola, Ø 50 mm</v>
          </cell>
        </row>
        <row r="15">
          <cell r="A15" t="str">
            <v>Tubo de PVC branco, sem conexões, ponta bolsa e virola, Ø 75 mm</v>
          </cell>
        </row>
        <row r="16">
          <cell r="A16" t="str">
            <v>Tubo de PVC branco, sem conexões, ponta bolsa e virola, Ø 100 mm</v>
          </cell>
        </row>
        <row r="17">
          <cell r="A17" t="str">
            <v>Tubo de PVC branco, sem conexões, ponta bolsa e virola, Ø 150 mm</v>
          </cell>
        </row>
        <row r="19">
          <cell r="A19" t="str">
            <v>Tubo de PVC reforçado bege pérola, sem conexões, ponta bolsa e virola de PVC, Ø 40 mm</v>
          </cell>
        </row>
        <row r="20">
          <cell r="A20" t="str">
            <v>Tubo de PVC reforçado bege pérola, sem conexões, ponta bolsa e virola de PVC, Ø 50 mm</v>
          </cell>
        </row>
        <row r="21">
          <cell r="A21" t="str">
            <v>Tubo de PVC reforçado bege pérola, sem conexões, ponta bolsa e virola de PVC, Ø 100 mm</v>
          </cell>
        </row>
        <row r="22">
          <cell r="A22" t="str">
            <v>Tubo de PVC reforçado bege pérola, sem conexões, ponta bolsa e virola de PVC, Ø 150 mm</v>
          </cell>
        </row>
        <row r="23">
          <cell r="A23" t="str">
            <v>Tubo de PVC reforçado marrom, sem conexões, ponta bolsa e virola de PVC, Ø 75 mm</v>
          </cell>
        </row>
        <row r="25">
          <cell r="A25" t="str">
            <v>Caixa de inspeção em alvenaria - 1/2 tijolo comum maciço revestido internamente com argamassa de cimento e areia sem peneirar traço 1:3, lastro de concreto e=10 cm, dimensões 40 x 40 x 60 cm.</v>
          </cell>
        </row>
        <row r="26">
          <cell r="A26" t="str">
            <v>Caixa de inspeção em alvenaria - 1/2 tijolo comum maciço revestido internamente com argamassa de cimento e areia sem peneirar traço 1:3, lastro de concreto e=10 cm, dimensões 60 x 60 x 60 cm.</v>
          </cell>
        </row>
        <row r="27">
          <cell r="A27" t="str">
            <v>Caixa de inspeção em alvenaria - 1/2 tijolo comum maciço revestido internamente com argamassa de cimento e areia sem peneirar traço 1:3, lastro de concreto e=10 cm, dimensões 80 x 80 x 60 cm.</v>
          </cell>
        </row>
        <row r="28">
          <cell r="A28" t="str">
            <v>Caixa de inspeção em alvenaria - 1 tijolo comum maciço revestido internamente com argamassa de cimento e areia sem peneirar traço 1:3, lastro de concreto e=10 cm, dimensões 60 x 60 x 60 cm.</v>
          </cell>
        </row>
        <row r="30">
          <cell r="A30" t="str">
            <v>Caixa sifonada de PVC rígido, 150 x 150 x 50 mm</v>
          </cell>
        </row>
        <row r="31">
          <cell r="A31" t="str">
            <v>Ralo de PVC rígido sifonado, 100 x 53 x 40 mm</v>
          </cell>
        </row>
        <row r="33">
          <cell r="A33" t="str">
            <v>Escavação manual para tubulão a céu aberto</v>
          </cell>
        </row>
        <row r="34">
          <cell r="A34" t="str">
            <v>Escavação mecânica de tubulão a céu aberto</v>
          </cell>
        </row>
        <row r="35">
          <cell r="A35" t="str">
            <v>Escavação mecanizada de tubulões</v>
          </cell>
        </row>
        <row r="37">
          <cell r="A37" t="str">
            <v>Concreto estrutural virado em obra, controle "C", consistência para vibração, brita 1 e 2,  fck 25 Mpa</v>
          </cell>
        </row>
        <row r="38">
          <cell r="A38" t="str">
            <v>Concreto estrutural virado em obra, controle "C", consistência para vibração, brita 1 e 2,  fck 25 Mpa -ARI</v>
          </cell>
        </row>
        <row r="39">
          <cell r="A39" t="str">
            <v>Concreto estrutural virado em obra, controle "C", consistência para vibração, brita 1 e 2,  fck 20 Mpa</v>
          </cell>
        </row>
        <row r="40">
          <cell r="A40" t="str">
            <v>Concreto estrutural virado em obra, controle "C", consistência para vibração, brita 1 e 2,  fck 13 Mpa</v>
          </cell>
        </row>
        <row r="42">
          <cell r="A42" t="str">
            <v>Concreto estrutural dosado em central, auto-densável, fck 20 Mpa</v>
          </cell>
        </row>
        <row r="43">
          <cell r="A43" t="str">
            <v>Concreto estrutural dosado em central, auto-densável, fck 20 Mpa slump 22</v>
          </cell>
        </row>
        <row r="44">
          <cell r="A44" t="str">
            <v>Concreto estrutural dosado em central, auto-densável, fck 20 Mpa slump 12</v>
          </cell>
        </row>
        <row r="45">
          <cell r="A45" t="str">
            <v>Concreto estrutural dosado em central, auto-densável, fck 25 Mpa</v>
          </cell>
        </row>
        <row r="46">
          <cell r="A46" t="str">
            <v>Concreto estrutural dosado em central, auto-densável, fck 30 Mpa</v>
          </cell>
        </row>
        <row r="48">
          <cell r="A48" t="str">
            <v>Armadura de aço para estruturas em geral, CA-50, Ø 6,3 a 10 mm, corte e dobra na obra</v>
          </cell>
        </row>
        <row r="49">
          <cell r="A49" t="str">
            <v>Armadura de aço para estruturas em geral, CA-50, Ø 12,5 a 25 mm, corte e dobra na obra</v>
          </cell>
        </row>
        <row r="50">
          <cell r="A50" t="str">
            <v>Armadura de aço para estruturas em geral, CA-50, até Ø 10 mm, corte e dobra na obra</v>
          </cell>
        </row>
        <row r="52">
          <cell r="A52" t="str">
            <v>Escavação mecânica de estaca Ø 30 hélice contínua</v>
          </cell>
        </row>
        <row r="53">
          <cell r="A53" t="str">
            <v>Escavação mecânica de estaca Ø 40 hélice contínua</v>
          </cell>
        </row>
        <row r="54">
          <cell r="A54" t="str">
            <v>Escavação mecânica de estaca a trado Ø 40</v>
          </cell>
        </row>
        <row r="56">
          <cell r="A56" t="str">
            <v>Fôrma de chapa compensada para estruturas em geral, resinada, e=12 mm, 5 reaproveitamentos</v>
          </cell>
        </row>
        <row r="57">
          <cell r="A57" t="str">
            <v>Fôrma de chapa compensada para VIGAS em geral, resinada, e=12 mm, 3 reaproveitamentos</v>
          </cell>
        </row>
        <row r="58">
          <cell r="A58" t="str">
            <v>Fôrma de chapa compensada para estruturas em geral, resinada, e=12 mm, 3 reaproveitamentos</v>
          </cell>
        </row>
        <row r="59">
          <cell r="A59" t="str">
            <v>Fôrma de chapa compensada para estruturas em geral, resinada, e=12 mm, 1 reaproveitamentos</v>
          </cell>
        </row>
        <row r="60">
          <cell r="A60" t="str">
            <v>Fôrma de chapa compensada para pré-moldados em geral, fabricação, e=12 mm</v>
          </cell>
        </row>
        <row r="61">
          <cell r="A61" t="str">
            <v>Fôrma circular  de chapa compensada para estruturas em geral, resinada, e=10 mm, 1 reaproveitamento</v>
          </cell>
        </row>
        <row r="63">
          <cell r="A63" t="str">
            <v>Fôrma de madeira para estruturas em geral com tábua de 3a, 3 reaproveitamentos.</v>
          </cell>
        </row>
        <row r="64">
          <cell r="A64" t="str">
            <v>Fôrma de madeira para estruturas em geral com tábua de 3a, 2 reaproveitamentos.</v>
          </cell>
        </row>
        <row r="65">
          <cell r="A65" t="str">
            <v>Fôrma de madeira para estruturas em geral com tábua de 3a, 1 reaproveitamentos.</v>
          </cell>
        </row>
        <row r="70">
          <cell r="A70" t="str">
            <v>Lavatório de louça, com coluna e acessórios</v>
          </cell>
        </row>
        <row r="71">
          <cell r="A71" t="str">
            <v>Lavatório de louça, sem coluna e acessórios</v>
          </cell>
        </row>
        <row r="73">
          <cell r="A73" t="str">
            <v>CUBA de aço inoxidável retangular dupla.</v>
          </cell>
        </row>
        <row r="74">
          <cell r="A74" t="str">
            <v>PIA de cozinha de aço inoxidável , cuba dupla, 2,00 x 0,54 m</v>
          </cell>
        </row>
        <row r="75">
          <cell r="A75" t="str">
            <v>PIA de cozinha de aço inoxidável , cuba simples, 1,50 x 0,54 m</v>
          </cell>
        </row>
        <row r="77">
          <cell r="A77" t="str">
            <v>REGISTRO de gaveta com canopla Ø 20 mm (3/4")</v>
          </cell>
        </row>
        <row r="78">
          <cell r="A78" t="str">
            <v>REGISTRO de gaveta com canopla Ø 40 mm (1 1/2")</v>
          </cell>
        </row>
        <row r="80">
          <cell r="A80" t="str">
            <v>VÁLVULA de descarga metálica com registro acoplado e canopla Ø 32 mm (1 1/4") ou 40 mm (1 1/2")</v>
          </cell>
        </row>
        <row r="81">
          <cell r="A81" t="str">
            <v>VÁLVULA de descarga metálica com registro acoplado e canopla Ø 32 mm -tipo anti-vandalismo  (1 1/4") ou 40 mm (1 1/2")</v>
          </cell>
        </row>
        <row r="82">
          <cell r="A82" t="str">
            <v>VÁLVULA de descarga metálica sem registro e com canopla Ø 32 mm (1 1/4") ou 40 mm (1 1/2")</v>
          </cell>
        </row>
        <row r="84">
          <cell r="A84" t="str">
            <v>TORNEIRA de pressão metálica para pia</v>
          </cell>
        </row>
        <row r="85">
          <cell r="A85" t="str">
            <v>TORNEIRA de pressão metálica para pia de mesa - com dois registros</v>
          </cell>
        </row>
        <row r="86">
          <cell r="A86" t="str">
            <v>TORNEIRA de pressão metálica para lavatório - acionamento de toque, anti-vandalismo</v>
          </cell>
        </row>
        <row r="87">
          <cell r="A87" t="str">
            <v>TORNEIRA de pressão metálica para uso geral</v>
          </cell>
        </row>
        <row r="89">
          <cell r="A89" t="str">
            <v>BACIA de louça com caixa acoplada, com tampa e acessórios</v>
          </cell>
        </row>
        <row r="90">
          <cell r="A90" t="str">
            <v>BACIA de louça sifonada, com tampa e acessórios</v>
          </cell>
        </row>
        <row r="92">
          <cell r="A92" t="str">
            <v>EMASSAMENTO de parede externa com massa acrílica com duas demãos, para pintura látex</v>
          </cell>
        </row>
        <row r="93">
          <cell r="A93" t="str">
            <v>EMASSAMENTO de parede interna com massa corrida à base de PVA com duas demãos, para pintura látex</v>
          </cell>
        </row>
        <row r="94">
          <cell r="A94" t="str">
            <v>EMASSAMENTO de parede interna com massa corrida base acrílica com duas demãos, para pintura acrílica</v>
          </cell>
        </row>
        <row r="96">
          <cell r="A96" t="str">
            <v>PINTURA COM TINTA LÁTEX PVA em parede interna com duas demãos, sem massa corrida</v>
          </cell>
        </row>
        <row r="97">
          <cell r="A97" t="str">
            <v>PINTURA COM TINTA LÁTEX PVA em parede interna com três demãos, sem massa corrida</v>
          </cell>
        </row>
        <row r="98">
          <cell r="A98" t="str">
            <v>PINTURA COM TINTA LÁTEX ACRÍLICO em parede externa com duas demãos, sem massa corrida</v>
          </cell>
        </row>
        <row r="99">
          <cell r="A99" t="str">
            <v>PINTURA COM TINTA LÁTEX ACRÍLICO em parede externa com três demãos, sem massa corrida</v>
          </cell>
        </row>
        <row r="100">
          <cell r="A100" t="str">
            <v>PINTURA COM TINTA SUPER LAVÁVEL em parede externa com três demãos, sem massa corrida</v>
          </cell>
        </row>
      </sheetData>
      <sheetData sheetId="2"/>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1:Q2516"/>
  <sheetViews>
    <sheetView zoomScale="85" zoomScaleNormal="85" zoomScaleSheetLayoutView="80" workbookViewId="0">
      <pane ySplit="4" topLeftCell="A5" activePane="bottomLeft" state="frozen"/>
      <selection activeCell="B1" sqref="B1"/>
      <selection pane="bottomLeft" activeCell="E8" sqref="E8:J8"/>
    </sheetView>
  </sheetViews>
  <sheetFormatPr defaultColWidth="13.85546875" defaultRowHeight="12.75"/>
  <cols>
    <col min="1" max="1" width="6.85546875" style="5" customWidth="1"/>
    <col min="2" max="2" width="43.42578125" style="321" customWidth="1"/>
    <col min="3" max="3" width="11.28515625" style="148" customWidth="1"/>
    <col min="4" max="4" width="12.5703125" style="148" customWidth="1"/>
    <col min="5" max="5" width="14.140625" style="159" customWidth="1"/>
    <col min="6" max="6" width="17.5703125" style="71" customWidth="1"/>
    <col min="7" max="7" width="11.5703125" style="71" customWidth="1"/>
    <col min="8" max="8" width="12.7109375" style="71" customWidth="1"/>
    <col min="9" max="9" width="10" style="71" customWidth="1"/>
    <col min="10" max="10" width="13.42578125" style="71" customWidth="1"/>
    <col min="11" max="11" width="14.42578125" style="407" customWidth="1"/>
    <col min="12" max="12" width="8.28515625" style="159" bestFit="1" customWidth="1"/>
    <col min="13" max="13" width="14.5703125" style="176" customWidth="1"/>
    <col min="14" max="14" width="13.5703125" style="5" customWidth="1"/>
    <col min="15" max="15" width="6.7109375" style="5" customWidth="1"/>
    <col min="16" max="16" width="11.140625" style="5" bestFit="1" customWidth="1"/>
    <col min="17" max="16384" width="13.85546875" style="5"/>
  </cols>
  <sheetData>
    <row r="1" spans="2:14" ht="13.5" thickBot="1"/>
    <row r="2" spans="2:14" ht="18.75" thickBot="1">
      <c r="B2" s="625" t="str">
        <f>'4-ORÇAMENTO'!B3:K3</f>
        <v>OBRA: MANUTENÇÃO E REVITALIÇÃO DO GINÁSIO ESPORTIVO</v>
      </c>
      <c r="C2" s="626"/>
      <c r="D2" s="626"/>
      <c r="E2" s="626"/>
      <c r="F2" s="626"/>
      <c r="G2" s="626"/>
      <c r="H2" s="626"/>
      <c r="I2" s="626"/>
      <c r="J2" s="626"/>
      <c r="K2" s="626"/>
      <c r="L2" s="626"/>
      <c r="M2" s="626"/>
      <c r="N2" s="627"/>
    </row>
    <row r="3" spans="2:14" ht="13.5" thickBot="1">
      <c r="B3" s="637" t="str">
        <f>'4-ORÇAMENTO'!B7:G7</f>
        <v>DATA BASE: SINAPI MAIO- COM DESONERAÇÃO / 2018 - BDI - 28,24%</v>
      </c>
      <c r="C3" s="638"/>
      <c r="D3" s="638"/>
      <c r="E3" s="638"/>
      <c r="F3" s="638"/>
      <c r="G3" s="638"/>
      <c r="H3" s="638"/>
      <c r="I3" s="638"/>
      <c r="J3" s="638"/>
      <c r="K3" s="638"/>
      <c r="L3" s="638"/>
      <c r="M3" s="638"/>
      <c r="N3" s="639"/>
    </row>
    <row r="4" spans="2:14" ht="26.25" thickBot="1">
      <c r="B4" s="94" t="s">
        <v>6319</v>
      </c>
      <c r="C4" s="94" t="s">
        <v>6536</v>
      </c>
      <c r="D4" s="122" t="s">
        <v>6271</v>
      </c>
      <c r="E4" s="640" t="s">
        <v>6284</v>
      </c>
      <c r="F4" s="641"/>
      <c r="G4" s="641"/>
      <c r="H4" s="641"/>
      <c r="I4" s="641"/>
      <c r="J4" s="642"/>
      <c r="K4" s="408" t="s">
        <v>6721</v>
      </c>
      <c r="L4" s="158" t="s">
        <v>5798</v>
      </c>
      <c r="M4" s="157" t="s">
        <v>6720</v>
      </c>
      <c r="N4" s="167" t="s">
        <v>5798</v>
      </c>
    </row>
    <row r="5" spans="2:14" ht="16.5" thickBot="1">
      <c r="B5" s="337"/>
      <c r="C5" s="338"/>
      <c r="D5" s="338"/>
      <c r="E5" s="339"/>
      <c r="F5" s="340"/>
      <c r="G5" s="340"/>
      <c r="H5" s="340"/>
      <c r="I5" s="340"/>
      <c r="J5" s="341"/>
      <c r="K5" s="409"/>
      <c r="L5" s="340"/>
      <c r="M5" s="342"/>
      <c r="N5" s="341"/>
    </row>
    <row r="6" spans="2:14" ht="13.5" thickBot="1">
      <c r="B6" s="323"/>
      <c r="C6" s="149"/>
      <c r="D6" s="149"/>
      <c r="E6" s="591" t="s">
        <v>12863</v>
      </c>
      <c r="F6" s="592"/>
      <c r="G6" s="592"/>
      <c r="H6" s="592"/>
      <c r="I6" s="592"/>
      <c r="J6" s="593"/>
      <c r="K6" s="410"/>
      <c r="L6" s="106"/>
      <c r="M6" s="154"/>
      <c r="N6" s="177"/>
    </row>
    <row r="7" spans="2:14">
      <c r="B7" s="322"/>
      <c r="C7" s="45"/>
      <c r="D7" s="45"/>
      <c r="E7" s="184"/>
      <c r="F7" s="73"/>
      <c r="G7" s="73"/>
      <c r="H7" s="73"/>
      <c r="I7" s="73"/>
      <c r="J7" s="169"/>
      <c r="K7" s="411"/>
      <c r="L7" s="100"/>
      <c r="M7" s="170"/>
      <c r="N7" s="171"/>
    </row>
    <row r="8" spans="2:14" ht="15">
      <c r="B8" s="322"/>
      <c r="C8" s="45">
        <v>90777</v>
      </c>
      <c r="D8" s="121" t="s">
        <v>11</v>
      </c>
      <c r="E8" s="579" t="str">
        <f>IFERROR(VLOOKUP($C8,'2-SINAPI MAIO 2018'!$A$1:$D$11396,2,0),IFERROR(VLOOKUP($C8,'3-COMPO.ADM.PRF '!$B$12:$I$201,4,0),""))</f>
        <v>ENGENHEIRO CIVIL DE OBRA JUNIOR COM ENCARGOS COMPLEMENTARES</v>
      </c>
      <c r="F8" s="580"/>
      <c r="G8" s="580"/>
      <c r="H8" s="580"/>
      <c r="I8" s="580"/>
      <c r="J8" s="581"/>
      <c r="K8" s="412">
        <f>SUM(K10)</f>
        <v>2</v>
      </c>
      <c r="L8" s="87" t="s">
        <v>6314</v>
      </c>
      <c r="M8" s="74">
        <f>E10*G10*H10</f>
        <v>44</v>
      </c>
      <c r="N8" s="181" t="s">
        <v>26</v>
      </c>
    </row>
    <row r="9" spans="2:14" ht="38.25">
      <c r="B9" s="324" t="s">
        <v>6342</v>
      </c>
      <c r="C9" s="45"/>
      <c r="D9" s="45"/>
      <c r="E9" s="127" t="s">
        <v>6347</v>
      </c>
      <c r="F9" s="73"/>
      <c r="G9" s="77" t="s">
        <v>6348</v>
      </c>
      <c r="H9" s="310" t="s">
        <v>6741</v>
      </c>
      <c r="I9" s="73"/>
      <c r="J9" s="169"/>
      <c r="K9" s="411"/>
      <c r="L9" s="100"/>
      <c r="M9" s="170"/>
      <c r="N9" s="171"/>
    </row>
    <row r="10" spans="2:14">
      <c r="B10" s="322"/>
      <c r="C10" s="45"/>
      <c r="D10" s="45"/>
      <c r="E10" s="183">
        <v>2</v>
      </c>
      <c r="F10" s="73"/>
      <c r="G10" s="112">
        <v>1</v>
      </c>
      <c r="H10" s="73">
        <f>1*22</f>
        <v>22</v>
      </c>
      <c r="I10" s="73"/>
      <c r="J10" s="169"/>
      <c r="K10" s="411">
        <f>E10*G10</f>
        <v>2</v>
      </c>
      <c r="L10" s="100"/>
      <c r="M10" s="170"/>
      <c r="N10" s="171"/>
    </row>
    <row r="11" spans="2:14">
      <c r="B11" s="322"/>
      <c r="C11" s="45"/>
      <c r="D11" s="45"/>
      <c r="E11" s="184"/>
      <c r="F11" s="73"/>
      <c r="G11" s="73"/>
      <c r="H11" s="73"/>
      <c r="I11" s="73"/>
      <c r="J11" s="169"/>
      <c r="K11" s="411"/>
      <c r="L11" s="100"/>
      <c r="M11" s="170"/>
      <c r="N11" s="171"/>
    </row>
    <row r="12" spans="2:14" ht="15" hidden="1">
      <c r="B12" s="322"/>
      <c r="C12" s="45">
        <v>91677</v>
      </c>
      <c r="D12" s="121" t="s">
        <v>11</v>
      </c>
      <c r="E12" s="185" t="s">
        <v>5236</v>
      </c>
      <c r="F12" s="73"/>
      <c r="G12" s="73"/>
      <c r="H12" s="73"/>
      <c r="I12" s="73"/>
      <c r="J12" s="169"/>
      <c r="K12" s="412">
        <f>SUM(K14)</f>
        <v>0</v>
      </c>
      <c r="L12" s="87" t="s">
        <v>6314</v>
      </c>
      <c r="M12" s="74">
        <f>E14*G14*H14</f>
        <v>0</v>
      </c>
      <c r="N12" s="181" t="s">
        <v>26</v>
      </c>
    </row>
    <row r="13" spans="2:14" ht="38.25" hidden="1">
      <c r="B13" s="324" t="s">
        <v>6340</v>
      </c>
      <c r="C13" s="45"/>
      <c r="D13" s="45"/>
      <c r="E13" s="127" t="s">
        <v>6347</v>
      </c>
      <c r="F13" s="73"/>
      <c r="G13" s="77" t="s">
        <v>6348</v>
      </c>
      <c r="H13" s="310" t="s">
        <v>6741</v>
      </c>
      <c r="I13" s="73"/>
      <c r="J13" s="169"/>
      <c r="K13" s="411"/>
      <c r="L13" s="100"/>
      <c r="M13" s="170"/>
      <c r="N13" s="171"/>
    </row>
    <row r="14" spans="2:14" hidden="1">
      <c r="B14" s="322"/>
      <c r="C14" s="45"/>
      <c r="D14" s="45"/>
      <c r="E14" s="183">
        <v>0</v>
      </c>
      <c r="F14" s="73"/>
      <c r="G14" s="112">
        <v>0</v>
      </c>
      <c r="H14" s="73">
        <f>2*22</f>
        <v>44</v>
      </c>
      <c r="I14" s="73"/>
      <c r="J14" s="169"/>
      <c r="K14" s="411">
        <f>E14*G14</f>
        <v>0</v>
      </c>
      <c r="L14" s="100"/>
      <c r="M14" s="170"/>
      <c r="N14" s="171"/>
    </row>
    <row r="15" spans="2:14" hidden="1">
      <c r="B15" s="322"/>
      <c r="C15" s="45"/>
      <c r="D15" s="45"/>
      <c r="E15" s="184"/>
      <c r="F15" s="73"/>
      <c r="G15" s="73"/>
      <c r="H15" s="73"/>
      <c r="I15" s="73"/>
      <c r="J15" s="169"/>
      <c r="K15" s="411"/>
      <c r="L15" s="100"/>
      <c r="M15" s="170"/>
      <c r="N15" s="171"/>
    </row>
    <row r="16" spans="2:14" ht="15">
      <c r="B16" s="322"/>
      <c r="C16" s="45">
        <v>93572</v>
      </c>
      <c r="D16" s="121" t="s">
        <v>11</v>
      </c>
      <c r="E16" s="579" t="str">
        <f>IFERROR(VLOOKUP($C16,'2-SINAPI MAIO 2018'!$A$1:$D$11396,2,0),IFERROR(VLOOKUP($C16,'3-COMPO.ADM.PRF '!$B$12:$I$201,4,0),""))</f>
        <v>ENCARREGADO GERAL DE OBRAS COM ENCARGOS COMPLEMENTARES</v>
      </c>
      <c r="F16" s="580"/>
      <c r="G16" s="580"/>
      <c r="H16" s="580"/>
      <c r="I16" s="580"/>
      <c r="J16" s="581"/>
      <c r="K16" s="412">
        <f>SUM(K18)</f>
        <v>2</v>
      </c>
      <c r="L16" s="87" t="s">
        <v>6314</v>
      </c>
      <c r="M16" s="170"/>
      <c r="N16" s="171"/>
    </row>
    <row r="17" spans="2:14" ht="38.25">
      <c r="B17" s="324" t="s">
        <v>6341</v>
      </c>
      <c r="C17" s="45"/>
      <c r="D17" s="45"/>
      <c r="E17" s="127" t="s">
        <v>6347</v>
      </c>
      <c r="F17" s="73"/>
      <c r="G17" s="77" t="s">
        <v>6348</v>
      </c>
      <c r="H17" s="73"/>
      <c r="I17" s="73"/>
      <c r="J17" s="169"/>
      <c r="K17" s="411"/>
      <c r="L17" s="100"/>
      <c r="M17" s="170"/>
      <c r="N17" s="171"/>
    </row>
    <row r="18" spans="2:14">
      <c r="B18" s="322"/>
      <c r="C18" s="45"/>
      <c r="D18" s="45"/>
      <c r="E18" s="183">
        <v>2</v>
      </c>
      <c r="F18" s="73"/>
      <c r="G18" s="112">
        <v>1</v>
      </c>
      <c r="H18" s="73"/>
      <c r="I18" s="73"/>
      <c r="J18" s="169"/>
      <c r="K18" s="411">
        <f>E18*G18</f>
        <v>2</v>
      </c>
      <c r="L18" s="100"/>
      <c r="M18" s="170"/>
      <c r="N18" s="171"/>
    </row>
    <row r="19" spans="2:14">
      <c r="B19" s="322"/>
      <c r="C19" s="45"/>
      <c r="D19" s="45"/>
      <c r="E19" s="184"/>
      <c r="F19" s="73"/>
      <c r="G19" s="73"/>
      <c r="H19" s="73"/>
      <c r="I19" s="73"/>
      <c r="J19" s="169"/>
      <c r="K19" s="411"/>
      <c r="L19" s="100"/>
      <c r="M19" s="170"/>
      <c r="N19" s="171"/>
    </row>
    <row r="20" spans="2:14" ht="15" hidden="1">
      <c r="B20" s="322"/>
      <c r="C20" s="45">
        <v>93572</v>
      </c>
      <c r="D20" s="121" t="s">
        <v>11</v>
      </c>
      <c r="E20" s="185" t="s">
        <v>6336</v>
      </c>
      <c r="F20" s="73"/>
      <c r="G20" s="73"/>
      <c r="H20" s="73"/>
      <c r="I20" s="73"/>
      <c r="J20" s="169"/>
      <c r="K20" s="412">
        <f>SUM(K22)</f>
        <v>0</v>
      </c>
      <c r="L20" s="87" t="s">
        <v>6314</v>
      </c>
      <c r="M20" s="170"/>
      <c r="N20" s="171"/>
    </row>
    <row r="21" spans="2:14" ht="38.25" hidden="1">
      <c r="B21" s="324" t="s">
        <v>6340</v>
      </c>
      <c r="C21" s="45"/>
      <c r="D21" s="45"/>
      <c r="E21" s="127" t="s">
        <v>6347</v>
      </c>
      <c r="F21" s="73"/>
      <c r="G21" s="77" t="s">
        <v>6348</v>
      </c>
      <c r="H21" s="73"/>
      <c r="I21" s="73"/>
      <c r="J21" s="169"/>
      <c r="K21" s="411"/>
      <c r="L21" s="100"/>
      <c r="M21" s="170"/>
      <c r="N21" s="171"/>
    </row>
    <row r="22" spans="2:14" hidden="1">
      <c r="B22" s="322"/>
      <c r="C22" s="45"/>
      <c r="D22" s="45"/>
      <c r="E22" s="183">
        <v>6</v>
      </c>
      <c r="F22" s="73"/>
      <c r="G22" s="112">
        <v>0</v>
      </c>
      <c r="H22" s="73"/>
      <c r="I22" s="73"/>
      <c r="J22" s="169"/>
      <c r="K22" s="411">
        <f>E22*G22</f>
        <v>0</v>
      </c>
      <c r="L22" s="100"/>
      <c r="M22" s="170"/>
      <c r="N22" s="171"/>
    </row>
    <row r="23" spans="2:14" hidden="1">
      <c r="B23" s="322"/>
      <c r="C23" s="45"/>
      <c r="D23" s="45"/>
      <c r="E23" s="184"/>
      <c r="F23" s="73"/>
      <c r="G23" s="73"/>
      <c r="H23" s="73"/>
      <c r="I23" s="73"/>
      <c r="J23" s="169"/>
      <c r="K23" s="411"/>
      <c r="L23" s="100"/>
      <c r="M23" s="170"/>
      <c r="N23" s="171"/>
    </row>
    <row r="24" spans="2:14" ht="15" hidden="1">
      <c r="B24" s="322"/>
      <c r="C24" s="45">
        <v>93572</v>
      </c>
      <c r="D24" s="121" t="s">
        <v>11</v>
      </c>
      <c r="E24" s="579" t="s">
        <v>6337</v>
      </c>
      <c r="F24" s="580"/>
      <c r="G24" s="580"/>
      <c r="H24" s="580"/>
      <c r="I24" s="580"/>
      <c r="J24" s="581"/>
      <c r="K24" s="412">
        <f>SUM(K26)</f>
        <v>0</v>
      </c>
      <c r="L24" s="87" t="s">
        <v>6314</v>
      </c>
      <c r="M24" s="170"/>
      <c r="N24" s="171"/>
    </row>
    <row r="25" spans="2:14" ht="38.25" hidden="1">
      <c r="B25" s="324" t="s">
        <v>6340</v>
      </c>
      <c r="C25" s="45"/>
      <c r="D25" s="45"/>
      <c r="E25" s="127" t="s">
        <v>6347</v>
      </c>
      <c r="F25" s="73"/>
      <c r="G25" s="77" t="s">
        <v>6348</v>
      </c>
      <c r="H25" s="73"/>
      <c r="I25" s="73"/>
      <c r="J25" s="169"/>
      <c r="K25" s="411"/>
      <c r="L25" s="100"/>
      <c r="M25" s="170"/>
      <c r="N25" s="171"/>
    </row>
    <row r="26" spans="2:14" hidden="1">
      <c r="B26" s="322"/>
      <c r="C26" s="45"/>
      <c r="D26" s="45"/>
      <c r="E26" s="183">
        <v>6</v>
      </c>
      <c r="F26" s="73"/>
      <c r="G26" s="112">
        <v>0</v>
      </c>
      <c r="H26" s="73"/>
      <c r="I26" s="73"/>
      <c r="J26" s="169"/>
      <c r="K26" s="411">
        <f>E26*G26</f>
        <v>0</v>
      </c>
      <c r="L26" s="100"/>
      <c r="M26" s="170"/>
      <c r="N26" s="171"/>
    </row>
    <row r="27" spans="2:14" hidden="1">
      <c r="B27" s="322"/>
      <c r="C27" s="45"/>
      <c r="D27" s="45"/>
      <c r="E27" s="184"/>
      <c r="F27" s="73"/>
      <c r="G27" s="73"/>
      <c r="H27" s="73"/>
      <c r="I27" s="73"/>
      <c r="J27" s="169"/>
      <c r="K27" s="411"/>
      <c r="L27" s="100"/>
      <c r="M27" s="170"/>
      <c r="N27" s="171"/>
    </row>
    <row r="28" spans="2:14" ht="15" hidden="1">
      <c r="B28" s="322"/>
      <c r="C28" s="45">
        <v>40931</v>
      </c>
      <c r="D28" s="121" t="s">
        <v>11</v>
      </c>
      <c r="E28" s="185" t="s">
        <v>6338</v>
      </c>
      <c r="F28" s="73"/>
      <c r="G28" s="73"/>
      <c r="H28" s="73"/>
      <c r="I28" s="73"/>
      <c r="J28" s="169"/>
      <c r="K28" s="412">
        <f>SUM(K30)</f>
        <v>0</v>
      </c>
      <c r="L28" s="87" t="s">
        <v>6314</v>
      </c>
      <c r="M28" s="170"/>
      <c r="N28" s="171"/>
    </row>
    <row r="29" spans="2:14" ht="38.25" hidden="1">
      <c r="B29" s="324" t="s">
        <v>6343</v>
      </c>
      <c r="C29" s="45"/>
      <c r="D29" s="45"/>
      <c r="E29" s="127" t="s">
        <v>6347</v>
      </c>
      <c r="F29" s="73"/>
      <c r="G29" s="77" t="s">
        <v>6348</v>
      </c>
      <c r="H29" s="73"/>
      <c r="I29" s="73"/>
      <c r="J29" s="169"/>
      <c r="K29" s="411"/>
      <c r="L29" s="100"/>
      <c r="M29" s="170"/>
      <c r="N29" s="171"/>
    </row>
    <row r="30" spans="2:14" hidden="1">
      <c r="B30" s="322"/>
      <c r="C30" s="45"/>
      <c r="D30" s="45"/>
      <c r="E30" s="183">
        <v>6</v>
      </c>
      <c r="F30" s="73"/>
      <c r="G30" s="112">
        <v>0</v>
      </c>
      <c r="H30" s="73"/>
      <c r="I30" s="73"/>
      <c r="J30" s="169"/>
      <c r="K30" s="411">
        <f>E30*G30</f>
        <v>0</v>
      </c>
      <c r="L30" s="100"/>
      <c r="M30" s="170"/>
      <c r="N30" s="171"/>
    </row>
    <row r="31" spans="2:14">
      <c r="B31" s="322"/>
      <c r="C31" s="45"/>
      <c r="D31" s="45"/>
      <c r="E31" s="184"/>
      <c r="F31" s="73"/>
      <c r="G31" s="73"/>
      <c r="H31" s="73"/>
      <c r="I31" s="73"/>
      <c r="J31" s="169"/>
      <c r="K31" s="411"/>
      <c r="L31" s="100"/>
      <c r="M31" s="170"/>
      <c r="N31" s="171"/>
    </row>
    <row r="32" spans="2:14" ht="15">
      <c r="B32" s="322"/>
      <c r="C32" s="45">
        <v>88326</v>
      </c>
      <c r="D32" s="121" t="s">
        <v>11</v>
      </c>
      <c r="E32" s="579" t="str">
        <f>IFERROR(VLOOKUP($C32,'2-SINAPI MAIO 2018'!$A$1:$D$11396,2,0),IFERROR(VLOOKUP($C32,'3-COMPO.ADM.PRF '!$B$12:$I$201,4,0),""))</f>
        <v>VIGIA NOTURNO COM ENCARGOS COMPLEMENTARES</v>
      </c>
      <c r="F32" s="580"/>
      <c r="G32" s="580"/>
      <c r="H32" s="580"/>
      <c r="I32" s="580"/>
      <c r="J32" s="581"/>
      <c r="K32" s="412">
        <f>SUM(K34:K35)</f>
        <v>912</v>
      </c>
      <c r="L32" s="87" t="s">
        <v>6331</v>
      </c>
      <c r="M32" s="170"/>
      <c r="N32" s="171"/>
    </row>
    <row r="33" spans="2:14" ht="51">
      <c r="B33" s="324" t="s">
        <v>6344</v>
      </c>
      <c r="C33" s="45"/>
      <c r="D33" s="45"/>
      <c r="E33" s="127" t="s">
        <v>6347</v>
      </c>
      <c r="F33" s="310" t="s">
        <v>6354</v>
      </c>
      <c r="G33" s="310" t="s">
        <v>6355</v>
      </c>
      <c r="H33" s="310" t="s">
        <v>6349</v>
      </c>
      <c r="I33" s="77" t="s">
        <v>6348</v>
      </c>
      <c r="J33" s="169"/>
      <c r="K33" s="411"/>
      <c r="L33" s="100"/>
      <c r="M33" s="170"/>
      <c r="N33" s="171"/>
    </row>
    <row r="34" spans="2:14">
      <c r="B34" s="322" t="s">
        <v>6352</v>
      </c>
      <c r="C34" s="45"/>
      <c r="D34" s="45"/>
      <c r="E34" s="183">
        <v>2</v>
      </c>
      <c r="F34" s="83">
        <v>12</v>
      </c>
      <c r="G34" s="112">
        <v>22</v>
      </c>
      <c r="H34" s="73">
        <f>F34*G34</f>
        <v>264</v>
      </c>
      <c r="I34" s="112">
        <v>1</v>
      </c>
      <c r="J34" s="169"/>
      <c r="K34" s="411">
        <f>E34*I34*H34</f>
        <v>528</v>
      </c>
      <c r="L34" s="100"/>
      <c r="M34" s="170"/>
      <c r="N34" s="171"/>
    </row>
    <row r="35" spans="2:14">
      <c r="B35" s="322" t="s">
        <v>6353</v>
      </c>
      <c r="C35" s="45"/>
      <c r="D35" s="45"/>
      <c r="E35" s="183">
        <v>2</v>
      </c>
      <c r="F35" s="73">
        <v>24</v>
      </c>
      <c r="G35" s="112">
        <v>8</v>
      </c>
      <c r="H35" s="73">
        <f>F35*G35</f>
        <v>192</v>
      </c>
      <c r="I35" s="112">
        <v>1</v>
      </c>
      <c r="J35" s="169"/>
      <c r="K35" s="411">
        <f>E35*I35*H35</f>
        <v>384</v>
      </c>
      <c r="L35" s="100"/>
      <c r="M35" s="170"/>
      <c r="N35" s="171"/>
    </row>
    <row r="36" spans="2:14" ht="13.5" thickBot="1">
      <c r="B36" s="322"/>
      <c r="C36" s="45"/>
      <c r="D36" s="45"/>
      <c r="E36" s="184"/>
      <c r="F36" s="73"/>
      <c r="G36" s="73"/>
      <c r="H36" s="73"/>
      <c r="I36" s="73"/>
      <c r="J36" s="169"/>
      <c r="K36" s="411"/>
      <c r="L36" s="100"/>
      <c r="M36" s="170"/>
      <c r="N36" s="171"/>
    </row>
    <row r="37" spans="2:14" ht="15.75" hidden="1" thickBot="1">
      <c r="B37" s="322"/>
      <c r="C37" s="45">
        <v>88326</v>
      </c>
      <c r="D37" s="121" t="s">
        <v>11</v>
      </c>
      <c r="E37" s="185" t="s">
        <v>6742</v>
      </c>
      <c r="F37" s="73"/>
      <c r="G37" s="73"/>
      <c r="H37" s="73"/>
      <c r="I37" s="73"/>
      <c r="J37" s="169"/>
      <c r="K37" s="412">
        <f>SUM(K39:K40)</f>
        <v>0</v>
      </c>
      <c r="L37" s="87" t="s">
        <v>6331</v>
      </c>
      <c r="M37" s="170"/>
      <c r="N37" s="171"/>
    </row>
    <row r="38" spans="2:14" ht="51.75" hidden="1" thickBot="1">
      <c r="B38" s="324" t="s">
        <v>6345</v>
      </c>
      <c r="C38" s="45"/>
      <c r="D38" s="45"/>
      <c r="E38" s="127" t="s">
        <v>6347</v>
      </c>
      <c r="F38" s="310" t="s">
        <v>6354</v>
      </c>
      <c r="G38" s="310" t="s">
        <v>6355</v>
      </c>
      <c r="H38" s="310" t="s">
        <v>6349</v>
      </c>
      <c r="I38" s="77" t="s">
        <v>6348</v>
      </c>
      <c r="J38" s="169"/>
      <c r="K38" s="411"/>
      <c r="L38" s="100"/>
      <c r="M38" s="170"/>
      <c r="N38" s="171"/>
    </row>
    <row r="39" spans="2:14" ht="13.5" hidden="1" thickBot="1">
      <c r="B39" s="322" t="s">
        <v>6350</v>
      </c>
      <c r="C39" s="45"/>
      <c r="D39" s="45"/>
      <c r="E39" s="183">
        <v>6</v>
      </c>
      <c r="F39" s="83">
        <v>12</v>
      </c>
      <c r="G39" s="112">
        <v>22</v>
      </c>
      <c r="H39" s="73">
        <f>F39*G39</f>
        <v>264</v>
      </c>
      <c r="I39" s="112">
        <v>0</v>
      </c>
      <c r="J39" s="169"/>
      <c r="K39" s="411">
        <f>E39*I39*H39</f>
        <v>0</v>
      </c>
      <c r="L39" s="100"/>
      <c r="M39" s="170"/>
      <c r="N39" s="171"/>
    </row>
    <row r="40" spans="2:14" ht="13.5" hidden="1" thickBot="1">
      <c r="B40" s="322" t="s">
        <v>6351</v>
      </c>
      <c r="C40" s="45"/>
      <c r="D40" s="45"/>
      <c r="E40" s="183">
        <v>6</v>
      </c>
      <c r="F40" s="73">
        <v>12</v>
      </c>
      <c r="G40" s="112">
        <v>8</v>
      </c>
      <c r="H40" s="73">
        <f>F40*G40</f>
        <v>96</v>
      </c>
      <c r="I40" s="112">
        <v>0</v>
      </c>
      <c r="J40" s="169"/>
      <c r="K40" s="411">
        <f>E40*I40*H40</f>
        <v>0</v>
      </c>
      <c r="L40" s="100"/>
      <c r="M40" s="170"/>
      <c r="N40" s="171"/>
    </row>
    <row r="41" spans="2:14" ht="13.5" hidden="1" thickBot="1">
      <c r="B41" s="322"/>
      <c r="C41" s="45"/>
      <c r="D41" s="45"/>
      <c r="E41" s="184"/>
      <c r="F41" s="73"/>
      <c r="G41" s="73"/>
      <c r="H41" s="73"/>
      <c r="I41" s="73"/>
      <c r="J41" s="169"/>
      <c r="K41" s="411"/>
      <c r="L41" s="100"/>
      <c r="M41" s="170"/>
      <c r="N41" s="171"/>
    </row>
    <row r="42" spans="2:14" ht="13.5" hidden="1" thickBot="1">
      <c r="B42" s="322"/>
      <c r="C42" s="45"/>
      <c r="D42" s="45"/>
      <c r="E42" s="184"/>
      <c r="F42" s="73"/>
      <c r="G42" s="73"/>
      <c r="H42" s="73"/>
      <c r="I42" s="73"/>
      <c r="J42" s="169"/>
      <c r="K42" s="411"/>
      <c r="L42" s="100"/>
      <c r="M42" s="170"/>
      <c r="N42" s="171"/>
    </row>
    <row r="43" spans="2:14" ht="15.75" hidden="1" thickBot="1">
      <c r="B43" s="322"/>
      <c r="C43" s="45">
        <v>93564</v>
      </c>
      <c r="D43" s="121" t="s">
        <v>11</v>
      </c>
      <c r="E43" s="185" t="s">
        <v>6489</v>
      </c>
      <c r="F43" s="73"/>
      <c r="G43" s="73"/>
      <c r="H43" s="73"/>
      <c r="I43" s="73"/>
      <c r="J43" s="169"/>
      <c r="K43" s="412">
        <f>SUM(K45)</f>
        <v>0</v>
      </c>
      <c r="L43" s="87" t="s">
        <v>6314</v>
      </c>
      <c r="M43" s="170"/>
      <c r="N43" s="171"/>
    </row>
    <row r="44" spans="2:14" ht="39" hidden="1" thickBot="1">
      <c r="B44" s="324" t="s">
        <v>6340</v>
      </c>
      <c r="C44" s="45"/>
      <c r="D44" s="45"/>
      <c r="E44" s="127" t="s">
        <v>6347</v>
      </c>
      <c r="F44" s="73"/>
      <c r="G44" s="77" t="s">
        <v>6348</v>
      </c>
      <c r="H44" s="73"/>
      <c r="I44" s="73"/>
      <c r="J44" s="169"/>
      <c r="K44" s="411"/>
      <c r="L44" s="100"/>
      <c r="M44" s="170"/>
      <c r="N44" s="171"/>
    </row>
    <row r="45" spans="2:14" ht="13.5" hidden="1" thickBot="1">
      <c r="B45" s="322"/>
      <c r="C45" s="45"/>
      <c r="D45" s="45"/>
      <c r="E45" s="183">
        <v>6</v>
      </c>
      <c r="F45" s="73"/>
      <c r="G45" s="112">
        <v>0</v>
      </c>
      <c r="H45" s="73"/>
      <c r="I45" s="73"/>
      <c r="J45" s="169"/>
      <c r="K45" s="411">
        <f>E45*G45</f>
        <v>0</v>
      </c>
      <c r="L45" s="100"/>
      <c r="M45" s="170"/>
      <c r="N45" s="171"/>
    </row>
    <row r="46" spans="2:14" ht="13.5" hidden="1" thickBot="1">
      <c r="B46" s="322"/>
      <c r="C46" s="45"/>
      <c r="D46" s="45"/>
      <c r="E46" s="184"/>
      <c r="F46" s="73"/>
      <c r="G46" s="73"/>
      <c r="H46" s="73"/>
      <c r="I46" s="73"/>
      <c r="J46" s="169"/>
      <c r="K46" s="411"/>
      <c r="L46" s="100"/>
      <c r="M46" s="170"/>
      <c r="N46" s="171"/>
    </row>
    <row r="47" spans="2:14" ht="15.75" hidden="1" thickBot="1">
      <c r="B47" s="322"/>
      <c r="C47" s="45">
        <v>93563</v>
      </c>
      <c r="D47" s="121" t="s">
        <v>11</v>
      </c>
      <c r="E47" s="185" t="s">
        <v>5160</v>
      </c>
      <c r="F47" s="84"/>
      <c r="G47" s="73"/>
      <c r="H47" s="73"/>
      <c r="I47" s="73"/>
      <c r="J47" s="169"/>
      <c r="K47" s="412">
        <f>SUM(K49)</f>
        <v>0</v>
      </c>
      <c r="L47" s="87" t="s">
        <v>6314</v>
      </c>
      <c r="M47" s="170"/>
      <c r="N47" s="171"/>
    </row>
    <row r="48" spans="2:14" ht="39" hidden="1" thickBot="1">
      <c r="B48" s="324" t="s">
        <v>6346</v>
      </c>
      <c r="C48" s="45"/>
      <c r="D48" s="45"/>
      <c r="E48" s="127" t="s">
        <v>6347</v>
      </c>
      <c r="F48" s="84"/>
      <c r="G48" s="77" t="s">
        <v>6348</v>
      </c>
      <c r="H48" s="73"/>
      <c r="I48" s="73"/>
      <c r="J48" s="169"/>
      <c r="K48" s="411"/>
      <c r="L48" s="100"/>
      <c r="M48" s="170"/>
      <c r="N48" s="171"/>
    </row>
    <row r="49" spans="2:15" ht="13.5" hidden="1" thickBot="1">
      <c r="B49" s="322"/>
      <c r="C49" s="45"/>
      <c r="D49" s="45"/>
      <c r="E49" s="183">
        <v>6</v>
      </c>
      <c r="F49" s="73"/>
      <c r="G49" s="112">
        <v>0</v>
      </c>
      <c r="H49" s="73"/>
      <c r="I49" s="73"/>
      <c r="J49" s="169"/>
      <c r="K49" s="411">
        <f>E49*G49</f>
        <v>0</v>
      </c>
      <c r="L49" s="100"/>
      <c r="M49" s="170"/>
      <c r="N49" s="171"/>
    </row>
    <row r="50" spans="2:15" ht="13.5" hidden="1" thickBot="1">
      <c r="B50" s="322"/>
      <c r="C50" s="45"/>
      <c r="D50" s="45"/>
      <c r="E50" s="184"/>
      <c r="F50" s="73"/>
      <c r="G50" s="73"/>
      <c r="H50" s="73"/>
      <c r="I50" s="73"/>
      <c r="J50" s="169"/>
      <c r="K50" s="411"/>
      <c r="L50" s="100"/>
      <c r="M50" s="170"/>
      <c r="N50" s="171"/>
    </row>
    <row r="51" spans="2:15" ht="13.5" thickBot="1">
      <c r="B51" s="323"/>
      <c r="C51" s="149"/>
      <c r="D51" s="149"/>
      <c r="E51" s="591" t="s">
        <v>6410</v>
      </c>
      <c r="F51" s="592"/>
      <c r="G51" s="592"/>
      <c r="H51" s="592"/>
      <c r="I51" s="592"/>
      <c r="J51" s="593"/>
      <c r="K51" s="410"/>
      <c r="L51" s="106"/>
      <c r="M51" s="154"/>
      <c r="N51" s="177"/>
    </row>
    <row r="52" spans="2:15">
      <c r="B52" s="322"/>
      <c r="C52" s="45"/>
      <c r="D52" s="45"/>
      <c r="E52" s="178"/>
      <c r="F52" s="73"/>
      <c r="G52" s="73"/>
      <c r="H52" s="73"/>
      <c r="I52" s="73"/>
      <c r="J52" s="169"/>
      <c r="K52" s="411"/>
      <c r="L52" s="100"/>
      <c r="M52" s="170"/>
      <c r="N52" s="171"/>
    </row>
    <row r="53" spans="2:15" ht="54" hidden="1" customHeight="1">
      <c r="B53" s="322"/>
      <c r="C53" s="121" t="s">
        <v>5547</v>
      </c>
      <c r="D53" s="121" t="s">
        <v>11</v>
      </c>
      <c r="E53" s="634" t="s">
        <v>6243</v>
      </c>
      <c r="F53" s="635"/>
      <c r="G53" s="635"/>
      <c r="H53" s="635"/>
      <c r="I53" s="635"/>
      <c r="J53" s="636"/>
      <c r="K53" s="413">
        <f>SUM(K55:K56)</f>
        <v>0</v>
      </c>
      <c r="L53" s="100" t="s">
        <v>63</v>
      </c>
      <c r="M53" s="170"/>
      <c r="N53" s="171"/>
      <c r="O53" s="179"/>
    </row>
    <row r="54" spans="2:15" hidden="1">
      <c r="B54" s="325" t="s">
        <v>6259</v>
      </c>
      <c r="C54" s="45"/>
      <c r="D54" s="45"/>
      <c r="E54" s="123" t="s">
        <v>6266</v>
      </c>
      <c r="F54" s="77" t="s">
        <v>6267</v>
      </c>
      <c r="G54" s="77" t="s">
        <v>6265</v>
      </c>
      <c r="H54" s="73"/>
      <c r="I54" s="73"/>
      <c r="J54" s="138" t="s">
        <v>6513</v>
      </c>
      <c r="K54" s="411"/>
      <c r="L54" s="100"/>
      <c r="M54" s="170"/>
      <c r="N54" s="171"/>
      <c r="O54" s="179"/>
    </row>
    <row r="55" spans="2:15" ht="15" hidden="1">
      <c r="B55" s="322"/>
      <c r="C55" s="69"/>
      <c r="D55" s="69"/>
      <c r="E55" s="124">
        <v>91</v>
      </c>
      <c r="F55" s="112">
        <v>135</v>
      </c>
      <c r="G55" s="112">
        <v>0</v>
      </c>
      <c r="H55" s="73"/>
      <c r="I55" s="73"/>
      <c r="J55" s="180"/>
      <c r="K55" s="411">
        <f>E55*F55*G55-J55</f>
        <v>0</v>
      </c>
      <c r="L55" s="100"/>
      <c r="M55" s="170"/>
      <c r="N55" s="171"/>
      <c r="O55" s="179"/>
    </row>
    <row r="56" spans="2:15" ht="15" hidden="1">
      <c r="B56" s="322"/>
      <c r="C56" s="45"/>
      <c r="D56" s="45"/>
      <c r="E56" s="125"/>
      <c r="F56" s="73"/>
      <c r="G56" s="73"/>
      <c r="H56" s="73"/>
      <c r="I56" s="73"/>
      <c r="J56" s="169"/>
      <c r="K56" s="411">
        <f>F56*G56*H56</f>
        <v>0</v>
      </c>
      <c r="L56" s="100"/>
      <c r="M56" s="170"/>
      <c r="N56" s="171"/>
      <c r="O56" s="179"/>
    </row>
    <row r="57" spans="2:15" ht="15" hidden="1">
      <c r="B57" s="322"/>
      <c r="C57" s="45"/>
      <c r="D57" s="45"/>
      <c r="E57" s="125"/>
      <c r="F57" s="73"/>
      <c r="G57" s="73"/>
      <c r="H57" s="73"/>
      <c r="I57" s="73"/>
      <c r="J57" s="169"/>
      <c r="K57" s="411"/>
      <c r="L57" s="100"/>
      <c r="M57" s="170"/>
      <c r="N57" s="171"/>
      <c r="O57" s="179"/>
    </row>
    <row r="58" spans="2:15" ht="15" hidden="1">
      <c r="B58" s="322"/>
      <c r="C58" s="45">
        <v>72898</v>
      </c>
      <c r="D58" s="121" t="s">
        <v>11</v>
      </c>
      <c r="E58" s="126" t="s">
        <v>4609</v>
      </c>
      <c r="F58" s="73"/>
      <c r="G58" s="73"/>
      <c r="H58" s="73"/>
      <c r="I58" s="73"/>
      <c r="J58" s="169"/>
      <c r="K58" s="412">
        <f>SUM(K60:K61)</f>
        <v>0</v>
      </c>
      <c r="L58" s="87" t="s">
        <v>64</v>
      </c>
      <c r="M58" s="170"/>
      <c r="N58" s="171"/>
      <c r="O58" s="179"/>
    </row>
    <row r="59" spans="2:15" ht="25.5" hidden="1">
      <c r="B59" s="325" t="s">
        <v>6260</v>
      </c>
      <c r="C59" s="45"/>
      <c r="D59" s="45"/>
      <c r="E59" s="127" t="s">
        <v>6263</v>
      </c>
      <c r="F59" s="310" t="s">
        <v>6264</v>
      </c>
      <c r="G59" s="310" t="s">
        <v>6265</v>
      </c>
      <c r="H59" s="310" t="s">
        <v>6261</v>
      </c>
      <c r="I59" s="73"/>
      <c r="J59" s="169"/>
      <c r="K59" s="411"/>
      <c r="L59" s="100"/>
      <c r="M59" s="170"/>
      <c r="N59" s="171"/>
      <c r="O59" s="179"/>
    </row>
    <row r="60" spans="2:15" ht="15" hidden="1">
      <c r="B60" s="322"/>
      <c r="C60" s="69"/>
      <c r="D60" s="69"/>
      <c r="E60" s="124">
        <f>K55</f>
        <v>0</v>
      </c>
      <c r="F60" s="112">
        <v>0.15</v>
      </c>
      <c r="G60" s="112">
        <f>G55</f>
        <v>0</v>
      </c>
      <c r="H60" s="112">
        <v>1.3</v>
      </c>
      <c r="I60" s="73"/>
      <c r="J60" s="169"/>
      <c r="K60" s="411">
        <f>E60*F60*G60*H60</f>
        <v>0</v>
      </c>
      <c r="L60" s="100"/>
      <c r="M60" s="170"/>
      <c r="N60" s="171"/>
      <c r="O60" s="179"/>
    </row>
    <row r="61" spans="2:15" hidden="1">
      <c r="B61" s="322"/>
      <c r="C61" s="45"/>
      <c r="D61" s="45"/>
      <c r="E61" s="124">
        <f>K56</f>
        <v>0</v>
      </c>
      <c r="F61" s="112">
        <v>0.15</v>
      </c>
      <c r="G61" s="112">
        <f>H56</f>
        <v>0</v>
      </c>
      <c r="H61" s="112">
        <v>1.3</v>
      </c>
      <c r="I61" s="73"/>
      <c r="J61" s="169"/>
      <c r="K61" s="411">
        <f>E61*F61*G61*H61</f>
        <v>0</v>
      </c>
      <c r="L61" s="100"/>
      <c r="M61" s="170"/>
      <c r="N61" s="171"/>
      <c r="O61" s="179"/>
    </row>
    <row r="62" spans="2:15" ht="15" hidden="1">
      <c r="B62" s="322"/>
      <c r="C62" s="45"/>
      <c r="D62" s="45"/>
      <c r="E62" s="125"/>
      <c r="F62" s="73"/>
      <c r="G62" s="73"/>
      <c r="H62" s="73"/>
      <c r="I62" s="73"/>
      <c r="J62" s="169"/>
      <c r="K62" s="411"/>
      <c r="L62" s="100"/>
      <c r="M62" s="170"/>
      <c r="N62" s="171"/>
      <c r="O62" s="179"/>
    </row>
    <row r="63" spans="2:15" ht="28.5" hidden="1" customHeight="1">
      <c r="B63" s="322"/>
      <c r="C63" s="45">
        <v>95302</v>
      </c>
      <c r="D63" s="121" t="s">
        <v>11</v>
      </c>
      <c r="E63" s="634" t="s">
        <v>6244</v>
      </c>
      <c r="F63" s="635"/>
      <c r="G63" s="635"/>
      <c r="H63" s="635"/>
      <c r="I63" s="635"/>
      <c r="J63" s="636"/>
      <c r="K63" s="412">
        <f>SUM(K65:K65)</f>
        <v>0</v>
      </c>
      <c r="L63" s="87" t="s">
        <v>6268</v>
      </c>
      <c r="M63" s="170"/>
      <c r="N63" s="171"/>
      <c r="O63" s="179"/>
    </row>
    <row r="64" spans="2:15" ht="25.5" hidden="1">
      <c r="B64" s="325" t="s">
        <v>6270</v>
      </c>
      <c r="C64" s="69"/>
      <c r="D64" s="69"/>
      <c r="E64" s="127" t="s">
        <v>6262</v>
      </c>
      <c r="F64" s="310" t="s">
        <v>6269</v>
      </c>
      <c r="G64" s="73"/>
      <c r="H64" s="310"/>
      <c r="I64" s="310"/>
      <c r="J64" s="169"/>
      <c r="K64" s="411"/>
      <c r="L64" s="100"/>
      <c r="M64" s="170"/>
      <c r="N64" s="171"/>
      <c r="O64" s="179"/>
    </row>
    <row r="65" spans="2:15" hidden="1">
      <c r="B65" s="322"/>
      <c r="C65" s="45"/>
      <c r="D65" s="45"/>
      <c r="E65" s="128">
        <f>K58</f>
        <v>0</v>
      </c>
      <c r="F65" s="112">
        <v>4</v>
      </c>
      <c r="G65" s="73"/>
      <c r="H65" s="73"/>
      <c r="I65" s="73"/>
      <c r="J65" s="169"/>
      <c r="K65" s="411">
        <f>E65*F65</f>
        <v>0</v>
      </c>
      <c r="L65" s="100"/>
      <c r="M65" s="170"/>
      <c r="N65" s="171"/>
      <c r="O65" s="179"/>
    </row>
    <row r="66" spans="2:15" ht="15" hidden="1">
      <c r="B66" s="322"/>
      <c r="C66" s="45"/>
      <c r="D66" s="45"/>
      <c r="E66" s="129"/>
      <c r="F66" s="73"/>
      <c r="G66" s="73"/>
      <c r="H66" s="73"/>
      <c r="I66" s="73"/>
      <c r="J66" s="169"/>
      <c r="K66" s="411"/>
      <c r="L66" s="100"/>
      <c r="M66" s="170"/>
      <c r="N66" s="171"/>
      <c r="O66" s="179"/>
    </row>
    <row r="67" spans="2:15" ht="36" hidden="1" customHeight="1">
      <c r="B67" s="322"/>
      <c r="C67" s="45" t="s">
        <v>5579</v>
      </c>
      <c r="D67" s="121" t="s">
        <v>11</v>
      </c>
      <c r="E67" s="634" t="s">
        <v>6361</v>
      </c>
      <c r="F67" s="635"/>
      <c r="G67" s="635"/>
      <c r="H67" s="635"/>
      <c r="I67" s="635"/>
      <c r="J67" s="636"/>
      <c r="K67" s="412">
        <f>SUM(K69:K70)</f>
        <v>0</v>
      </c>
      <c r="L67" s="87" t="s">
        <v>6273</v>
      </c>
      <c r="M67" s="170"/>
      <c r="N67" s="171"/>
      <c r="O67" s="179"/>
    </row>
    <row r="68" spans="2:15" ht="38.25" hidden="1">
      <c r="B68" s="325" t="s">
        <v>6275</v>
      </c>
      <c r="C68" s="45"/>
      <c r="D68" s="45"/>
      <c r="E68" s="127" t="s">
        <v>6272</v>
      </c>
      <c r="F68" s="310" t="s">
        <v>6274</v>
      </c>
      <c r="G68" s="73"/>
      <c r="H68" s="73"/>
      <c r="I68" s="73"/>
      <c r="J68" s="169"/>
      <c r="K68" s="411"/>
      <c r="L68" s="100"/>
      <c r="M68" s="170"/>
      <c r="N68" s="171"/>
      <c r="O68" s="179"/>
    </row>
    <row r="69" spans="2:15" hidden="1">
      <c r="B69" s="322"/>
      <c r="C69" s="45"/>
      <c r="D69" s="45"/>
      <c r="E69" s="124">
        <v>6</v>
      </c>
      <c r="F69" s="112">
        <v>0</v>
      </c>
      <c r="G69" s="73"/>
      <c r="H69" s="73"/>
      <c r="I69" s="73"/>
      <c r="J69" s="169"/>
      <c r="K69" s="411">
        <f>E69*F69</f>
        <v>0</v>
      </c>
      <c r="L69" s="100"/>
      <c r="M69" s="170"/>
      <c r="N69" s="171"/>
      <c r="O69" s="179"/>
    </row>
    <row r="70" spans="2:15" hidden="1">
      <c r="B70" s="322"/>
      <c r="C70" s="45"/>
      <c r="D70" s="45"/>
      <c r="E70" s="124">
        <v>6</v>
      </c>
      <c r="F70" s="112">
        <v>0</v>
      </c>
      <c r="G70" s="73"/>
      <c r="H70" s="73"/>
      <c r="I70" s="73"/>
      <c r="J70" s="169"/>
      <c r="K70" s="411">
        <f>E70*F70</f>
        <v>0</v>
      </c>
      <c r="L70" s="100"/>
      <c r="M70" s="170"/>
      <c r="N70" s="171"/>
      <c r="O70" s="179"/>
    </row>
    <row r="71" spans="2:15" ht="15" hidden="1">
      <c r="B71" s="322"/>
      <c r="C71" s="45"/>
      <c r="D71" s="45"/>
      <c r="E71" s="125"/>
      <c r="F71" s="73"/>
      <c r="G71" s="73"/>
      <c r="H71" s="73"/>
      <c r="I71" s="73"/>
      <c r="J71" s="169"/>
      <c r="K71" s="411"/>
      <c r="L71" s="100"/>
      <c r="M71" s="170"/>
      <c r="N71" s="171"/>
      <c r="O71" s="179"/>
    </row>
    <row r="72" spans="2:15" ht="30.75" hidden="1" customHeight="1">
      <c r="B72" s="322"/>
      <c r="C72" s="45" t="s">
        <v>5579</v>
      </c>
      <c r="D72" s="121" t="s">
        <v>11</v>
      </c>
      <c r="E72" s="634" t="s">
        <v>6362</v>
      </c>
      <c r="F72" s="635"/>
      <c r="G72" s="635"/>
      <c r="H72" s="635"/>
      <c r="I72" s="635"/>
      <c r="J72" s="636"/>
      <c r="K72" s="412">
        <f>SUM(K74:K75)</f>
        <v>0</v>
      </c>
      <c r="L72" s="87" t="s">
        <v>6273</v>
      </c>
      <c r="M72" s="170"/>
      <c r="N72" s="171"/>
      <c r="O72" s="179"/>
    </row>
    <row r="73" spans="2:15" ht="38.25" hidden="1">
      <c r="B73" s="325" t="s">
        <v>6275</v>
      </c>
      <c r="C73" s="45"/>
      <c r="D73" s="45"/>
      <c r="E73" s="127" t="s">
        <v>6272</v>
      </c>
      <c r="F73" s="310" t="s">
        <v>6274</v>
      </c>
      <c r="G73" s="73"/>
      <c r="H73" s="73"/>
      <c r="I73" s="73"/>
      <c r="J73" s="169"/>
      <c r="K73" s="411"/>
      <c r="L73" s="100"/>
      <c r="M73" s="170"/>
      <c r="N73" s="171"/>
      <c r="O73" s="179"/>
    </row>
    <row r="74" spans="2:15" hidden="1">
      <c r="B74" s="322"/>
      <c r="C74" s="45"/>
      <c r="D74" s="45"/>
      <c r="E74" s="124">
        <v>6</v>
      </c>
      <c r="F74" s="112">
        <v>0</v>
      </c>
      <c r="G74" s="73"/>
      <c r="H74" s="73"/>
      <c r="I74" s="73"/>
      <c r="J74" s="169"/>
      <c r="K74" s="411">
        <f>E74*F74</f>
        <v>0</v>
      </c>
      <c r="L74" s="100"/>
      <c r="M74" s="170"/>
      <c r="N74" s="171"/>
      <c r="O74" s="179"/>
    </row>
    <row r="75" spans="2:15" hidden="1">
      <c r="B75" s="322"/>
      <c r="C75" s="45"/>
      <c r="D75" s="45"/>
      <c r="E75" s="124">
        <v>6</v>
      </c>
      <c r="F75" s="112">
        <v>0</v>
      </c>
      <c r="G75" s="73"/>
      <c r="H75" s="73"/>
      <c r="I75" s="73"/>
      <c r="J75" s="169"/>
      <c r="K75" s="411">
        <f>E75*F75</f>
        <v>0</v>
      </c>
      <c r="L75" s="100"/>
      <c r="M75" s="170"/>
      <c r="N75" s="171"/>
      <c r="O75" s="179"/>
    </row>
    <row r="76" spans="2:15" ht="15" hidden="1">
      <c r="B76" s="322"/>
      <c r="C76" s="45"/>
      <c r="D76" s="45"/>
      <c r="E76" s="125"/>
      <c r="F76" s="73"/>
      <c r="G76" s="73"/>
      <c r="H76" s="73"/>
      <c r="I76" s="73"/>
      <c r="J76" s="169"/>
      <c r="K76" s="411"/>
      <c r="L76" s="100"/>
      <c r="M76" s="170"/>
      <c r="N76" s="171"/>
      <c r="O76" s="179"/>
    </row>
    <row r="77" spans="2:15" ht="37.5" hidden="1" customHeight="1">
      <c r="B77" s="322"/>
      <c r="C77" s="121" t="s">
        <v>11540</v>
      </c>
      <c r="D77" s="121" t="s">
        <v>11</v>
      </c>
      <c r="E77" s="634" t="s">
        <v>12074</v>
      </c>
      <c r="F77" s="635"/>
      <c r="G77" s="635"/>
      <c r="H77" s="635"/>
      <c r="I77" s="635"/>
      <c r="J77" s="636"/>
      <c r="K77" s="412">
        <f>SUM(K79:K80)</f>
        <v>0</v>
      </c>
      <c r="L77" s="87" t="s">
        <v>6273</v>
      </c>
      <c r="M77" s="170"/>
      <c r="N77" s="171"/>
      <c r="O77" s="179"/>
    </row>
    <row r="78" spans="2:15" ht="37.5" hidden="1" customHeight="1">
      <c r="B78" s="322"/>
      <c r="C78" s="45"/>
      <c r="D78" s="45"/>
      <c r="E78" s="127" t="s">
        <v>6272</v>
      </c>
      <c r="F78" s="310" t="s">
        <v>6274</v>
      </c>
      <c r="G78" s="73"/>
      <c r="H78" s="73"/>
      <c r="I78" s="73"/>
      <c r="J78" s="169"/>
      <c r="K78" s="411"/>
      <c r="L78" s="100"/>
      <c r="M78" s="170"/>
      <c r="N78" s="171"/>
      <c r="O78" s="179"/>
    </row>
    <row r="79" spans="2:15" hidden="1">
      <c r="B79" s="322"/>
      <c r="C79" s="45"/>
      <c r="D79" s="45"/>
      <c r="E79" s="124">
        <v>0</v>
      </c>
      <c r="F79" s="112">
        <v>1</v>
      </c>
      <c r="G79" s="73"/>
      <c r="H79" s="73"/>
      <c r="I79" s="73"/>
      <c r="J79" s="169"/>
      <c r="K79" s="411">
        <f>E79*F79</f>
        <v>0</v>
      </c>
      <c r="L79" s="100"/>
      <c r="M79" s="170"/>
      <c r="N79" s="171"/>
      <c r="O79" s="179"/>
    </row>
    <row r="80" spans="2:15" hidden="1">
      <c r="B80" s="322"/>
      <c r="C80" s="45"/>
      <c r="D80" s="45"/>
      <c r="E80" s="124">
        <v>0</v>
      </c>
      <c r="F80" s="112">
        <v>0</v>
      </c>
      <c r="G80" s="73"/>
      <c r="H80" s="73"/>
      <c r="I80" s="73"/>
      <c r="J80" s="169"/>
      <c r="K80" s="411">
        <f>E80*F80</f>
        <v>0</v>
      </c>
      <c r="L80" s="100"/>
      <c r="M80" s="170"/>
      <c r="N80" s="171"/>
      <c r="O80" s="179"/>
    </row>
    <row r="81" spans="2:15" ht="15" hidden="1">
      <c r="B81" s="322"/>
      <c r="C81" s="45"/>
      <c r="D81" s="45"/>
      <c r="E81" s="125"/>
      <c r="F81" s="73"/>
      <c r="G81" s="73"/>
      <c r="H81" s="73"/>
      <c r="I81" s="73"/>
      <c r="J81" s="169"/>
      <c r="K81" s="411"/>
      <c r="L81" s="100"/>
      <c r="M81" s="170"/>
      <c r="N81" s="171"/>
      <c r="O81" s="179"/>
    </row>
    <row r="82" spans="2:15" ht="42" hidden="1" customHeight="1">
      <c r="B82" s="322"/>
      <c r="C82" s="278" t="e">
        <f>'3-COMPO.ADM.PRF '!#REF!</f>
        <v>#REF!</v>
      </c>
      <c r="D82" s="121" t="s">
        <v>11</v>
      </c>
      <c r="E82" s="634" t="s">
        <v>6363</v>
      </c>
      <c r="F82" s="635"/>
      <c r="G82" s="635"/>
      <c r="H82" s="635"/>
      <c r="I82" s="635"/>
      <c r="J82" s="636"/>
      <c r="K82" s="412">
        <f>SUM(K84:K85)</f>
        <v>0</v>
      </c>
      <c r="L82" s="87" t="s">
        <v>6273</v>
      </c>
      <c r="M82" s="170"/>
      <c r="N82" s="171"/>
      <c r="O82" s="179"/>
    </row>
    <row r="83" spans="2:15" ht="38.25" hidden="1">
      <c r="B83" s="322"/>
      <c r="C83" s="45"/>
      <c r="D83" s="45"/>
      <c r="E83" s="127" t="s">
        <v>6272</v>
      </c>
      <c r="F83" s="310" t="s">
        <v>6274</v>
      </c>
      <c r="G83" s="73"/>
      <c r="H83" s="73"/>
      <c r="I83" s="73"/>
      <c r="J83" s="169"/>
      <c r="K83" s="411"/>
      <c r="L83" s="100"/>
      <c r="M83" s="170"/>
      <c r="N83" s="171"/>
      <c r="O83" s="179"/>
    </row>
    <row r="84" spans="2:15" hidden="1">
      <c r="B84" s="322"/>
      <c r="C84" s="45"/>
      <c r="D84" s="45"/>
      <c r="E84" s="124">
        <v>0</v>
      </c>
      <c r="F84" s="112">
        <v>1</v>
      </c>
      <c r="G84" s="73"/>
      <c r="H84" s="73"/>
      <c r="I84" s="73"/>
      <c r="J84" s="169"/>
      <c r="K84" s="411">
        <f>E84*F84</f>
        <v>0</v>
      </c>
      <c r="L84" s="100"/>
      <c r="M84" s="170"/>
      <c r="N84" s="171"/>
      <c r="O84" s="179"/>
    </row>
    <row r="85" spans="2:15" hidden="1">
      <c r="B85" s="322"/>
      <c r="C85" s="45"/>
      <c r="D85" s="45"/>
      <c r="E85" s="124">
        <v>0</v>
      </c>
      <c r="F85" s="112">
        <v>0</v>
      </c>
      <c r="G85" s="73"/>
      <c r="H85" s="73"/>
      <c r="I85" s="73"/>
      <c r="J85" s="169"/>
      <c r="K85" s="411">
        <f>E85*F85</f>
        <v>0</v>
      </c>
      <c r="L85" s="100"/>
      <c r="M85" s="170"/>
      <c r="N85" s="171"/>
      <c r="O85" s="179"/>
    </row>
    <row r="86" spans="2:15" ht="15" hidden="1">
      <c r="B86" s="322"/>
      <c r="C86" s="45"/>
      <c r="D86" s="45"/>
      <c r="E86" s="125"/>
      <c r="F86" s="73"/>
      <c r="G86" s="73"/>
      <c r="H86" s="73"/>
      <c r="I86" s="73"/>
      <c r="J86" s="169"/>
      <c r="K86" s="411"/>
      <c r="L86" s="100"/>
      <c r="M86" s="170"/>
      <c r="N86" s="171"/>
      <c r="O86" s="179"/>
    </row>
    <row r="87" spans="2:15" ht="41.25" hidden="1" customHeight="1">
      <c r="B87" s="322"/>
      <c r="C87" s="45">
        <v>93210</v>
      </c>
      <c r="D87" s="121" t="s">
        <v>11</v>
      </c>
      <c r="E87" s="634" t="s">
        <v>6245</v>
      </c>
      <c r="F87" s="635"/>
      <c r="G87" s="635"/>
      <c r="H87" s="635"/>
      <c r="I87" s="635"/>
      <c r="J87" s="636"/>
      <c r="K87" s="412">
        <f>SUM(K89:K90)</f>
        <v>0</v>
      </c>
      <c r="L87" s="87" t="s">
        <v>63</v>
      </c>
      <c r="M87" s="170"/>
      <c r="N87" s="171"/>
      <c r="O87" s="179"/>
    </row>
    <row r="88" spans="2:15" ht="51" hidden="1">
      <c r="B88" s="324" t="s">
        <v>6276</v>
      </c>
      <c r="C88" s="45"/>
      <c r="D88" s="45"/>
      <c r="E88" s="127" t="s">
        <v>6266</v>
      </c>
      <c r="F88" s="310" t="s">
        <v>6277</v>
      </c>
      <c r="G88" s="310" t="s">
        <v>6278</v>
      </c>
      <c r="H88" s="91"/>
      <c r="I88" s="70"/>
      <c r="J88" s="130"/>
      <c r="K88" s="411"/>
      <c r="L88" s="100"/>
      <c r="M88" s="170"/>
      <c r="N88" s="171"/>
      <c r="O88" s="179"/>
    </row>
    <row r="89" spans="2:15" ht="15" hidden="1">
      <c r="B89" s="322" t="s">
        <v>6483</v>
      </c>
      <c r="C89" s="45"/>
      <c r="D89" s="45"/>
      <c r="E89" s="124">
        <v>0</v>
      </c>
      <c r="F89" s="112">
        <v>4</v>
      </c>
      <c r="G89" s="112">
        <v>1</v>
      </c>
      <c r="H89" s="91"/>
      <c r="I89" s="70"/>
      <c r="J89" s="130"/>
      <c r="K89" s="411">
        <f>E89*F89*G89</f>
        <v>0</v>
      </c>
      <c r="L89" s="100"/>
      <c r="M89" s="170"/>
      <c r="N89" s="171"/>
      <c r="O89" s="179"/>
    </row>
    <row r="90" spans="2:15" ht="15" hidden="1">
      <c r="B90" s="322"/>
      <c r="C90" s="45"/>
      <c r="D90" s="45"/>
      <c r="E90" s="124">
        <v>0</v>
      </c>
      <c r="F90" s="112">
        <v>0</v>
      </c>
      <c r="G90" s="112">
        <v>1</v>
      </c>
      <c r="H90" s="91"/>
      <c r="I90" s="70"/>
      <c r="J90" s="130"/>
      <c r="K90" s="411">
        <f>E90*F90*G90</f>
        <v>0</v>
      </c>
      <c r="L90" s="100"/>
      <c r="M90" s="170"/>
      <c r="N90" s="171"/>
      <c r="O90" s="179"/>
    </row>
    <row r="91" spans="2:15" ht="15" hidden="1">
      <c r="B91" s="322"/>
      <c r="C91" s="45"/>
      <c r="D91" s="45"/>
      <c r="E91" s="131"/>
      <c r="F91" s="91"/>
      <c r="G91" s="91"/>
      <c r="H91" s="91"/>
      <c r="I91" s="70"/>
      <c r="J91" s="130"/>
      <c r="K91" s="411"/>
      <c r="L91" s="100"/>
      <c r="M91" s="170"/>
      <c r="N91" s="171"/>
      <c r="O91" s="179"/>
    </row>
    <row r="92" spans="2:15" ht="56.25" hidden="1" customHeight="1">
      <c r="B92" s="322"/>
      <c r="C92" s="121" t="s">
        <v>5779</v>
      </c>
      <c r="D92" s="121" t="s">
        <v>11</v>
      </c>
      <c r="E92" s="634" t="s">
        <v>5780</v>
      </c>
      <c r="F92" s="635"/>
      <c r="G92" s="635"/>
      <c r="H92" s="635"/>
      <c r="I92" s="635"/>
      <c r="J92" s="636"/>
      <c r="K92" s="412">
        <f>SUM(K94:K97)</f>
        <v>0</v>
      </c>
      <c r="L92" s="87" t="s">
        <v>63</v>
      </c>
      <c r="M92" s="113"/>
      <c r="N92" s="99"/>
      <c r="O92" s="179"/>
    </row>
    <row r="93" spans="2:15" ht="34.5" hidden="1" customHeight="1">
      <c r="B93" s="324" t="s">
        <v>6285</v>
      </c>
      <c r="C93" s="45"/>
      <c r="D93" s="45"/>
      <c r="E93" s="127" t="s">
        <v>6277</v>
      </c>
      <c r="F93" s="310" t="s">
        <v>6281</v>
      </c>
      <c r="G93" s="310" t="s">
        <v>6278</v>
      </c>
      <c r="H93" s="91"/>
      <c r="I93" s="70"/>
      <c r="J93" s="130"/>
      <c r="K93" s="411"/>
      <c r="L93" s="267"/>
      <c r="M93" s="113"/>
      <c r="N93" s="99"/>
      <c r="O93" s="179"/>
    </row>
    <row r="94" spans="2:15" ht="15" hidden="1">
      <c r="B94" s="322" t="s">
        <v>6279</v>
      </c>
      <c r="C94" s="45"/>
      <c r="D94" s="45"/>
      <c r="E94" s="132">
        <v>0</v>
      </c>
      <c r="F94" s="114">
        <v>2.1</v>
      </c>
      <c r="G94" s="114">
        <v>1</v>
      </c>
      <c r="H94" s="91"/>
      <c r="I94" s="70"/>
      <c r="J94" s="130"/>
      <c r="K94" s="411">
        <f>E94*F94*G94</f>
        <v>0</v>
      </c>
      <c r="L94" s="267"/>
      <c r="M94" s="113"/>
      <c r="N94" s="99"/>
      <c r="O94" s="179"/>
    </row>
    <row r="95" spans="2:15" ht="15" hidden="1">
      <c r="B95" s="322" t="s">
        <v>6280</v>
      </c>
      <c r="C95" s="45"/>
      <c r="D95" s="45"/>
      <c r="E95" s="132">
        <v>0</v>
      </c>
      <c r="F95" s="114">
        <v>2.1</v>
      </c>
      <c r="G95" s="114">
        <v>1</v>
      </c>
      <c r="H95" s="91"/>
      <c r="I95" s="70"/>
      <c r="J95" s="130"/>
      <c r="K95" s="411">
        <f>E95*F95*G95</f>
        <v>0</v>
      </c>
      <c r="L95" s="267"/>
      <c r="M95" s="113"/>
      <c r="N95" s="99"/>
      <c r="O95" s="179"/>
    </row>
    <row r="96" spans="2:15" ht="25.5" hidden="1">
      <c r="B96" s="322" t="s">
        <v>6283</v>
      </c>
      <c r="C96" s="45"/>
      <c r="D96" s="45"/>
      <c r="E96" s="132">
        <v>0</v>
      </c>
      <c r="F96" s="114">
        <v>2.1</v>
      </c>
      <c r="G96" s="114">
        <v>1</v>
      </c>
      <c r="H96" s="91"/>
      <c r="I96" s="70"/>
      <c r="J96" s="130"/>
      <c r="K96" s="411">
        <f t="shared" ref="K96:K97" si="0">E96*F96*G96</f>
        <v>0</v>
      </c>
      <c r="L96" s="267"/>
      <c r="M96" s="113"/>
      <c r="N96" s="99"/>
      <c r="O96" s="179"/>
    </row>
    <row r="97" spans="2:15" ht="25.5" hidden="1">
      <c r="B97" s="322" t="s">
        <v>6282</v>
      </c>
      <c r="C97" s="45"/>
      <c r="D97" s="45"/>
      <c r="E97" s="132">
        <v>0</v>
      </c>
      <c r="F97" s="114">
        <v>2.1</v>
      </c>
      <c r="G97" s="114">
        <v>1</v>
      </c>
      <c r="H97" s="91"/>
      <c r="I97" s="70"/>
      <c r="J97" s="130"/>
      <c r="K97" s="411">
        <f t="shared" si="0"/>
        <v>0</v>
      </c>
      <c r="L97" s="267"/>
      <c r="M97" s="113"/>
      <c r="N97" s="99"/>
      <c r="O97" s="179"/>
    </row>
    <row r="98" spans="2:15" ht="15" hidden="1">
      <c r="B98" s="322"/>
      <c r="C98" s="45"/>
      <c r="D98" s="45"/>
      <c r="E98" s="131"/>
      <c r="F98" s="91"/>
      <c r="G98" s="91"/>
      <c r="H98" s="91"/>
      <c r="I98" s="70"/>
      <c r="J98" s="130"/>
      <c r="K98" s="414"/>
      <c r="L98" s="267"/>
      <c r="M98" s="113"/>
      <c r="N98" s="99"/>
      <c r="O98" s="179"/>
    </row>
    <row r="99" spans="2:15" ht="15">
      <c r="B99" s="322"/>
      <c r="C99" s="45"/>
      <c r="D99" s="45"/>
      <c r="E99" s="129"/>
      <c r="F99" s="73"/>
      <c r="G99" s="73"/>
      <c r="H99" s="73"/>
      <c r="I99" s="73"/>
      <c r="J99" s="169"/>
      <c r="K99" s="411"/>
      <c r="L99" s="100"/>
      <c r="M99" s="170"/>
      <c r="N99" s="171"/>
      <c r="O99" s="179"/>
    </row>
    <row r="100" spans="2:15" ht="15">
      <c r="B100" s="322"/>
      <c r="C100" s="45">
        <v>97063</v>
      </c>
      <c r="D100" s="121" t="s">
        <v>11</v>
      </c>
      <c r="E100" s="634" t="s">
        <v>4635</v>
      </c>
      <c r="F100" s="635"/>
      <c r="G100" s="635"/>
      <c r="H100" s="635"/>
      <c r="I100" s="635"/>
      <c r="J100" s="636"/>
      <c r="K100" s="412">
        <f>SUM(K102:K105)</f>
        <v>994</v>
      </c>
      <c r="L100" s="87" t="s">
        <v>63</v>
      </c>
      <c r="M100" s="170"/>
      <c r="N100" s="171"/>
      <c r="O100" s="179"/>
    </row>
    <row r="101" spans="2:15" ht="51">
      <c r="B101" s="324" t="s">
        <v>6286</v>
      </c>
      <c r="C101" s="45"/>
      <c r="D101" s="45"/>
      <c r="E101" s="127" t="s">
        <v>6277</v>
      </c>
      <c r="F101" s="310" t="s">
        <v>6281</v>
      </c>
      <c r="G101" s="310" t="s">
        <v>6278</v>
      </c>
      <c r="H101" s="310" t="s">
        <v>6272</v>
      </c>
      <c r="I101" s="70"/>
      <c r="J101" s="130"/>
      <c r="K101" s="411"/>
      <c r="L101" s="100"/>
      <c r="M101" s="170"/>
      <c r="N101" s="171"/>
      <c r="O101" s="179"/>
    </row>
    <row r="102" spans="2:15" ht="18.75" customHeight="1">
      <c r="B102" s="322" t="s">
        <v>6287</v>
      </c>
      <c r="C102" s="45"/>
      <c r="D102" s="45"/>
      <c r="E102" s="168">
        <v>43</v>
      </c>
      <c r="F102" s="112">
        <v>5</v>
      </c>
      <c r="G102" s="112">
        <v>2</v>
      </c>
      <c r="H102" s="114">
        <v>1</v>
      </c>
      <c r="I102" s="73"/>
      <c r="J102" s="169"/>
      <c r="K102" s="411">
        <f t="shared" ref="K102:K104" si="1">E102*F102*G102*H102</f>
        <v>430</v>
      </c>
      <c r="L102" s="100"/>
      <c r="M102" s="170"/>
      <c r="N102" s="171"/>
      <c r="O102" s="179"/>
    </row>
    <row r="103" spans="2:15" ht="18.75" customHeight="1">
      <c r="B103" s="322" t="s">
        <v>6288</v>
      </c>
      <c r="C103" s="45"/>
      <c r="D103" s="45"/>
      <c r="E103" s="168"/>
      <c r="F103" s="112"/>
      <c r="G103" s="112"/>
      <c r="H103" s="114"/>
      <c r="I103" s="70"/>
      <c r="J103" s="130"/>
      <c r="K103" s="411">
        <f t="shared" si="1"/>
        <v>0</v>
      </c>
      <c r="L103" s="100"/>
      <c r="M103" s="170"/>
      <c r="N103" s="171"/>
      <c r="O103" s="179"/>
    </row>
    <row r="104" spans="2:15" ht="18.75" customHeight="1">
      <c r="B104" s="322" t="s">
        <v>6289</v>
      </c>
      <c r="C104" s="45"/>
      <c r="D104" s="45"/>
      <c r="E104" s="132">
        <v>30</v>
      </c>
      <c r="F104" s="114">
        <v>9.4</v>
      </c>
      <c r="G104" s="114">
        <v>2</v>
      </c>
      <c r="H104" s="114">
        <v>1</v>
      </c>
      <c r="I104" s="70"/>
      <c r="J104" s="130"/>
      <c r="K104" s="411">
        <f t="shared" si="1"/>
        <v>564</v>
      </c>
      <c r="L104" s="100"/>
      <c r="M104" s="170"/>
      <c r="N104" s="171"/>
      <c r="O104" s="179"/>
    </row>
    <row r="105" spans="2:15" ht="18.75" customHeight="1">
      <c r="B105" s="322" t="s">
        <v>6290</v>
      </c>
      <c r="C105" s="45"/>
      <c r="D105" s="45"/>
      <c r="E105" s="132"/>
      <c r="F105" s="114"/>
      <c r="G105" s="114"/>
      <c r="H105" s="114"/>
      <c r="I105" s="70"/>
      <c r="J105" s="130"/>
      <c r="K105" s="411">
        <f>E105*F105*G105*H105</f>
        <v>0</v>
      </c>
      <c r="L105" s="100"/>
      <c r="M105" s="170"/>
      <c r="N105" s="171"/>
      <c r="O105" s="179"/>
    </row>
    <row r="106" spans="2:15" ht="15">
      <c r="B106" s="322"/>
      <c r="C106" s="45"/>
      <c r="D106" s="45"/>
      <c r="E106" s="125"/>
      <c r="F106" s="73"/>
      <c r="G106" s="73"/>
      <c r="H106" s="73"/>
      <c r="I106" s="73"/>
      <c r="J106" s="169"/>
      <c r="K106" s="411"/>
      <c r="L106" s="100"/>
      <c r="M106" s="170"/>
      <c r="N106" s="171"/>
      <c r="O106" s="179"/>
    </row>
    <row r="107" spans="2:15" ht="15">
      <c r="B107" s="322"/>
      <c r="C107" s="45"/>
      <c r="D107" s="45"/>
      <c r="E107" s="125"/>
      <c r="F107" s="73"/>
      <c r="G107" s="73"/>
      <c r="H107" s="73"/>
      <c r="I107" s="73"/>
      <c r="J107" s="169"/>
      <c r="K107" s="411"/>
      <c r="L107" s="100"/>
      <c r="M107" s="170"/>
      <c r="N107" s="171"/>
      <c r="O107" s="179"/>
    </row>
    <row r="108" spans="2:15" ht="29.25" customHeight="1">
      <c r="B108" s="322"/>
      <c r="C108" s="45">
        <v>41598</v>
      </c>
      <c r="D108" s="121" t="s">
        <v>11</v>
      </c>
      <c r="E108" s="631" t="s">
        <v>6307</v>
      </c>
      <c r="F108" s="632"/>
      <c r="G108" s="632"/>
      <c r="H108" s="632"/>
      <c r="I108" s="632"/>
      <c r="J108" s="633"/>
      <c r="K108" s="412">
        <f>SUM(K110:K111)</f>
        <v>1</v>
      </c>
      <c r="L108" s="87" t="s">
        <v>5803</v>
      </c>
      <c r="M108" s="170"/>
      <c r="N108" s="171"/>
      <c r="O108" s="179"/>
    </row>
    <row r="109" spans="2:15" ht="48.75" customHeight="1">
      <c r="B109" s="324" t="s">
        <v>6320</v>
      </c>
      <c r="C109" s="45"/>
      <c r="D109" s="45"/>
      <c r="E109" s="127" t="s">
        <v>6321</v>
      </c>
      <c r="F109" s="73"/>
      <c r="G109" s="310" t="s">
        <v>6374</v>
      </c>
      <c r="H109" s="73"/>
      <c r="I109" s="73"/>
      <c r="J109" s="169"/>
      <c r="K109" s="411"/>
      <c r="L109" s="100"/>
      <c r="M109" s="170"/>
      <c r="N109" s="171"/>
      <c r="O109" s="179"/>
    </row>
    <row r="110" spans="2:15" ht="15">
      <c r="B110" s="322"/>
      <c r="C110" s="45"/>
      <c r="D110" s="45"/>
      <c r="E110" s="133">
        <v>1</v>
      </c>
      <c r="F110" s="73"/>
      <c r="G110" s="112">
        <v>1</v>
      </c>
      <c r="H110" s="73"/>
      <c r="I110" s="73"/>
      <c r="J110" s="169"/>
      <c r="K110" s="411">
        <f>E110*G110</f>
        <v>1</v>
      </c>
      <c r="L110" s="100"/>
      <c r="M110" s="170"/>
      <c r="N110" s="171"/>
      <c r="O110" s="179"/>
    </row>
    <row r="111" spans="2:15" ht="15">
      <c r="B111" s="322"/>
      <c r="C111" s="45"/>
      <c r="D111" s="45"/>
      <c r="E111" s="125"/>
      <c r="F111" s="73"/>
      <c r="G111" s="73"/>
      <c r="H111" s="73"/>
      <c r="I111" s="73"/>
      <c r="J111" s="169"/>
      <c r="K111" s="411">
        <f>E111*F111*G111</f>
        <v>0</v>
      </c>
      <c r="L111" s="100"/>
      <c r="M111" s="170"/>
      <c r="N111" s="171"/>
      <c r="O111" s="179"/>
    </row>
    <row r="112" spans="2:15" ht="14.25" customHeight="1">
      <c r="B112" s="322"/>
      <c r="C112" s="45"/>
      <c r="D112" s="45"/>
      <c r="E112" s="125"/>
      <c r="F112" s="73"/>
      <c r="G112" s="73"/>
      <c r="H112" s="73"/>
      <c r="I112" s="73"/>
      <c r="J112" s="169"/>
      <c r="K112" s="411"/>
      <c r="L112" s="100"/>
      <c r="M112" s="170"/>
      <c r="N112" s="171"/>
      <c r="O112" s="179"/>
    </row>
    <row r="113" spans="2:15" ht="43.5" customHeight="1">
      <c r="B113" s="322"/>
      <c r="C113" s="155" t="str">
        <f>'3-COMPO.ADM.PRF '!B17</f>
        <v>CP-IP-02</v>
      </c>
      <c r="D113" s="121" t="s">
        <v>6713</v>
      </c>
      <c r="E113" s="628" t="s">
        <v>6317</v>
      </c>
      <c r="F113" s="629"/>
      <c r="G113" s="629"/>
      <c r="H113" s="629"/>
      <c r="I113" s="629"/>
      <c r="J113" s="630"/>
      <c r="K113" s="412">
        <f>SUM(K115:K116)</f>
        <v>1</v>
      </c>
      <c r="L113" s="87" t="s">
        <v>5803</v>
      </c>
      <c r="M113" s="170"/>
      <c r="N113" s="171"/>
      <c r="O113" s="179"/>
    </row>
    <row r="114" spans="2:15" ht="52.5" customHeight="1">
      <c r="B114" s="324" t="s">
        <v>6320</v>
      </c>
      <c r="C114" s="45"/>
      <c r="D114" s="45"/>
      <c r="E114" s="127" t="s">
        <v>6321</v>
      </c>
      <c r="F114" s="73"/>
      <c r="G114" s="310" t="s">
        <v>6374</v>
      </c>
      <c r="H114" s="73"/>
      <c r="I114" s="73"/>
      <c r="J114" s="169"/>
      <c r="K114" s="411"/>
      <c r="L114" s="100"/>
      <c r="M114" s="170"/>
      <c r="N114" s="171"/>
      <c r="O114" s="179"/>
    </row>
    <row r="115" spans="2:15" ht="15">
      <c r="B115" s="322"/>
      <c r="C115" s="45"/>
      <c r="D115" s="45"/>
      <c r="E115" s="133">
        <v>1</v>
      </c>
      <c r="F115" s="73"/>
      <c r="G115" s="112">
        <v>1</v>
      </c>
      <c r="H115" s="73"/>
      <c r="I115" s="73"/>
      <c r="J115" s="169"/>
      <c r="K115" s="411">
        <f>E115*G115</f>
        <v>1</v>
      </c>
      <c r="L115" s="100"/>
      <c r="M115" s="170"/>
      <c r="N115" s="171"/>
      <c r="O115" s="179"/>
    </row>
    <row r="116" spans="2:15" ht="15">
      <c r="B116" s="322"/>
      <c r="C116" s="45"/>
      <c r="D116" s="45"/>
      <c r="E116" s="125"/>
      <c r="F116" s="73"/>
      <c r="G116" s="73"/>
      <c r="H116" s="73"/>
      <c r="I116" s="73"/>
      <c r="J116" s="169"/>
      <c r="K116" s="411">
        <f>E116*F116*G116</f>
        <v>0</v>
      </c>
      <c r="L116" s="100"/>
      <c r="M116" s="170"/>
      <c r="N116" s="171"/>
      <c r="O116" s="179"/>
    </row>
    <row r="117" spans="2:15" ht="15">
      <c r="B117" s="322"/>
      <c r="C117" s="45"/>
      <c r="D117" s="45"/>
      <c r="E117" s="125"/>
      <c r="F117" s="73"/>
      <c r="G117" s="73"/>
      <c r="H117" s="73"/>
      <c r="I117" s="73"/>
      <c r="J117" s="169"/>
      <c r="K117" s="411"/>
      <c r="L117" s="100"/>
      <c r="M117" s="170"/>
      <c r="N117" s="171"/>
      <c r="O117" s="179"/>
    </row>
    <row r="118" spans="2:15" ht="15">
      <c r="B118" s="322"/>
      <c r="C118" s="121" t="s">
        <v>11968</v>
      </c>
      <c r="D118" s="121" t="s">
        <v>11</v>
      </c>
      <c r="E118" s="126" t="s">
        <v>6246</v>
      </c>
      <c r="F118" s="73"/>
      <c r="G118" s="73"/>
      <c r="H118" s="73"/>
      <c r="I118" s="73"/>
      <c r="J118" s="169"/>
      <c r="K118" s="412">
        <f>SUM(K120:K121)</f>
        <v>6</v>
      </c>
      <c r="L118" s="87" t="s">
        <v>63</v>
      </c>
      <c r="M118" s="170"/>
      <c r="N118" s="171"/>
      <c r="O118" s="179"/>
    </row>
    <row r="119" spans="2:15" ht="25.5">
      <c r="B119" s="324" t="s">
        <v>6291</v>
      </c>
      <c r="C119" s="45"/>
      <c r="D119" s="45"/>
      <c r="E119" s="127" t="s">
        <v>6277</v>
      </c>
      <c r="F119" s="310" t="s">
        <v>6292</v>
      </c>
      <c r="G119" s="310" t="s">
        <v>6278</v>
      </c>
      <c r="H119" s="73"/>
      <c r="I119" s="73"/>
      <c r="J119" s="169"/>
      <c r="K119" s="411"/>
      <c r="L119" s="100"/>
      <c r="M119" s="170"/>
      <c r="N119" s="171"/>
      <c r="O119" s="179"/>
    </row>
    <row r="120" spans="2:15" ht="15">
      <c r="B120" s="322"/>
      <c r="C120" s="45"/>
      <c r="D120" s="45"/>
      <c r="E120" s="133">
        <v>3</v>
      </c>
      <c r="F120" s="112">
        <v>2</v>
      </c>
      <c r="G120" s="112">
        <v>1</v>
      </c>
      <c r="H120" s="73"/>
      <c r="I120" s="73"/>
      <c r="J120" s="169"/>
      <c r="K120" s="411">
        <f>E120*F120*G120</f>
        <v>6</v>
      </c>
      <c r="L120" s="100"/>
      <c r="M120" s="170"/>
      <c r="N120" s="171"/>
      <c r="O120" s="179"/>
    </row>
    <row r="121" spans="2:15" ht="15">
      <c r="B121" s="322"/>
      <c r="C121" s="45"/>
      <c r="D121" s="45"/>
      <c r="E121" s="133">
        <v>0</v>
      </c>
      <c r="F121" s="112">
        <v>0</v>
      </c>
      <c r="G121" s="112">
        <v>0</v>
      </c>
      <c r="H121" s="73"/>
      <c r="I121" s="73"/>
      <c r="J121" s="169"/>
      <c r="K121" s="411">
        <f>E121*F121*G121</f>
        <v>0</v>
      </c>
      <c r="L121" s="100"/>
      <c r="M121" s="170"/>
      <c r="N121" s="171"/>
      <c r="O121" s="179"/>
    </row>
    <row r="122" spans="2:15" ht="15">
      <c r="B122" s="322"/>
      <c r="C122" s="45"/>
      <c r="D122" s="45"/>
      <c r="E122" s="125"/>
      <c r="F122" s="73"/>
      <c r="G122" s="73"/>
      <c r="H122" s="73"/>
      <c r="I122" s="73"/>
      <c r="J122" s="169"/>
      <c r="K122" s="411"/>
      <c r="L122" s="100"/>
      <c r="M122" s="170"/>
      <c r="N122" s="171"/>
      <c r="O122" s="179"/>
    </row>
    <row r="123" spans="2:15">
      <c r="B123" s="322"/>
      <c r="C123" s="45"/>
      <c r="D123" s="45"/>
      <c r="E123" s="178"/>
      <c r="F123" s="73"/>
      <c r="G123" s="73"/>
      <c r="H123" s="73"/>
      <c r="I123" s="73"/>
      <c r="J123" s="169"/>
      <c r="K123" s="411"/>
      <c r="L123" s="100"/>
      <c r="M123" s="170"/>
      <c r="N123" s="171"/>
      <c r="O123" s="179"/>
    </row>
    <row r="124" spans="2:15" ht="15" hidden="1">
      <c r="B124" s="326"/>
      <c r="C124" s="45">
        <v>83635</v>
      </c>
      <c r="D124" s="121" t="s">
        <v>11</v>
      </c>
      <c r="E124" s="126" t="s">
        <v>5517</v>
      </c>
      <c r="F124" s="73"/>
      <c r="G124" s="73"/>
      <c r="H124" s="73"/>
      <c r="I124" s="73"/>
      <c r="J124" s="169"/>
      <c r="K124" s="412">
        <f>SUM(K126)</f>
        <v>0</v>
      </c>
      <c r="L124" s="87" t="s">
        <v>5803</v>
      </c>
      <c r="M124" s="170"/>
      <c r="N124" s="171"/>
      <c r="O124" s="179"/>
    </row>
    <row r="125" spans="2:15" ht="25.5" hidden="1">
      <c r="B125" s="324" t="s">
        <v>6306</v>
      </c>
      <c r="C125" s="45"/>
      <c r="D125" s="45"/>
      <c r="E125" s="123" t="s">
        <v>6278</v>
      </c>
      <c r="F125" s="310"/>
      <c r="G125" s="310" t="s">
        <v>6484</v>
      </c>
      <c r="H125" s="73"/>
      <c r="I125" s="73"/>
      <c r="J125" s="169"/>
      <c r="K125" s="411"/>
      <c r="L125" s="100"/>
      <c r="M125" s="170"/>
      <c r="N125" s="171"/>
      <c r="O125" s="179"/>
    </row>
    <row r="126" spans="2:15" ht="15" hidden="1">
      <c r="B126" s="322" t="s">
        <v>6308</v>
      </c>
      <c r="C126" s="45"/>
      <c r="D126" s="45"/>
      <c r="E126" s="133">
        <v>0</v>
      </c>
      <c r="F126" s="73"/>
      <c r="G126" s="112">
        <v>2</v>
      </c>
      <c r="H126" s="73"/>
      <c r="I126" s="73"/>
      <c r="J126" s="169"/>
      <c r="K126" s="411">
        <f>E126*G126</f>
        <v>0</v>
      </c>
      <c r="L126" s="100"/>
      <c r="M126" s="170"/>
      <c r="N126" s="171"/>
      <c r="O126" s="179"/>
    </row>
    <row r="127" spans="2:15" ht="15" hidden="1">
      <c r="B127" s="322"/>
      <c r="C127" s="45"/>
      <c r="D127" s="45"/>
      <c r="E127" s="125"/>
      <c r="F127" s="73"/>
      <c r="G127" s="73"/>
      <c r="H127" s="73"/>
      <c r="I127" s="73"/>
      <c r="J127" s="169"/>
      <c r="K127" s="411"/>
      <c r="L127" s="100"/>
      <c r="M127" s="170"/>
      <c r="N127" s="171"/>
      <c r="O127" s="179"/>
    </row>
    <row r="128" spans="2:15" ht="15" hidden="1">
      <c r="B128" s="322"/>
      <c r="C128" s="45">
        <v>72554</v>
      </c>
      <c r="D128" s="121" t="s">
        <v>11</v>
      </c>
      <c r="E128" s="126" t="s">
        <v>4585</v>
      </c>
      <c r="F128" s="73"/>
      <c r="G128" s="73"/>
      <c r="H128" s="73"/>
      <c r="I128" s="73"/>
      <c r="J128" s="169"/>
      <c r="K128" s="412">
        <f>SUM(K130)</f>
        <v>0</v>
      </c>
      <c r="L128" s="87" t="s">
        <v>5803</v>
      </c>
      <c r="M128" s="170"/>
      <c r="N128" s="171"/>
      <c r="O128" s="179"/>
    </row>
    <row r="129" spans="2:15" ht="25.5" hidden="1">
      <c r="B129" s="324" t="s">
        <v>6306</v>
      </c>
      <c r="C129" s="45"/>
      <c r="D129" s="45"/>
      <c r="E129" s="123" t="s">
        <v>6278</v>
      </c>
      <c r="F129" s="310"/>
      <c r="G129" s="310" t="s">
        <v>6484</v>
      </c>
      <c r="H129" s="73"/>
      <c r="I129" s="73"/>
      <c r="J129" s="169"/>
      <c r="K129" s="411"/>
      <c r="L129" s="100"/>
      <c r="M129" s="170"/>
      <c r="N129" s="171"/>
      <c r="O129" s="179"/>
    </row>
    <row r="130" spans="2:15" ht="15" hidden="1">
      <c r="B130" s="322" t="s">
        <v>6309</v>
      </c>
      <c r="C130" s="45"/>
      <c r="D130" s="45"/>
      <c r="E130" s="133">
        <v>0</v>
      </c>
      <c r="F130" s="73"/>
      <c r="G130" s="112">
        <v>2</v>
      </c>
      <c r="H130" s="73"/>
      <c r="I130" s="73"/>
      <c r="J130" s="169"/>
      <c r="K130" s="411">
        <f>E130*G130</f>
        <v>0</v>
      </c>
      <c r="L130" s="100"/>
      <c r="M130" s="170"/>
      <c r="N130" s="171"/>
      <c r="O130" s="179"/>
    </row>
    <row r="131" spans="2:15" ht="15" hidden="1">
      <c r="B131" s="322"/>
      <c r="C131" s="45"/>
      <c r="D131" s="45"/>
      <c r="E131" s="125"/>
      <c r="F131" s="73"/>
      <c r="G131" s="73"/>
      <c r="H131" s="73"/>
      <c r="I131" s="73"/>
      <c r="J131" s="169"/>
      <c r="K131" s="411"/>
      <c r="L131" s="100"/>
      <c r="M131" s="170"/>
      <c r="N131" s="171"/>
      <c r="O131" s="179"/>
    </row>
    <row r="132" spans="2:15" ht="30" hidden="1" customHeight="1">
      <c r="B132" s="322"/>
      <c r="C132" s="121" t="s">
        <v>67</v>
      </c>
      <c r="D132" s="121" t="s">
        <v>11</v>
      </c>
      <c r="E132" s="628" t="s">
        <v>5518</v>
      </c>
      <c r="F132" s="629"/>
      <c r="G132" s="629"/>
      <c r="H132" s="629"/>
      <c r="I132" s="629"/>
      <c r="J132" s="630"/>
      <c r="K132" s="412">
        <f>SUM(K134)</f>
        <v>0</v>
      </c>
      <c r="L132" s="87" t="s">
        <v>5803</v>
      </c>
      <c r="M132" s="170"/>
      <c r="N132" s="171"/>
      <c r="O132" s="179"/>
    </row>
    <row r="133" spans="2:15" ht="25.5" hidden="1">
      <c r="B133" s="324" t="s">
        <v>6306</v>
      </c>
      <c r="C133" s="45"/>
      <c r="D133" s="45"/>
      <c r="E133" s="123" t="s">
        <v>6278</v>
      </c>
      <c r="F133" s="310"/>
      <c r="G133" s="310" t="s">
        <v>6484</v>
      </c>
      <c r="H133" s="73"/>
      <c r="I133" s="73"/>
      <c r="J133" s="169"/>
      <c r="K133" s="411"/>
      <c r="L133" s="100"/>
      <c r="M133" s="170"/>
      <c r="N133" s="171"/>
      <c r="O133" s="179"/>
    </row>
    <row r="134" spans="2:15" ht="15" hidden="1">
      <c r="B134" s="322" t="s">
        <v>6310</v>
      </c>
      <c r="C134" s="45"/>
      <c r="D134" s="45"/>
      <c r="E134" s="133">
        <v>0</v>
      </c>
      <c r="F134" s="73"/>
      <c r="G134" s="112">
        <v>2</v>
      </c>
      <c r="H134" s="73"/>
      <c r="I134" s="73"/>
      <c r="J134" s="169"/>
      <c r="K134" s="411">
        <f>E134*G134</f>
        <v>0</v>
      </c>
      <c r="L134" s="100"/>
      <c r="M134" s="170"/>
      <c r="N134" s="171"/>
      <c r="O134" s="179"/>
    </row>
    <row r="135" spans="2:15" ht="15" hidden="1">
      <c r="B135" s="322"/>
      <c r="C135" s="45"/>
      <c r="D135" s="45"/>
      <c r="E135" s="125"/>
      <c r="F135" s="73"/>
      <c r="G135" s="73"/>
      <c r="H135" s="73"/>
      <c r="I135" s="73"/>
      <c r="J135" s="169"/>
      <c r="K135" s="411"/>
      <c r="L135" s="100"/>
      <c r="M135" s="170"/>
      <c r="N135" s="171"/>
      <c r="O135" s="179"/>
    </row>
    <row r="136" spans="2:15" ht="15" hidden="1">
      <c r="B136" s="322"/>
      <c r="C136" s="45"/>
      <c r="D136" s="45"/>
      <c r="E136" s="125"/>
      <c r="F136" s="73"/>
      <c r="G136" s="73"/>
      <c r="H136" s="73"/>
      <c r="I136" s="73"/>
      <c r="J136" s="169"/>
      <c r="K136" s="411"/>
      <c r="L136" s="100"/>
      <c r="M136" s="170"/>
      <c r="N136" s="171"/>
      <c r="O136" s="179"/>
    </row>
    <row r="137" spans="2:15" ht="28.5" hidden="1" customHeight="1">
      <c r="B137" s="322"/>
      <c r="C137" s="155" t="e">
        <f>'3-COMPO.ADM.PRF '!#REF!</f>
        <v>#REF!</v>
      </c>
      <c r="D137" s="121" t="s">
        <v>6713</v>
      </c>
      <c r="E137" s="628" t="s">
        <v>6318</v>
      </c>
      <c r="F137" s="629"/>
      <c r="G137" s="629"/>
      <c r="H137" s="629"/>
      <c r="I137" s="629"/>
      <c r="J137" s="630"/>
      <c r="K137" s="412">
        <f>SUM(K139)</f>
        <v>1</v>
      </c>
      <c r="L137" s="87" t="s">
        <v>5803</v>
      </c>
      <c r="M137" s="170"/>
      <c r="N137" s="171"/>
      <c r="O137" s="179"/>
    </row>
    <row r="138" spans="2:15" ht="25.5" hidden="1">
      <c r="B138" s="322"/>
      <c r="C138" s="45"/>
      <c r="D138" s="45"/>
      <c r="E138" s="127" t="s">
        <v>6315</v>
      </c>
      <c r="F138" s="73"/>
      <c r="G138" s="310" t="s">
        <v>6265</v>
      </c>
      <c r="H138" s="73"/>
      <c r="I138" s="73"/>
      <c r="J138" s="169"/>
      <c r="K138" s="411"/>
      <c r="L138" s="100"/>
      <c r="M138" s="170"/>
      <c r="N138" s="171"/>
      <c r="O138" s="179"/>
    </row>
    <row r="139" spans="2:15" ht="15" hidden="1">
      <c r="B139" s="322"/>
      <c r="C139" s="45"/>
      <c r="D139" s="45"/>
      <c r="E139" s="133">
        <v>1</v>
      </c>
      <c r="F139" s="73"/>
      <c r="G139" s="112">
        <v>1</v>
      </c>
      <c r="H139" s="73"/>
      <c r="I139" s="73"/>
      <c r="J139" s="169"/>
      <c r="K139" s="411">
        <f>E139*G139</f>
        <v>1</v>
      </c>
      <c r="L139" s="100"/>
      <c r="M139" s="170"/>
      <c r="N139" s="171"/>
      <c r="O139" s="179"/>
    </row>
    <row r="140" spans="2:15" ht="15">
      <c r="B140" s="322"/>
      <c r="C140" s="45"/>
      <c r="D140" s="45"/>
      <c r="E140" s="125"/>
      <c r="F140" s="517"/>
      <c r="G140" s="517"/>
      <c r="H140" s="517"/>
      <c r="I140" s="517"/>
      <c r="J140" s="169"/>
      <c r="K140" s="411"/>
      <c r="L140" s="488"/>
      <c r="M140" s="170"/>
      <c r="N140" s="171"/>
      <c r="O140" s="179"/>
    </row>
    <row r="141" spans="2:15" ht="15">
      <c r="B141" s="322" t="s">
        <v>12664</v>
      </c>
      <c r="C141" s="155" t="str">
        <f>'3-COMPO.ADM.PRF '!B13</f>
        <v>CP-IP- 01</v>
      </c>
      <c r="D141" s="121" t="s">
        <v>6713</v>
      </c>
      <c r="E141" s="185" t="str">
        <f>'3-COMPO.ADM.PRF '!E13</f>
        <v>LIMPEZA INICIAL DA OBRA</v>
      </c>
      <c r="F141" s="517"/>
      <c r="G141" s="517"/>
      <c r="H141" s="517"/>
      <c r="I141" s="517"/>
      <c r="J141" s="169"/>
      <c r="K141" s="412">
        <f>SUM(K142:K142)</f>
        <v>1290</v>
      </c>
      <c r="L141" s="488" t="s">
        <v>63</v>
      </c>
      <c r="M141" s="194">
        <f>K141*0.05</f>
        <v>64.5</v>
      </c>
      <c r="N141" s="108" t="s">
        <v>64</v>
      </c>
    </row>
    <row r="142" spans="2:15" ht="15">
      <c r="B142" s="322"/>
      <c r="C142" s="45"/>
      <c r="D142" s="45"/>
      <c r="E142" s="125" t="s">
        <v>12665</v>
      </c>
      <c r="F142" s="517"/>
      <c r="G142" s="517"/>
      <c r="H142" s="517"/>
      <c r="I142" s="83"/>
      <c r="J142" s="195"/>
      <c r="K142" s="415">
        <v>1290</v>
      </c>
      <c r="L142" s="88"/>
      <c r="M142" s="154"/>
      <c r="N142" s="171"/>
    </row>
    <row r="143" spans="2:15" ht="15">
      <c r="B143" s="322"/>
      <c r="C143" s="45"/>
      <c r="D143" s="45"/>
      <c r="E143" s="125"/>
      <c r="F143" s="517"/>
      <c r="G143" s="517"/>
      <c r="H143" s="517"/>
      <c r="I143" s="83"/>
      <c r="J143" s="195"/>
      <c r="K143" s="415"/>
      <c r="L143" s="88"/>
      <c r="M143" s="154"/>
      <c r="N143" s="171"/>
    </row>
    <row r="144" spans="2:15" ht="15">
      <c r="B144" s="322" t="s">
        <v>12864</v>
      </c>
      <c r="C144" s="121" t="s">
        <v>11717</v>
      </c>
      <c r="D144" s="121" t="s">
        <v>11</v>
      </c>
      <c r="E144" s="185" t="s">
        <v>12667</v>
      </c>
      <c r="F144" s="517"/>
      <c r="G144" s="517"/>
      <c r="H144" s="517"/>
      <c r="I144" s="517"/>
      <c r="J144" s="169"/>
      <c r="K144" s="412">
        <f>SUM(K145:K147)</f>
        <v>230.04000000000002</v>
      </c>
      <c r="L144" s="488" t="s">
        <v>63</v>
      </c>
      <c r="M144" s="194">
        <f>K144*0.05</f>
        <v>11.502000000000002</v>
      </c>
      <c r="N144" s="108" t="s">
        <v>64</v>
      </c>
    </row>
    <row r="145" spans="2:15" ht="25.5">
      <c r="B145" s="322"/>
      <c r="C145" s="45"/>
      <c r="D145" s="45"/>
      <c r="E145" s="127" t="s">
        <v>6724</v>
      </c>
      <c r="F145" s="515" t="s">
        <v>6725</v>
      </c>
      <c r="G145" s="515" t="s">
        <v>6372</v>
      </c>
      <c r="H145" s="515"/>
      <c r="I145" s="517"/>
      <c r="J145" s="169"/>
      <c r="K145" s="415"/>
      <c r="L145" s="88"/>
      <c r="M145" s="154"/>
      <c r="N145" s="171"/>
    </row>
    <row r="146" spans="2:15">
      <c r="B146" s="322"/>
      <c r="C146" s="45"/>
      <c r="D146" s="45"/>
      <c r="E146" s="168">
        <v>5.0999999999999996</v>
      </c>
      <c r="F146" s="112">
        <v>2.7</v>
      </c>
      <c r="G146" s="112">
        <v>12</v>
      </c>
      <c r="H146" s="83"/>
      <c r="I146" s="83"/>
      <c r="J146" s="195"/>
      <c r="K146" s="416">
        <f>E146*F146*G146</f>
        <v>165.24</v>
      </c>
      <c r="L146" s="88"/>
      <c r="M146" s="154"/>
      <c r="N146" s="171"/>
    </row>
    <row r="147" spans="2:15">
      <c r="B147" s="322"/>
      <c r="C147" s="45"/>
      <c r="D147" s="45"/>
      <c r="E147" s="168">
        <v>6</v>
      </c>
      <c r="F147" s="112">
        <v>2.7</v>
      </c>
      <c r="G147" s="112">
        <v>4</v>
      </c>
      <c r="H147" s="83"/>
      <c r="I147" s="83"/>
      <c r="J147" s="195"/>
      <c r="K147" s="416">
        <f>E147*F147*G147</f>
        <v>64.800000000000011</v>
      </c>
      <c r="L147" s="84"/>
      <c r="M147" s="154"/>
      <c r="N147" s="108"/>
    </row>
    <row r="148" spans="2:15" ht="13.5" thickBot="1">
      <c r="B148" s="322"/>
      <c r="C148" s="45"/>
      <c r="D148" s="45"/>
      <c r="E148" s="487"/>
      <c r="F148" s="75"/>
      <c r="G148" s="75"/>
      <c r="H148" s="75"/>
      <c r="I148" s="75"/>
      <c r="J148" s="196"/>
      <c r="K148" s="415"/>
      <c r="L148" s="84"/>
      <c r="M148" s="154"/>
      <c r="N148" s="108"/>
    </row>
    <row r="149" spans="2:15" ht="13.5" thickBot="1">
      <c r="B149" s="525"/>
      <c r="C149" s="5"/>
      <c r="D149" s="5"/>
      <c r="E149" s="591" t="s">
        <v>12883</v>
      </c>
      <c r="F149" s="592"/>
      <c r="G149" s="592"/>
      <c r="H149" s="592"/>
      <c r="I149" s="592"/>
      <c r="J149" s="593"/>
      <c r="K149" s="410"/>
      <c r="L149" s="106"/>
      <c r="M149" s="154"/>
      <c r="N149" s="177"/>
    </row>
    <row r="150" spans="2:15" ht="15" hidden="1">
      <c r="B150" s="322"/>
      <c r="C150" s="155" t="e">
        <f>'3-COMPO.ADM.PRF '!#REF!</f>
        <v>#REF!</v>
      </c>
      <c r="D150" s="121" t="s">
        <v>6713</v>
      </c>
      <c r="E150" s="126" t="s">
        <v>6247</v>
      </c>
      <c r="F150" s="73"/>
      <c r="G150" s="73"/>
      <c r="H150" s="73"/>
      <c r="I150" s="73"/>
      <c r="J150" s="169"/>
      <c r="K150" s="412">
        <f>SUM(K152:K153)</f>
        <v>0</v>
      </c>
      <c r="L150" s="87" t="s">
        <v>6295</v>
      </c>
      <c r="M150" s="170"/>
      <c r="N150" s="171"/>
      <c r="O150" s="179"/>
    </row>
    <row r="151" spans="2:15" ht="25.5" hidden="1">
      <c r="B151" s="324" t="s">
        <v>6293</v>
      </c>
      <c r="C151" s="45"/>
      <c r="D151" s="45"/>
      <c r="E151" s="127" t="s">
        <v>6485</v>
      </c>
      <c r="F151" s="310"/>
      <c r="G151" s="310" t="s">
        <v>6278</v>
      </c>
      <c r="H151" s="73"/>
      <c r="I151" s="73"/>
      <c r="J151" s="169"/>
      <c r="K151" s="411"/>
      <c r="L151" s="100"/>
      <c r="M151" s="170"/>
      <c r="N151" s="171"/>
      <c r="O151" s="179"/>
    </row>
    <row r="152" spans="2:15" ht="25.5" hidden="1">
      <c r="B152" s="322" t="s">
        <v>6294</v>
      </c>
      <c r="C152" s="45"/>
      <c r="D152" s="45"/>
      <c r="E152" s="134">
        <v>3</v>
      </c>
      <c r="F152" s="310"/>
      <c r="G152" s="115">
        <v>0</v>
      </c>
      <c r="H152" s="73"/>
      <c r="I152" s="73"/>
      <c r="J152" s="169"/>
      <c r="K152" s="411">
        <f>E152*G152</f>
        <v>0</v>
      </c>
      <c r="L152" s="100"/>
      <c r="M152" s="170"/>
      <c r="N152" s="171"/>
      <c r="O152" s="179"/>
    </row>
    <row r="153" spans="2:15" hidden="1">
      <c r="B153" s="322"/>
      <c r="C153" s="45"/>
      <c r="D153" s="45"/>
      <c r="E153" s="178"/>
      <c r="F153" s="73"/>
      <c r="G153" s="73"/>
      <c r="H153" s="73"/>
      <c r="I153" s="73"/>
      <c r="J153" s="169"/>
      <c r="K153" s="411"/>
      <c r="L153" s="100"/>
      <c r="M153" s="170"/>
      <c r="N153" s="171"/>
      <c r="O153" s="179"/>
    </row>
    <row r="154" spans="2:15" ht="15" hidden="1">
      <c r="B154" s="322"/>
      <c r="C154" s="155" t="e">
        <f>'3-COMPO.ADM.PRF '!#REF!</f>
        <v>#REF!</v>
      </c>
      <c r="D154" s="121" t="s">
        <v>6714</v>
      </c>
      <c r="E154" s="126" t="s">
        <v>6248</v>
      </c>
      <c r="F154" s="73"/>
      <c r="G154" s="73"/>
      <c r="H154" s="73"/>
      <c r="I154" s="73"/>
      <c r="J154" s="169"/>
      <c r="K154" s="412">
        <f>SUM(K156:K157)</f>
        <v>0</v>
      </c>
      <c r="L154" s="87" t="s">
        <v>5803</v>
      </c>
      <c r="M154" s="170"/>
      <c r="N154" s="171"/>
      <c r="O154" s="179"/>
    </row>
    <row r="155" spans="2:15" ht="25.5" hidden="1">
      <c r="B155" s="324" t="s">
        <v>6296</v>
      </c>
      <c r="C155" s="45"/>
      <c r="D155" s="45"/>
      <c r="E155" s="127" t="s">
        <v>6485</v>
      </c>
      <c r="F155" s="310"/>
      <c r="G155" s="310" t="s">
        <v>6278</v>
      </c>
      <c r="H155" s="73"/>
      <c r="I155" s="73"/>
      <c r="J155" s="169"/>
      <c r="K155" s="411"/>
      <c r="L155" s="100"/>
      <c r="M155" s="170"/>
      <c r="N155" s="171"/>
      <c r="O155" s="179"/>
    </row>
    <row r="156" spans="2:15" hidden="1">
      <c r="B156" s="322"/>
      <c r="C156" s="45"/>
      <c r="D156" s="45"/>
      <c r="E156" s="134">
        <v>1</v>
      </c>
      <c r="F156" s="310"/>
      <c r="G156" s="115">
        <v>0</v>
      </c>
      <c r="H156" s="73"/>
      <c r="I156" s="73"/>
      <c r="J156" s="169"/>
      <c r="K156" s="411">
        <f>E156*G156</f>
        <v>0</v>
      </c>
      <c r="L156" s="100"/>
      <c r="M156" s="170"/>
      <c r="N156" s="171"/>
      <c r="O156" s="179"/>
    </row>
    <row r="157" spans="2:15" ht="15" hidden="1">
      <c r="B157" s="322"/>
      <c r="C157" s="45"/>
      <c r="D157" s="45"/>
      <c r="E157" s="125"/>
      <c r="F157" s="73"/>
      <c r="G157" s="73"/>
      <c r="H157" s="73"/>
      <c r="I157" s="73"/>
      <c r="J157" s="169"/>
      <c r="K157" s="411"/>
      <c r="L157" s="100"/>
      <c r="M157" s="170"/>
      <c r="N157" s="171"/>
      <c r="O157" s="179"/>
    </row>
    <row r="158" spans="2:15" ht="15" hidden="1">
      <c r="B158" s="322"/>
      <c r="C158" s="45"/>
      <c r="D158" s="45"/>
      <c r="E158" s="125"/>
      <c r="F158" s="73"/>
      <c r="G158" s="73"/>
      <c r="H158" s="73"/>
      <c r="I158" s="73"/>
      <c r="J158" s="169"/>
      <c r="K158" s="411"/>
      <c r="L158" s="100"/>
      <c r="M158" s="170" t="s">
        <v>6303</v>
      </c>
      <c r="N158" s="171"/>
      <c r="O158" s="179"/>
    </row>
    <row r="159" spans="2:15" ht="15" hidden="1">
      <c r="B159" s="322"/>
      <c r="C159" s="155" t="e">
        <f>'3-COMPO.ADM.PRF '!#REF!</f>
        <v>#REF!</v>
      </c>
      <c r="D159" s="121" t="s">
        <v>6713</v>
      </c>
      <c r="E159" s="126" t="s">
        <v>6249</v>
      </c>
      <c r="F159" s="73"/>
      <c r="G159" s="73"/>
      <c r="H159" s="73"/>
      <c r="I159" s="73"/>
      <c r="J159" s="169"/>
      <c r="K159" s="412">
        <f>SUM(K161:K165)</f>
        <v>0</v>
      </c>
      <c r="L159" s="87" t="s">
        <v>5803</v>
      </c>
      <c r="M159" s="72">
        <v>2640</v>
      </c>
      <c r="N159" s="181" t="s">
        <v>63</v>
      </c>
      <c r="O159" s="179"/>
    </row>
    <row r="160" spans="2:15" ht="25.5" hidden="1">
      <c r="B160" s="324" t="s">
        <v>6297</v>
      </c>
      <c r="C160" s="45"/>
      <c r="D160" s="45"/>
      <c r="E160" s="127" t="s">
        <v>6486</v>
      </c>
      <c r="F160" s="73"/>
      <c r="G160" s="310" t="s">
        <v>6484</v>
      </c>
      <c r="H160" s="73"/>
      <c r="I160" s="73"/>
      <c r="J160" s="169"/>
      <c r="K160" s="411"/>
      <c r="L160" s="100"/>
      <c r="M160" s="170"/>
      <c r="N160" s="171"/>
      <c r="O160" s="179"/>
    </row>
    <row r="161" spans="2:15" hidden="1">
      <c r="B161" s="322" t="s">
        <v>6298</v>
      </c>
      <c r="C161" s="45"/>
      <c r="D161" s="45"/>
      <c r="E161" s="134">
        <v>4</v>
      </c>
      <c r="F161" s="310"/>
      <c r="G161" s="115">
        <v>0</v>
      </c>
      <c r="H161" s="73"/>
      <c r="I161" s="73"/>
      <c r="J161" s="169"/>
      <c r="K161" s="411">
        <f>E161*G161</f>
        <v>0</v>
      </c>
      <c r="L161" s="100"/>
      <c r="M161" s="170"/>
      <c r="N161" s="171"/>
      <c r="O161" s="179"/>
    </row>
    <row r="162" spans="2:15" hidden="1">
      <c r="B162" s="322" t="s">
        <v>6299</v>
      </c>
      <c r="C162" s="45"/>
      <c r="D162" s="45"/>
      <c r="E162" s="168">
        <v>4</v>
      </c>
      <c r="F162" s="73"/>
      <c r="G162" s="112">
        <v>0</v>
      </c>
      <c r="H162" s="73"/>
      <c r="I162" s="73"/>
      <c r="J162" s="169"/>
      <c r="K162" s="411">
        <f t="shared" ref="K162:K165" si="2">E162*G162</f>
        <v>0</v>
      </c>
      <c r="L162" s="100"/>
      <c r="M162" s="170"/>
      <c r="N162" s="171"/>
      <c r="O162" s="179"/>
    </row>
    <row r="163" spans="2:15" hidden="1">
      <c r="B163" s="322" t="s">
        <v>6300</v>
      </c>
      <c r="C163" s="45"/>
      <c r="D163" s="45"/>
      <c r="E163" s="168">
        <v>4</v>
      </c>
      <c r="F163" s="73"/>
      <c r="G163" s="112">
        <v>0</v>
      </c>
      <c r="H163" s="73"/>
      <c r="I163" s="73"/>
      <c r="J163" s="169"/>
      <c r="K163" s="411">
        <f t="shared" si="2"/>
        <v>0</v>
      </c>
      <c r="L163" s="100"/>
      <c r="M163" s="170"/>
      <c r="N163" s="171"/>
      <c r="O163" s="179"/>
    </row>
    <row r="164" spans="2:15" hidden="1">
      <c r="B164" s="322" t="s">
        <v>6301</v>
      </c>
      <c r="C164" s="45"/>
      <c r="D164" s="45"/>
      <c r="E164" s="168">
        <v>4</v>
      </c>
      <c r="F164" s="73"/>
      <c r="G164" s="112">
        <v>0</v>
      </c>
      <c r="H164" s="73"/>
      <c r="I164" s="73"/>
      <c r="J164" s="169"/>
      <c r="K164" s="411">
        <f t="shared" si="2"/>
        <v>0</v>
      </c>
      <c r="L164" s="100"/>
      <c r="M164" s="170"/>
      <c r="N164" s="171"/>
      <c r="O164" s="179"/>
    </row>
    <row r="165" spans="2:15" hidden="1">
      <c r="B165" s="322" t="s">
        <v>6302</v>
      </c>
      <c r="C165" s="45"/>
      <c r="D165" s="45"/>
      <c r="E165" s="168">
        <v>4</v>
      </c>
      <c r="F165" s="73"/>
      <c r="G165" s="112">
        <v>0</v>
      </c>
      <c r="H165" s="73"/>
      <c r="I165" s="73"/>
      <c r="J165" s="169"/>
      <c r="K165" s="411">
        <f t="shared" si="2"/>
        <v>0</v>
      </c>
      <c r="L165" s="100"/>
      <c r="M165" s="170"/>
      <c r="N165" s="171"/>
      <c r="O165" s="179"/>
    </row>
    <row r="166" spans="2:15" hidden="1">
      <c r="B166" s="322"/>
      <c r="C166" s="45"/>
      <c r="D166" s="45"/>
      <c r="E166" s="178"/>
      <c r="F166" s="73"/>
      <c r="G166" s="73"/>
      <c r="H166" s="73"/>
      <c r="I166" s="73"/>
      <c r="J166" s="169"/>
      <c r="K166" s="411"/>
      <c r="L166" s="100"/>
      <c r="M166" s="170"/>
      <c r="N166" s="171"/>
      <c r="O166" s="179"/>
    </row>
    <row r="167" spans="2:15" ht="15" hidden="1">
      <c r="B167" s="322"/>
      <c r="C167" s="155" t="e">
        <f>'3-COMPO.ADM.PRF '!#REF!</f>
        <v>#REF!</v>
      </c>
      <c r="D167" s="121" t="s">
        <v>6713</v>
      </c>
      <c r="E167" s="126" t="s">
        <v>6250</v>
      </c>
      <c r="F167" s="73"/>
      <c r="G167" s="73"/>
      <c r="H167" s="73"/>
      <c r="I167" s="73"/>
      <c r="J167" s="169"/>
      <c r="K167" s="412">
        <f>SUM(K169)</f>
        <v>0</v>
      </c>
      <c r="L167" s="87" t="s">
        <v>5803</v>
      </c>
      <c r="M167" s="170"/>
      <c r="N167" s="171"/>
      <c r="O167" s="179"/>
    </row>
    <row r="168" spans="2:15" ht="43.5" hidden="1" customHeight="1">
      <c r="B168" s="324" t="s">
        <v>6304</v>
      </c>
      <c r="C168" s="45"/>
      <c r="D168" s="45"/>
      <c r="E168" s="127" t="s">
        <v>6305</v>
      </c>
      <c r="F168" s="310" t="s">
        <v>6272</v>
      </c>
      <c r="G168" s="310" t="s">
        <v>6360</v>
      </c>
      <c r="H168" s="73"/>
      <c r="I168" s="73"/>
      <c r="J168" s="169"/>
      <c r="K168" s="411"/>
      <c r="L168" s="100"/>
      <c r="M168" s="170"/>
      <c r="N168" s="171"/>
      <c r="O168" s="179"/>
    </row>
    <row r="169" spans="2:15" ht="15" hidden="1">
      <c r="B169" s="324"/>
      <c r="C169" s="45"/>
      <c r="D169" s="45"/>
      <c r="E169" s="133">
        <v>0</v>
      </c>
      <c r="F169" s="112">
        <v>6</v>
      </c>
      <c r="G169" s="112">
        <v>8</v>
      </c>
      <c r="H169" s="73"/>
      <c r="I169" s="73"/>
      <c r="J169" s="169"/>
      <c r="K169" s="411">
        <f>E169*F169*G169</f>
        <v>0</v>
      </c>
      <c r="L169" s="100"/>
      <c r="M169" s="170"/>
      <c r="N169" s="171"/>
      <c r="O169" s="179"/>
    </row>
    <row r="170" spans="2:15" ht="15" hidden="1">
      <c r="B170" s="324"/>
      <c r="C170" s="45"/>
      <c r="D170" s="45"/>
      <c r="E170" s="125"/>
      <c r="F170" s="73"/>
      <c r="G170" s="73"/>
      <c r="H170" s="73"/>
      <c r="I170" s="73"/>
      <c r="J170" s="169"/>
      <c r="K170" s="411"/>
      <c r="L170" s="100"/>
      <c r="M170" s="170"/>
      <c r="N170" s="171"/>
      <c r="O170" s="179"/>
    </row>
    <row r="171" spans="2:15" ht="15" hidden="1">
      <c r="B171" s="322"/>
      <c r="C171" s="45"/>
      <c r="D171" s="45"/>
      <c r="E171" s="125"/>
      <c r="F171" s="73"/>
      <c r="G171" s="73"/>
      <c r="H171" s="73"/>
      <c r="I171" s="73"/>
      <c r="J171" s="169"/>
      <c r="K171" s="411"/>
      <c r="L171" s="100"/>
      <c r="M171" s="170"/>
      <c r="N171" s="171"/>
      <c r="O171" s="179"/>
    </row>
    <row r="172" spans="2:15" ht="15" hidden="1">
      <c r="B172" s="322"/>
      <c r="C172" s="155" t="e">
        <f>'3-COMPO.ADM.PRF '!#REF!</f>
        <v>#REF!</v>
      </c>
      <c r="D172" s="121" t="s">
        <v>6713</v>
      </c>
      <c r="E172" s="126" t="s">
        <v>6251</v>
      </c>
      <c r="F172" s="73"/>
      <c r="G172" s="73"/>
      <c r="H172" s="73"/>
      <c r="I172" s="73"/>
      <c r="J172" s="169"/>
      <c r="K172" s="412">
        <f>SUM(K174)</f>
        <v>0</v>
      </c>
      <c r="L172" s="87" t="s">
        <v>6314</v>
      </c>
      <c r="M172" s="170"/>
      <c r="N172" s="171"/>
      <c r="O172" s="179"/>
    </row>
    <row r="173" spans="2:15" ht="38.25" hidden="1" customHeight="1">
      <c r="B173" s="324" t="s">
        <v>6311</v>
      </c>
      <c r="C173" s="45"/>
      <c r="D173" s="45"/>
      <c r="E173" s="127" t="s">
        <v>6312</v>
      </c>
      <c r="F173" s="310" t="s">
        <v>6313</v>
      </c>
      <c r="G173" s="73"/>
      <c r="H173" s="73"/>
      <c r="I173" s="73"/>
      <c r="J173" s="169"/>
      <c r="K173" s="411"/>
      <c r="L173" s="100"/>
      <c r="M173" s="170"/>
      <c r="N173" s="171"/>
      <c r="O173" s="179"/>
    </row>
    <row r="174" spans="2:15" ht="15" hidden="1">
      <c r="B174" s="322"/>
      <c r="C174" s="45"/>
      <c r="D174" s="45"/>
      <c r="E174" s="133">
        <v>0</v>
      </c>
      <c r="F174" s="112">
        <v>6</v>
      </c>
      <c r="G174" s="73"/>
      <c r="H174" s="73"/>
      <c r="I174" s="73"/>
      <c r="J174" s="169"/>
      <c r="K174" s="411">
        <f>E174*F174</f>
        <v>0</v>
      </c>
      <c r="L174" s="100"/>
      <c r="M174" s="170"/>
      <c r="N174" s="171"/>
      <c r="O174" s="179"/>
    </row>
    <row r="175" spans="2:15" ht="15" hidden="1">
      <c r="B175" s="322"/>
      <c r="C175" s="45"/>
      <c r="D175" s="45"/>
      <c r="E175" s="125"/>
      <c r="F175" s="73"/>
      <c r="G175" s="73"/>
      <c r="H175" s="73"/>
      <c r="I175" s="73"/>
      <c r="J175" s="169"/>
      <c r="K175" s="411"/>
      <c r="L175" s="100"/>
      <c r="M175" s="170"/>
      <c r="N175" s="171"/>
      <c r="O175" s="179"/>
    </row>
    <row r="176" spans="2:15" ht="15" hidden="1">
      <c r="B176" s="322"/>
      <c r="C176" s="155" t="e">
        <f>'3-COMPO.ADM.PRF '!#REF!</f>
        <v>#REF!</v>
      </c>
      <c r="D176" s="121" t="s">
        <v>6713</v>
      </c>
      <c r="E176" s="126" t="s">
        <v>6252</v>
      </c>
      <c r="F176" s="73"/>
      <c r="G176" s="73"/>
      <c r="H176" s="73"/>
      <c r="I176" s="73"/>
      <c r="J176" s="169"/>
      <c r="K176" s="412">
        <f>SUM(K178)</f>
        <v>0</v>
      </c>
      <c r="L176" s="87" t="s">
        <v>6314</v>
      </c>
      <c r="M176" s="170"/>
      <c r="N176" s="171"/>
      <c r="O176" s="179"/>
    </row>
    <row r="177" spans="2:15" ht="38.25" hidden="1">
      <c r="B177" s="324" t="s">
        <v>6311</v>
      </c>
      <c r="C177" s="45"/>
      <c r="D177" s="45"/>
      <c r="E177" s="127" t="s">
        <v>6312</v>
      </c>
      <c r="F177" s="73"/>
      <c r="G177" s="310" t="s">
        <v>6313</v>
      </c>
      <c r="H177" s="73"/>
      <c r="I177" s="73"/>
      <c r="J177" s="169"/>
      <c r="K177" s="411"/>
      <c r="L177" s="100"/>
      <c r="M177" s="170"/>
      <c r="N177" s="171"/>
      <c r="O177" s="179"/>
    </row>
    <row r="178" spans="2:15" ht="15" hidden="1">
      <c r="B178" s="322"/>
      <c r="C178" s="45"/>
      <c r="D178" s="45"/>
      <c r="E178" s="133">
        <v>0</v>
      </c>
      <c r="F178" s="73"/>
      <c r="G178" s="112">
        <v>6</v>
      </c>
      <c r="H178" s="73"/>
      <c r="I178" s="73"/>
      <c r="J178" s="169"/>
      <c r="K178" s="411">
        <f>E178*G178</f>
        <v>0</v>
      </c>
      <c r="L178" s="100"/>
      <c r="M178" s="170"/>
      <c r="N178" s="171"/>
      <c r="O178" s="179"/>
    </row>
    <row r="179" spans="2:15" ht="15" hidden="1">
      <c r="B179" s="322"/>
      <c r="C179" s="45"/>
      <c r="D179" s="45"/>
      <c r="E179" s="125"/>
      <c r="F179" s="73"/>
      <c r="G179" s="73"/>
      <c r="H179" s="73"/>
      <c r="I179" s="73"/>
      <c r="J179" s="169"/>
      <c r="K179" s="411"/>
      <c r="L179" s="100"/>
      <c r="M179" s="170"/>
      <c r="N179" s="171"/>
      <c r="O179" s="179"/>
    </row>
    <row r="180" spans="2:15" ht="15" hidden="1">
      <c r="B180" s="322"/>
      <c r="C180" s="45"/>
      <c r="D180" s="45"/>
      <c r="E180" s="125"/>
      <c r="F180" s="73"/>
      <c r="G180" s="73"/>
      <c r="H180" s="73"/>
      <c r="I180" s="73"/>
      <c r="J180" s="169"/>
      <c r="K180" s="411"/>
      <c r="L180" s="100"/>
      <c r="M180" s="170"/>
      <c r="N180" s="171"/>
      <c r="O180" s="179"/>
    </row>
    <row r="181" spans="2:15" ht="15" hidden="1">
      <c r="B181" s="322"/>
      <c r="C181" s="155" t="e">
        <f>'3-COMPO.ADM.PRF '!#REF!</f>
        <v>#REF!</v>
      </c>
      <c r="D181" s="121" t="s">
        <v>6713</v>
      </c>
      <c r="E181" s="126" t="s">
        <v>6253</v>
      </c>
      <c r="F181" s="73"/>
      <c r="G181" s="73"/>
      <c r="H181" s="73"/>
      <c r="I181" s="73"/>
      <c r="J181" s="169"/>
      <c r="K181" s="412">
        <f>SUM(K183)</f>
        <v>0</v>
      </c>
      <c r="L181" s="87" t="s">
        <v>6314</v>
      </c>
      <c r="M181" s="170"/>
      <c r="N181" s="171"/>
      <c r="O181" s="179"/>
    </row>
    <row r="182" spans="2:15" ht="38.25" hidden="1">
      <c r="B182" s="324" t="s">
        <v>6311</v>
      </c>
      <c r="C182" s="45"/>
      <c r="D182" s="45"/>
      <c r="E182" s="127" t="s">
        <v>6312</v>
      </c>
      <c r="F182" s="73"/>
      <c r="G182" s="310" t="s">
        <v>6313</v>
      </c>
      <c r="H182" s="73"/>
      <c r="I182" s="73"/>
      <c r="J182" s="169"/>
      <c r="K182" s="411"/>
      <c r="L182" s="100"/>
      <c r="M182" s="170"/>
      <c r="N182" s="171"/>
      <c r="O182" s="179"/>
    </row>
    <row r="183" spans="2:15" ht="15" hidden="1">
      <c r="B183" s="322"/>
      <c r="C183" s="45"/>
      <c r="D183" s="45"/>
      <c r="E183" s="133">
        <v>0</v>
      </c>
      <c r="F183" s="73"/>
      <c r="G183" s="112">
        <v>6</v>
      </c>
      <c r="H183" s="73"/>
      <c r="I183" s="73"/>
      <c r="J183" s="169"/>
      <c r="K183" s="411">
        <f>E183*G183</f>
        <v>0</v>
      </c>
      <c r="L183" s="100"/>
      <c r="M183" s="170"/>
      <c r="N183" s="171"/>
      <c r="O183" s="179"/>
    </row>
    <row r="184" spans="2:15" ht="15" hidden="1">
      <c r="B184" s="322"/>
      <c r="C184" s="45"/>
      <c r="D184" s="45"/>
      <c r="E184" s="125"/>
      <c r="F184" s="73"/>
      <c r="G184" s="73"/>
      <c r="H184" s="73"/>
      <c r="I184" s="73"/>
      <c r="J184" s="169"/>
      <c r="K184" s="411"/>
      <c r="L184" s="100"/>
      <c r="M184" s="170"/>
      <c r="N184" s="171"/>
      <c r="O184" s="179"/>
    </row>
    <row r="185" spans="2:15" ht="15" hidden="1">
      <c r="B185" s="322"/>
      <c r="C185" s="155" t="e">
        <f>'3-COMPO.ADM.PRF '!#REF!</f>
        <v>#REF!</v>
      </c>
      <c r="D185" s="121" t="s">
        <v>6713</v>
      </c>
      <c r="E185" s="126" t="s">
        <v>6254</v>
      </c>
      <c r="F185" s="73"/>
      <c r="G185" s="73"/>
      <c r="H185" s="73"/>
      <c r="I185" s="73"/>
      <c r="J185" s="169"/>
      <c r="K185" s="412">
        <f>SUM(K187)</f>
        <v>0</v>
      </c>
      <c r="L185" s="87" t="s">
        <v>5803</v>
      </c>
      <c r="M185" s="170"/>
      <c r="N185" s="171"/>
      <c r="O185" s="179"/>
    </row>
    <row r="186" spans="2:15" ht="38.25" hidden="1">
      <c r="B186" s="324" t="s">
        <v>6311</v>
      </c>
      <c r="C186" s="45"/>
      <c r="D186" s="45"/>
      <c r="E186" s="127" t="s">
        <v>6315</v>
      </c>
      <c r="F186" s="73"/>
      <c r="G186" s="310" t="s">
        <v>6313</v>
      </c>
      <c r="H186" s="73"/>
      <c r="I186" s="73"/>
      <c r="J186" s="169"/>
      <c r="K186" s="411"/>
      <c r="L186" s="100"/>
      <c r="M186" s="170"/>
      <c r="N186" s="171"/>
      <c r="O186" s="179"/>
    </row>
    <row r="187" spans="2:15" ht="15" hidden="1">
      <c r="B187" s="322" t="s">
        <v>6316</v>
      </c>
      <c r="C187" s="45"/>
      <c r="D187" s="45"/>
      <c r="E187" s="133">
        <v>0</v>
      </c>
      <c r="F187" s="73"/>
      <c r="G187" s="112">
        <v>6</v>
      </c>
      <c r="H187" s="73"/>
      <c r="I187" s="73"/>
      <c r="J187" s="169"/>
      <c r="K187" s="411">
        <f>E187*G187</f>
        <v>0</v>
      </c>
      <c r="L187" s="100"/>
      <c r="M187" s="170"/>
      <c r="N187" s="171"/>
      <c r="O187" s="179"/>
    </row>
    <row r="188" spans="2:15" ht="15" hidden="1">
      <c r="B188" s="322"/>
      <c r="C188" s="45"/>
      <c r="D188" s="45"/>
      <c r="E188" s="125"/>
      <c r="F188" s="73"/>
      <c r="G188" s="73"/>
      <c r="H188" s="73"/>
      <c r="I188" s="73"/>
      <c r="J188" s="169"/>
      <c r="K188" s="411"/>
      <c r="L188" s="100"/>
      <c r="M188" s="170"/>
      <c r="N188" s="171"/>
      <c r="O188" s="179"/>
    </row>
    <row r="189" spans="2:15" ht="30" hidden="1" customHeight="1">
      <c r="B189" s="322"/>
      <c r="C189" s="155" t="e">
        <f>'3-COMPO.ADM.PRF '!#REF!</f>
        <v>#REF!</v>
      </c>
      <c r="D189" s="121" t="s">
        <v>6713</v>
      </c>
      <c r="E189" s="628" t="s">
        <v>6255</v>
      </c>
      <c r="F189" s="629"/>
      <c r="G189" s="629"/>
      <c r="H189" s="629"/>
      <c r="I189" s="629"/>
      <c r="J189" s="630"/>
      <c r="K189" s="412">
        <f>SUM(K191)</f>
        <v>0</v>
      </c>
      <c r="L189" s="87" t="s">
        <v>5803</v>
      </c>
      <c r="M189" s="170"/>
      <c r="N189" s="171"/>
      <c r="O189" s="179"/>
    </row>
    <row r="190" spans="2:15" ht="30" hidden="1">
      <c r="B190" s="324" t="s">
        <v>6324</v>
      </c>
      <c r="C190" s="45"/>
      <c r="D190" s="45"/>
      <c r="E190" s="135" t="s">
        <v>6325</v>
      </c>
      <c r="F190" s="73"/>
      <c r="G190" s="73" t="s">
        <v>6265</v>
      </c>
      <c r="H190" s="73"/>
      <c r="I190" s="73"/>
      <c r="J190" s="169"/>
      <c r="K190" s="411"/>
      <c r="L190" s="100"/>
      <c r="M190" s="170"/>
      <c r="N190" s="171"/>
      <c r="O190" s="179"/>
    </row>
    <row r="191" spans="2:15" ht="15" hidden="1">
      <c r="B191" s="324"/>
      <c r="C191" s="45"/>
      <c r="D191" s="45"/>
      <c r="E191" s="133">
        <v>6</v>
      </c>
      <c r="F191" s="73"/>
      <c r="G191" s="112">
        <v>0</v>
      </c>
      <c r="H191" s="73"/>
      <c r="I191" s="73"/>
      <c r="J191" s="169"/>
      <c r="K191" s="411">
        <f>E191*G191</f>
        <v>0</v>
      </c>
      <c r="L191" s="100"/>
      <c r="M191" s="170"/>
      <c r="N191" s="171"/>
      <c r="O191" s="179"/>
    </row>
    <row r="192" spans="2:15" ht="15" hidden="1">
      <c r="B192" s="324"/>
      <c r="C192" s="45"/>
      <c r="D192" s="45"/>
      <c r="E192" s="125"/>
      <c r="F192" s="73"/>
      <c r="G192" s="73"/>
      <c r="H192" s="73"/>
      <c r="I192" s="73"/>
      <c r="J192" s="169"/>
      <c r="K192" s="411"/>
      <c r="L192" s="100"/>
      <c r="M192" s="170"/>
      <c r="N192" s="171"/>
      <c r="O192" s="179"/>
    </row>
    <row r="193" spans="2:15" ht="36" hidden="1" customHeight="1">
      <c r="B193" s="322"/>
      <c r="C193" s="155" t="e">
        <f>'3-COMPO.ADM.PRF '!#REF!</f>
        <v>#REF!</v>
      </c>
      <c r="D193" s="121" t="s">
        <v>6713</v>
      </c>
      <c r="E193" s="628" t="s">
        <v>6256</v>
      </c>
      <c r="F193" s="629"/>
      <c r="G193" s="629"/>
      <c r="H193" s="629"/>
      <c r="I193" s="629"/>
      <c r="J193" s="630"/>
      <c r="K193" s="412">
        <f>SUM(K195)</f>
        <v>0</v>
      </c>
      <c r="L193" s="87" t="s">
        <v>6314</v>
      </c>
      <c r="M193" s="170"/>
      <c r="N193" s="171"/>
      <c r="O193" s="179"/>
    </row>
    <row r="194" spans="2:15" ht="25.5" hidden="1">
      <c r="B194" s="324" t="s">
        <v>6324</v>
      </c>
      <c r="C194" s="45"/>
      <c r="D194" s="45"/>
      <c r="E194" s="127" t="s">
        <v>6325</v>
      </c>
      <c r="F194" s="73"/>
      <c r="G194" s="73" t="s">
        <v>6265</v>
      </c>
      <c r="H194" s="73"/>
      <c r="I194" s="73"/>
      <c r="J194" s="169"/>
      <c r="K194" s="411"/>
      <c r="L194" s="100"/>
      <c r="M194" s="170"/>
      <c r="N194" s="171"/>
      <c r="O194" s="179"/>
    </row>
    <row r="195" spans="2:15" ht="15" hidden="1">
      <c r="B195" s="324"/>
      <c r="C195" s="45"/>
      <c r="D195" s="45"/>
      <c r="E195" s="133">
        <v>6</v>
      </c>
      <c r="F195" s="73"/>
      <c r="G195" s="112">
        <v>0</v>
      </c>
      <c r="H195" s="73"/>
      <c r="I195" s="73"/>
      <c r="J195" s="169"/>
      <c r="K195" s="411">
        <f>E195*G195</f>
        <v>0</v>
      </c>
      <c r="L195" s="100"/>
      <c r="M195" s="170"/>
      <c r="N195" s="171"/>
      <c r="O195" s="179"/>
    </row>
    <row r="196" spans="2:15" ht="15" hidden="1">
      <c r="B196" s="322"/>
      <c r="C196" s="45"/>
      <c r="D196" s="45"/>
      <c r="E196" s="131"/>
      <c r="F196" s="91"/>
      <c r="G196" s="91"/>
      <c r="H196" s="91"/>
      <c r="I196" s="91"/>
      <c r="J196" s="136"/>
      <c r="K196" s="411"/>
      <c r="L196" s="100"/>
      <c r="M196" s="170"/>
      <c r="N196" s="171"/>
      <c r="O196" s="179"/>
    </row>
    <row r="197" spans="2:15" ht="15" hidden="1">
      <c r="B197" s="322"/>
      <c r="C197" s="155" t="e">
        <f>'3-COMPO.ADM.PRF '!#REF!</f>
        <v>#REF!</v>
      </c>
      <c r="D197" s="121" t="s">
        <v>6713</v>
      </c>
      <c r="E197" s="628" t="s">
        <v>6322</v>
      </c>
      <c r="F197" s="629"/>
      <c r="G197" s="629"/>
      <c r="H197" s="629"/>
      <c r="I197" s="629"/>
      <c r="J197" s="630"/>
      <c r="K197" s="412">
        <f>SUM(K199)</f>
        <v>0</v>
      </c>
      <c r="L197" s="87" t="s">
        <v>6314</v>
      </c>
      <c r="M197" s="170"/>
      <c r="N197" s="171"/>
    </row>
    <row r="198" spans="2:15" ht="25.5" hidden="1">
      <c r="B198" s="324" t="s">
        <v>6326</v>
      </c>
      <c r="C198" s="45"/>
      <c r="D198" s="45"/>
      <c r="E198" s="127" t="s">
        <v>6325</v>
      </c>
      <c r="F198" s="73"/>
      <c r="G198" s="73" t="s">
        <v>6265</v>
      </c>
      <c r="H198" s="73"/>
      <c r="I198" s="73"/>
      <c r="J198" s="169"/>
      <c r="K198" s="411"/>
      <c r="L198" s="100"/>
      <c r="M198" s="170"/>
      <c r="N198" s="171"/>
    </row>
    <row r="199" spans="2:15" ht="15" hidden="1">
      <c r="B199" s="324"/>
      <c r="C199" s="45"/>
      <c r="D199" s="45"/>
      <c r="E199" s="133">
        <v>6</v>
      </c>
      <c r="F199" s="73"/>
      <c r="G199" s="112">
        <v>0</v>
      </c>
      <c r="H199" s="73"/>
      <c r="I199" s="73"/>
      <c r="J199" s="169"/>
      <c r="K199" s="411">
        <f>E199*G199</f>
        <v>0</v>
      </c>
      <c r="L199" s="100"/>
      <c r="M199" s="170"/>
      <c r="N199" s="171"/>
    </row>
    <row r="200" spans="2:15" ht="15" hidden="1">
      <c r="B200" s="322"/>
      <c r="C200" s="45"/>
      <c r="D200" s="45"/>
      <c r="E200" s="131"/>
      <c r="F200" s="91"/>
      <c r="G200" s="91"/>
      <c r="H200" s="91"/>
      <c r="I200" s="91"/>
      <c r="J200" s="136"/>
      <c r="K200" s="411"/>
      <c r="L200" s="100"/>
      <c r="M200" s="170"/>
      <c r="N200" s="171"/>
    </row>
    <row r="201" spans="2:15" ht="49.5" hidden="1" customHeight="1">
      <c r="B201" s="327" t="s">
        <v>6715</v>
      </c>
      <c r="C201" s="45">
        <v>89272</v>
      </c>
      <c r="D201" s="121" t="s">
        <v>11</v>
      </c>
      <c r="E201" s="628" t="s">
        <v>6487</v>
      </c>
      <c r="F201" s="629"/>
      <c r="G201" s="629"/>
      <c r="H201" s="629"/>
      <c r="I201" s="629"/>
      <c r="J201" s="630"/>
      <c r="K201" s="412">
        <f>SUM(K203)</f>
        <v>0</v>
      </c>
      <c r="L201" s="87" t="s">
        <v>6331</v>
      </c>
      <c r="M201" s="170"/>
      <c r="N201" s="171"/>
    </row>
    <row r="202" spans="2:15" ht="30" hidden="1">
      <c r="B202" s="324" t="s">
        <v>6327</v>
      </c>
      <c r="C202" s="45"/>
      <c r="D202" s="45"/>
      <c r="E202" s="135" t="s">
        <v>6328</v>
      </c>
      <c r="F202" s="92" t="s">
        <v>6329</v>
      </c>
      <c r="G202" s="91" t="s">
        <v>6330</v>
      </c>
      <c r="H202" s="91"/>
      <c r="I202" s="91"/>
      <c r="J202" s="136"/>
      <c r="K202" s="411"/>
      <c r="L202" s="100"/>
      <c r="M202" s="170"/>
      <c r="N202" s="171"/>
    </row>
    <row r="203" spans="2:15" ht="15" hidden="1">
      <c r="B203" s="322"/>
      <c r="C203" s="45"/>
      <c r="D203" s="45"/>
      <c r="E203" s="132">
        <v>0</v>
      </c>
      <c r="F203" s="114">
        <v>1</v>
      </c>
      <c r="G203" s="91">
        <v>10</v>
      </c>
      <c r="H203" s="91"/>
      <c r="I203" s="91"/>
      <c r="J203" s="136"/>
      <c r="K203" s="411">
        <f>E203*G203</f>
        <v>0</v>
      </c>
      <c r="L203" s="100"/>
      <c r="M203" s="170"/>
      <c r="N203" s="171"/>
    </row>
    <row r="204" spans="2:15" ht="15" hidden="1">
      <c r="B204" s="322"/>
      <c r="C204" s="45"/>
      <c r="D204" s="45"/>
      <c r="E204" s="131"/>
      <c r="F204" s="91"/>
      <c r="G204" s="91"/>
      <c r="H204" s="91"/>
      <c r="I204" s="91"/>
      <c r="J204" s="136"/>
      <c r="K204" s="411"/>
      <c r="L204" s="100"/>
      <c r="M204" s="170"/>
      <c r="N204" s="171"/>
    </row>
    <row r="205" spans="2:15" ht="15" hidden="1">
      <c r="B205" s="322"/>
      <c r="C205" s="45">
        <v>93280</v>
      </c>
      <c r="D205" s="121" t="s">
        <v>11</v>
      </c>
      <c r="E205" s="628" t="s">
        <v>6323</v>
      </c>
      <c r="F205" s="629"/>
      <c r="G205" s="629"/>
      <c r="H205" s="629"/>
      <c r="I205" s="629"/>
      <c r="J205" s="630"/>
      <c r="K205" s="412">
        <f>SUM(K207)</f>
        <v>0</v>
      </c>
      <c r="L205" s="87" t="s">
        <v>6314</v>
      </c>
      <c r="M205" s="182">
        <f>220*K205/2</f>
        <v>0</v>
      </c>
      <c r="N205" s="181" t="s">
        <v>26</v>
      </c>
    </row>
    <row r="206" spans="2:15" ht="38.25" hidden="1">
      <c r="B206" s="324" t="s">
        <v>6332</v>
      </c>
      <c r="C206" s="45"/>
      <c r="D206" s="45"/>
      <c r="E206" s="135" t="s">
        <v>6333</v>
      </c>
      <c r="F206" s="92"/>
      <c r="G206" s="73" t="s">
        <v>6265</v>
      </c>
      <c r="H206" s="92"/>
      <c r="I206" s="91"/>
      <c r="J206" s="136"/>
      <c r="K206" s="411"/>
      <c r="L206" s="100"/>
      <c r="M206" s="170"/>
      <c r="N206" s="171"/>
    </row>
    <row r="207" spans="2:15" ht="15" hidden="1">
      <c r="B207" s="322"/>
      <c r="C207" s="45"/>
      <c r="D207" s="45"/>
      <c r="E207" s="133">
        <v>6</v>
      </c>
      <c r="F207" s="73"/>
      <c r="G207" s="112">
        <v>0</v>
      </c>
      <c r="H207" s="73"/>
      <c r="I207" s="73"/>
      <c r="J207" s="169"/>
      <c r="K207" s="411">
        <f>E207*G207</f>
        <v>0</v>
      </c>
      <c r="L207" s="100"/>
      <c r="M207" s="170"/>
      <c r="N207" s="171"/>
    </row>
    <row r="208" spans="2:15" ht="15" hidden="1">
      <c r="B208" s="322"/>
      <c r="C208" s="45"/>
      <c r="D208" s="45"/>
      <c r="E208" s="131"/>
      <c r="F208" s="91"/>
      <c r="G208" s="91"/>
      <c r="H208" s="91"/>
      <c r="I208" s="91"/>
      <c r="J208" s="136"/>
      <c r="K208" s="411"/>
      <c r="L208" s="100"/>
      <c r="M208" s="170"/>
      <c r="N208" s="171"/>
    </row>
    <row r="209" spans="2:14" ht="15" hidden="1">
      <c r="B209" s="322"/>
      <c r="C209" s="155" t="e">
        <f>'3-COMPO.ADM.PRF '!#REF!</f>
        <v>#REF!</v>
      </c>
      <c r="D209" s="121" t="s">
        <v>6713</v>
      </c>
      <c r="E209" s="126" t="s">
        <v>6335</v>
      </c>
      <c r="F209" s="90"/>
      <c r="G209" s="73"/>
      <c r="H209" s="73"/>
      <c r="I209" s="73"/>
      <c r="J209" s="169"/>
      <c r="K209" s="412">
        <f>SUM(K211)</f>
        <v>0</v>
      </c>
      <c r="L209" s="87" t="s">
        <v>5803</v>
      </c>
      <c r="M209" s="170"/>
      <c r="N209" s="171"/>
    </row>
    <row r="210" spans="2:14" ht="51" hidden="1">
      <c r="B210" s="324" t="s">
        <v>6334</v>
      </c>
      <c r="C210" s="45"/>
      <c r="D210" s="45"/>
      <c r="E210" s="135" t="s">
        <v>6339</v>
      </c>
      <c r="F210" s="90"/>
      <c r="G210" s="77" t="s">
        <v>6265</v>
      </c>
      <c r="H210" s="73"/>
      <c r="I210" s="73"/>
      <c r="J210" s="169"/>
      <c r="K210" s="411"/>
      <c r="L210" s="100"/>
      <c r="M210" s="170"/>
      <c r="N210" s="171"/>
    </row>
    <row r="211" spans="2:14" hidden="1">
      <c r="B211" s="322"/>
      <c r="C211" s="45"/>
      <c r="D211" s="45"/>
      <c r="E211" s="183">
        <v>0</v>
      </c>
      <c r="F211" s="73"/>
      <c r="G211" s="112">
        <v>1</v>
      </c>
      <c r="H211" s="73"/>
      <c r="I211" s="73"/>
      <c r="J211" s="169"/>
      <c r="K211" s="411">
        <f>E211*G211</f>
        <v>0</v>
      </c>
      <c r="L211" s="100"/>
      <c r="M211" s="170"/>
      <c r="N211" s="171"/>
    </row>
    <row r="212" spans="2:14" hidden="1">
      <c r="B212" s="322"/>
      <c r="C212" s="45"/>
      <c r="D212" s="45"/>
      <c r="E212" s="184"/>
      <c r="F212" s="73"/>
      <c r="G212" s="73"/>
      <c r="H212" s="73"/>
      <c r="I212" s="73"/>
      <c r="J212" s="169"/>
      <c r="K212" s="411"/>
      <c r="L212" s="100"/>
      <c r="M212" s="170"/>
      <c r="N212" s="171"/>
    </row>
    <row r="213" spans="2:14" hidden="1">
      <c r="B213" s="322"/>
      <c r="C213" s="45"/>
      <c r="D213" s="45"/>
      <c r="E213" s="184"/>
      <c r="F213" s="73"/>
      <c r="G213" s="73"/>
      <c r="H213" s="73"/>
      <c r="I213" s="73"/>
      <c r="J213" s="169"/>
      <c r="K213" s="411"/>
      <c r="L213" s="100"/>
      <c r="M213" s="170"/>
      <c r="N213" s="171"/>
    </row>
    <row r="214" spans="2:14" ht="15" hidden="1">
      <c r="B214" s="322"/>
      <c r="C214" s="45" t="s">
        <v>11868</v>
      </c>
      <c r="D214" s="121" t="s">
        <v>11</v>
      </c>
      <c r="E214" s="126" t="s">
        <v>12075</v>
      </c>
      <c r="F214" s="83"/>
      <c r="G214" s="73"/>
      <c r="H214" s="73"/>
      <c r="I214" s="73"/>
      <c r="J214" s="169"/>
      <c r="K214" s="412">
        <f>SUM(K216:K217)</f>
        <v>0</v>
      </c>
      <c r="L214" s="100" t="s">
        <v>63</v>
      </c>
      <c r="M214" s="170"/>
      <c r="N214" s="171"/>
    </row>
    <row r="215" spans="2:14" ht="30" hidden="1">
      <c r="B215" s="322"/>
      <c r="C215" s="45"/>
      <c r="D215" s="45"/>
      <c r="E215" s="386" t="s">
        <v>12245</v>
      </c>
      <c r="F215" s="42" t="s">
        <v>6370</v>
      </c>
      <c r="G215" s="73"/>
      <c r="H215" s="73"/>
      <c r="I215" s="73"/>
      <c r="J215" s="169"/>
      <c r="K215" s="411"/>
      <c r="L215" s="100"/>
      <c r="M215" s="170"/>
      <c r="N215" s="171"/>
    </row>
    <row r="216" spans="2:14" ht="51" hidden="1">
      <c r="B216" s="328" t="s">
        <v>6722</v>
      </c>
      <c r="C216" s="45"/>
      <c r="D216" s="45"/>
      <c r="E216" s="168">
        <v>0</v>
      </c>
      <c r="F216" s="112">
        <v>0</v>
      </c>
      <c r="G216" s="73"/>
      <c r="H216" s="83"/>
      <c r="I216" s="73"/>
      <c r="J216" s="169"/>
      <c r="K216" s="111">
        <f>F216*E216</f>
        <v>0</v>
      </c>
      <c r="L216" s="100"/>
      <c r="M216" s="170"/>
      <c r="N216" s="171"/>
    </row>
    <row r="217" spans="2:14" hidden="1">
      <c r="B217" s="322"/>
      <c r="C217" s="45"/>
      <c r="D217" s="45"/>
      <c r="E217" s="168"/>
      <c r="F217" s="112"/>
      <c r="G217" s="73"/>
      <c r="H217" s="73"/>
      <c r="I217" s="73"/>
      <c r="J217" s="169"/>
      <c r="K217" s="111">
        <f>F217*E217</f>
        <v>0</v>
      </c>
      <c r="L217" s="100"/>
      <c r="M217" s="170"/>
      <c r="N217" s="171"/>
    </row>
    <row r="218" spans="2:14" hidden="1">
      <c r="B218" s="322"/>
      <c r="C218" s="45"/>
      <c r="D218" s="45"/>
      <c r="E218" s="184"/>
      <c r="F218" s="73"/>
      <c r="G218" s="73"/>
      <c r="H218" s="73"/>
      <c r="I218" s="73"/>
      <c r="J218" s="169"/>
      <c r="K218" s="411"/>
      <c r="L218" s="100"/>
      <c r="M218" s="170"/>
      <c r="N218" s="171"/>
    </row>
    <row r="219" spans="2:14" hidden="1">
      <c r="B219" s="322"/>
      <c r="C219" s="45"/>
      <c r="D219" s="45"/>
      <c r="E219" s="184"/>
      <c r="F219" s="73"/>
      <c r="G219" s="73"/>
      <c r="H219" s="73"/>
      <c r="I219" s="73"/>
      <c r="J219" s="169"/>
      <c r="K219" s="411"/>
      <c r="L219" s="100"/>
      <c r="M219" s="170"/>
      <c r="N219" s="171"/>
    </row>
    <row r="220" spans="2:14" hidden="1">
      <c r="B220" s="322"/>
      <c r="C220" s="45"/>
      <c r="D220" s="45"/>
      <c r="E220" s="184"/>
      <c r="F220" s="73"/>
      <c r="G220" s="73"/>
      <c r="H220" s="73"/>
      <c r="I220" s="73"/>
      <c r="J220" s="169"/>
      <c r="K220" s="411"/>
      <c r="L220" s="100"/>
      <c r="M220" s="170"/>
      <c r="N220" s="171"/>
    </row>
    <row r="221" spans="2:14" ht="15">
      <c r="B221" s="322" t="s">
        <v>12649</v>
      </c>
      <c r="C221" s="155" t="str">
        <f>'3-COMPO.ADM.PRF '!B32</f>
        <v>CP-DEM-01</v>
      </c>
      <c r="D221" s="121" t="s">
        <v>6713</v>
      </c>
      <c r="E221" s="185" t="str">
        <f>'3-COMPO.ADM.PRF '!E32</f>
        <v xml:space="preserve">REMOÇÃO DE TELHAS METÁLICAS </v>
      </c>
      <c r="F221" s="73"/>
      <c r="G221" s="73"/>
      <c r="H221" s="73"/>
      <c r="I221" s="73"/>
      <c r="J221" s="169"/>
      <c r="K221" s="412">
        <f>SUM(K223:K224)</f>
        <v>1404</v>
      </c>
      <c r="L221" s="100" t="s">
        <v>63</v>
      </c>
      <c r="M221" s="194">
        <f>K221*0.05</f>
        <v>70.2</v>
      </c>
      <c r="N221" s="108" t="s">
        <v>64</v>
      </c>
    </row>
    <row r="222" spans="2:14" ht="25.5">
      <c r="B222" s="322"/>
      <c r="C222" s="45"/>
      <c r="D222" s="45"/>
      <c r="E222" s="127" t="s">
        <v>6724</v>
      </c>
      <c r="F222" s="310" t="s">
        <v>6725</v>
      </c>
      <c r="G222" s="310" t="s">
        <v>6372</v>
      </c>
      <c r="H222" s="310" t="s">
        <v>6392</v>
      </c>
      <c r="I222" s="73"/>
      <c r="J222" s="169"/>
      <c r="K222" s="415"/>
      <c r="L222" s="100"/>
      <c r="M222" s="194"/>
      <c r="N222" s="108"/>
    </row>
    <row r="223" spans="2:14">
      <c r="B223" s="322" t="s">
        <v>6728</v>
      </c>
      <c r="C223" s="45"/>
      <c r="D223" s="45"/>
      <c r="E223" s="168">
        <v>45</v>
      </c>
      <c r="F223" s="112">
        <v>30</v>
      </c>
      <c r="G223" s="112">
        <v>1</v>
      </c>
      <c r="H223" s="112">
        <v>1.04</v>
      </c>
      <c r="I223" s="83"/>
      <c r="J223" s="195"/>
      <c r="K223" s="416">
        <f>E223*F223*G223*H223</f>
        <v>1404</v>
      </c>
      <c r="L223" s="88"/>
      <c r="M223" s="154"/>
      <c r="N223" s="171"/>
    </row>
    <row r="224" spans="2:14">
      <c r="B224" s="322" t="s">
        <v>6729</v>
      </c>
      <c r="C224" s="45"/>
      <c r="D224" s="45"/>
      <c r="E224" s="168">
        <v>0</v>
      </c>
      <c r="F224" s="112">
        <v>0</v>
      </c>
      <c r="G224" s="112">
        <v>1</v>
      </c>
      <c r="H224" s="112">
        <v>1.04</v>
      </c>
      <c r="I224" s="83"/>
      <c r="J224" s="195"/>
      <c r="K224" s="416">
        <f>E224*F224*G224*H224</f>
        <v>0</v>
      </c>
      <c r="L224" s="84"/>
      <c r="M224" s="154"/>
      <c r="N224" s="171"/>
    </row>
    <row r="225" spans="2:14">
      <c r="B225" s="322"/>
      <c r="C225" s="45"/>
      <c r="D225" s="45"/>
      <c r="E225" s="185"/>
      <c r="F225" s="75"/>
      <c r="G225" s="75"/>
      <c r="H225" s="75"/>
      <c r="I225" s="75"/>
      <c r="J225" s="196"/>
      <c r="K225" s="415"/>
      <c r="L225" s="84"/>
      <c r="M225" s="154"/>
      <c r="N225" s="171"/>
    </row>
    <row r="226" spans="2:14" hidden="1">
      <c r="B226" s="322"/>
      <c r="C226" s="45"/>
      <c r="D226" s="45"/>
      <c r="E226" s="178"/>
      <c r="F226" s="73"/>
      <c r="G226" s="73"/>
      <c r="H226" s="73"/>
      <c r="I226" s="73"/>
      <c r="J226" s="169"/>
      <c r="K226" s="416"/>
      <c r="L226" s="100"/>
      <c r="M226" s="194"/>
      <c r="N226" s="108"/>
    </row>
    <row r="227" spans="2:14" ht="15" hidden="1">
      <c r="B227" s="322"/>
      <c r="C227" s="45">
        <v>73616</v>
      </c>
      <c r="D227" s="41" t="s">
        <v>11</v>
      </c>
      <c r="E227" s="185" t="s">
        <v>5802</v>
      </c>
      <c r="F227" s="73"/>
      <c r="G227" s="73"/>
      <c r="H227" s="73"/>
      <c r="I227" s="73"/>
      <c r="J227" s="175"/>
      <c r="K227" s="412">
        <f>SUM(K229:K234)</f>
        <v>0</v>
      </c>
      <c r="L227" s="87" t="s">
        <v>64</v>
      </c>
      <c r="M227" s="194">
        <f>K227/G229</f>
        <v>0</v>
      </c>
      <c r="N227" s="108" t="s">
        <v>63</v>
      </c>
    </row>
    <row r="228" spans="2:14" ht="25.5" hidden="1">
      <c r="B228" s="322"/>
      <c r="C228" s="45"/>
      <c r="D228" s="45"/>
      <c r="E228" s="127" t="s">
        <v>6724</v>
      </c>
      <c r="F228" s="310" t="s">
        <v>6725</v>
      </c>
      <c r="G228" s="77" t="s">
        <v>6393</v>
      </c>
      <c r="H228" s="310" t="s">
        <v>6372</v>
      </c>
      <c r="I228" s="73"/>
      <c r="J228" s="175"/>
      <c r="K228" s="415"/>
      <c r="L228" s="87"/>
      <c r="M228" s="154"/>
      <c r="N228" s="108"/>
    </row>
    <row r="229" spans="2:14" hidden="1">
      <c r="B229" s="322" t="s">
        <v>12076</v>
      </c>
      <c r="C229" s="45"/>
      <c r="D229" s="45"/>
      <c r="E229" s="168">
        <v>0</v>
      </c>
      <c r="F229" s="112">
        <v>1</v>
      </c>
      <c r="G229" s="112">
        <v>0.1</v>
      </c>
      <c r="H229" s="112">
        <v>1</v>
      </c>
      <c r="I229" s="73"/>
      <c r="J229" s="175"/>
      <c r="K229" s="111">
        <f>E229*F229*G229*H229</f>
        <v>0</v>
      </c>
      <c r="L229" s="100"/>
      <c r="M229" s="154"/>
      <c r="N229" s="108"/>
    </row>
    <row r="230" spans="2:14" hidden="1">
      <c r="B230" s="322" t="s">
        <v>12077</v>
      </c>
      <c r="C230" s="45"/>
      <c r="D230" s="45"/>
      <c r="E230" s="168">
        <v>0</v>
      </c>
      <c r="F230" s="112">
        <v>1</v>
      </c>
      <c r="G230" s="112">
        <v>0.1</v>
      </c>
      <c r="H230" s="112">
        <v>1</v>
      </c>
      <c r="I230" s="73"/>
      <c r="J230" s="175"/>
      <c r="K230" s="111">
        <f t="shared" ref="K230:K233" si="3">E230*F230*G230*H230</f>
        <v>0</v>
      </c>
      <c r="L230" s="100"/>
      <c r="M230" s="154"/>
      <c r="N230" s="108"/>
    </row>
    <row r="231" spans="2:14" hidden="1">
      <c r="B231" s="322" t="s">
        <v>12078</v>
      </c>
      <c r="C231" s="45"/>
      <c r="D231" s="45"/>
      <c r="E231" s="168">
        <v>0</v>
      </c>
      <c r="F231" s="112">
        <v>1</v>
      </c>
      <c r="G231" s="112">
        <v>0.1</v>
      </c>
      <c r="H231" s="112">
        <v>1</v>
      </c>
      <c r="I231" s="73"/>
      <c r="J231" s="175"/>
      <c r="K231" s="111">
        <f t="shared" si="3"/>
        <v>0</v>
      </c>
      <c r="L231" s="100"/>
      <c r="M231" s="154"/>
      <c r="N231" s="108"/>
    </row>
    <row r="232" spans="2:14" hidden="1">
      <c r="B232" s="322" t="s">
        <v>12079</v>
      </c>
      <c r="C232" s="45"/>
      <c r="D232" s="45"/>
      <c r="E232" s="168">
        <v>0</v>
      </c>
      <c r="F232" s="112">
        <v>1</v>
      </c>
      <c r="G232" s="112">
        <v>0.1</v>
      </c>
      <c r="H232" s="112">
        <v>1</v>
      </c>
      <c r="I232" s="73"/>
      <c r="J232" s="175"/>
      <c r="K232" s="111">
        <f t="shared" si="3"/>
        <v>0</v>
      </c>
      <c r="L232" s="100"/>
      <c r="M232" s="154"/>
      <c r="N232" s="108"/>
    </row>
    <row r="233" spans="2:14" hidden="1">
      <c r="B233" s="322" t="s">
        <v>12081</v>
      </c>
      <c r="C233" s="45"/>
      <c r="D233" s="45"/>
      <c r="E233" s="168">
        <v>0</v>
      </c>
      <c r="F233" s="112">
        <v>1</v>
      </c>
      <c r="G233" s="112">
        <v>0.1</v>
      </c>
      <c r="H233" s="112">
        <v>1</v>
      </c>
      <c r="I233" s="73"/>
      <c r="J233" s="175"/>
      <c r="K233" s="111">
        <f t="shared" si="3"/>
        <v>0</v>
      </c>
      <c r="L233" s="100"/>
      <c r="M233" s="154"/>
      <c r="N233" s="108"/>
    </row>
    <row r="234" spans="2:14" hidden="1">
      <c r="B234" s="322" t="s">
        <v>12080</v>
      </c>
      <c r="C234" s="45"/>
      <c r="D234" s="45"/>
      <c r="E234" s="168">
        <v>0</v>
      </c>
      <c r="F234" s="112">
        <v>1</v>
      </c>
      <c r="G234" s="112">
        <v>0.1</v>
      </c>
      <c r="H234" s="112">
        <v>1</v>
      </c>
      <c r="I234" s="73"/>
      <c r="J234" s="169"/>
      <c r="K234" s="111">
        <f>E234*F234*G234*H234</f>
        <v>0</v>
      </c>
      <c r="L234" s="100"/>
      <c r="M234" s="154"/>
      <c r="N234" s="171"/>
    </row>
    <row r="235" spans="2:14" hidden="1">
      <c r="B235" s="322"/>
      <c r="C235" s="45"/>
      <c r="D235" s="45"/>
      <c r="E235" s="178"/>
      <c r="F235" s="73"/>
      <c r="G235" s="73"/>
      <c r="H235" s="73"/>
      <c r="I235" s="73"/>
      <c r="J235" s="169"/>
      <c r="K235" s="411"/>
      <c r="L235" s="100"/>
      <c r="M235" s="154"/>
      <c r="N235" s="171"/>
    </row>
    <row r="236" spans="2:14" ht="15">
      <c r="B236" s="326"/>
      <c r="C236" s="150">
        <f>'2-SINAPI MAIO 2018'!A10842</f>
        <v>6308</v>
      </c>
      <c r="D236" s="41" t="s">
        <v>11</v>
      </c>
      <c r="E236" s="197" t="str">
        <f>'2-SINAPI MAIO 2018'!B10842</f>
        <v>TE DE REDUCAO DE FERRO GALVANIZADO, COM ROSCA BSP, DE 2 1/2" X 1 1/2"</v>
      </c>
      <c r="F236" s="73"/>
      <c r="G236" s="73"/>
      <c r="H236" s="83"/>
      <c r="I236" s="83"/>
      <c r="J236" s="195"/>
      <c r="K236" s="412">
        <f>SUM(K238:K243)</f>
        <v>3.2</v>
      </c>
      <c r="L236" s="101" t="s">
        <v>63</v>
      </c>
      <c r="M236" s="72">
        <f>K236*0.15</f>
        <v>0.48</v>
      </c>
      <c r="N236" s="198" t="s">
        <v>64</v>
      </c>
    </row>
    <row r="237" spans="2:14">
      <c r="B237" s="326"/>
      <c r="C237" s="150"/>
      <c r="D237" s="150"/>
      <c r="E237" s="139" t="s">
        <v>6394</v>
      </c>
      <c r="F237" s="77" t="s">
        <v>6371</v>
      </c>
      <c r="G237" s="73"/>
      <c r="H237" s="77" t="s">
        <v>6278</v>
      </c>
      <c r="I237" s="83"/>
      <c r="J237" s="195"/>
      <c r="K237" s="410"/>
      <c r="L237" s="101"/>
      <c r="M237" s="199"/>
      <c r="N237" s="198"/>
    </row>
    <row r="238" spans="2:14">
      <c r="B238" s="326" t="s">
        <v>12650</v>
      </c>
      <c r="C238" s="150"/>
      <c r="D238" s="150"/>
      <c r="E238" s="168">
        <v>0.4</v>
      </c>
      <c r="F238" s="112">
        <v>4</v>
      </c>
      <c r="G238" s="73"/>
      <c r="H238" s="112">
        <v>2</v>
      </c>
      <c r="I238" s="83"/>
      <c r="J238" s="195"/>
      <c r="K238" s="416">
        <f>E238*F238*H238</f>
        <v>3.2</v>
      </c>
      <c r="L238" s="101"/>
      <c r="M238" s="200"/>
      <c r="N238" s="198"/>
    </row>
    <row r="239" spans="2:14" hidden="1">
      <c r="B239" s="326" t="s">
        <v>6730</v>
      </c>
      <c r="C239" s="150"/>
      <c r="D239" s="150"/>
      <c r="E239" s="168">
        <v>0</v>
      </c>
      <c r="F239" s="112">
        <v>1</v>
      </c>
      <c r="G239" s="73"/>
      <c r="H239" s="112">
        <v>9</v>
      </c>
      <c r="I239" s="83"/>
      <c r="J239" s="195"/>
      <c r="K239" s="416">
        <f>E239*F239*H239</f>
        <v>0</v>
      </c>
      <c r="L239" s="101"/>
      <c r="M239" s="200"/>
      <c r="N239" s="198"/>
    </row>
    <row r="240" spans="2:14" hidden="1">
      <c r="B240" s="326" t="s">
        <v>6731</v>
      </c>
      <c r="C240" s="150"/>
      <c r="D240" s="150"/>
      <c r="E240" s="168">
        <v>0</v>
      </c>
      <c r="F240" s="112">
        <v>1</v>
      </c>
      <c r="G240" s="73"/>
      <c r="H240" s="112">
        <v>6</v>
      </c>
      <c r="I240" s="83"/>
      <c r="J240" s="195"/>
      <c r="K240" s="416">
        <f>E240*F240*H240</f>
        <v>0</v>
      </c>
      <c r="L240" s="101"/>
      <c r="M240" s="200"/>
      <c r="N240" s="198"/>
    </row>
    <row r="241" spans="2:16" hidden="1">
      <c r="B241" s="326" t="s">
        <v>6732</v>
      </c>
      <c r="C241" s="150"/>
      <c r="D241" s="150"/>
      <c r="E241" s="168">
        <v>0</v>
      </c>
      <c r="F241" s="112">
        <v>0.4</v>
      </c>
      <c r="G241" s="73"/>
      <c r="H241" s="112">
        <v>2</v>
      </c>
      <c r="I241" s="83"/>
      <c r="J241" s="195"/>
      <c r="K241" s="416">
        <f t="shared" ref="K241:K242" si="4">E241*F241*H241</f>
        <v>0</v>
      </c>
      <c r="L241" s="101"/>
      <c r="M241" s="200"/>
      <c r="N241" s="198"/>
    </row>
    <row r="242" spans="2:16" hidden="1">
      <c r="B242" s="326" t="s">
        <v>6733</v>
      </c>
      <c r="C242" s="150"/>
      <c r="D242" s="150"/>
      <c r="E242" s="168">
        <v>0</v>
      </c>
      <c r="F242" s="112">
        <v>1</v>
      </c>
      <c r="G242" s="73"/>
      <c r="H242" s="112">
        <v>2</v>
      </c>
      <c r="I242" s="83"/>
      <c r="J242" s="195"/>
      <c r="K242" s="416">
        <f t="shared" si="4"/>
        <v>0</v>
      </c>
      <c r="L242" s="101"/>
      <c r="M242" s="200"/>
      <c r="N242" s="198"/>
    </row>
    <row r="243" spans="2:16" hidden="1">
      <c r="B243" s="326" t="s">
        <v>6734</v>
      </c>
      <c r="C243" s="150"/>
      <c r="D243" s="150"/>
      <c r="E243" s="168">
        <v>0</v>
      </c>
      <c r="F243" s="112">
        <v>0.4</v>
      </c>
      <c r="G243" s="73"/>
      <c r="H243" s="112">
        <v>3</v>
      </c>
      <c r="I243" s="83"/>
      <c r="J243" s="195"/>
      <c r="K243" s="416">
        <f t="shared" ref="K243" si="5">E243*F243*H243</f>
        <v>0</v>
      </c>
      <c r="L243" s="101"/>
      <c r="M243" s="200"/>
      <c r="N243" s="198"/>
    </row>
    <row r="244" spans="2:16">
      <c r="B244" s="326"/>
      <c r="C244" s="150"/>
      <c r="D244" s="150"/>
      <c r="E244" s="201"/>
      <c r="F244" s="73"/>
      <c r="G244" s="73"/>
      <c r="H244" s="83"/>
      <c r="I244" s="83"/>
      <c r="J244" s="195"/>
      <c r="K244" s="410"/>
      <c r="L244" s="101"/>
      <c r="M244" s="200"/>
      <c r="N244" s="198"/>
    </row>
    <row r="245" spans="2:16" ht="15">
      <c r="B245" s="326"/>
      <c r="C245" s="150">
        <f>'2-SINAPI MAIO 2018'!A10841</f>
        <v>6303</v>
      </c>
      <c r="D245" s="41" t="s">
        <v>11</v>
      </c>
      <c r="E245" s="197" t="str">
        <f>'2-SINAPI MAIO 2018'!B10841</f>
        <v>TE DE REDUCAO DE FERRO GALVANIZADO, COM ROSCA BSP, DE 1" X 3/4"</v>
      </c>
      <c r="F245" s="73"/>
      <c r="G245" s="73"/>
      <c r="H245" s="83"/>
      <c r="I245" s="83"/>
      <c r="J245" s="202"/>
      <c r="K245" s="412">
        <f>SUM(K247:K248)</f>
        <v>1.47</v>
      </c>
      <c r="L245" s="101" t="s">
        <v>63</v>
      </c>
      <c r="M245" s="72">
        <f>K245*0.4*0.4*0.4</f>
        <v>9.4079999999999997E-2</v>
      </c>
      <c r="N245" s="198" t="s">
        <v>64</v>
      </c>
    </row>
    <row r="246" spans="2:16">
      <c r="B246" s="326"/>
      <c r="C246" s="150"/>
      <c r="D246" s="150"/>
      <c r="E246" s="139" t="s">
        <v>6394</v>
      </c>
      <c r="F246" s="516" t="s">
        <v>6371</v>
      </c>
      <c r="G246" s="517"/>
      <c r="H246" s="516" t="s">
        <v>6278</v>
      </c>
      <c r="I246" s="83"/>
      <c r="J246" s="202"/>
      <c r="K246" s="410"/>
      <c r="L246" s="101"/>
      <c r="M246" s="199"/>
      <c r="N246" s="198"/>
    </row>
    <row r="247" spans="2:16">
      <c r="B247" s="326" t="s">
        <v>6735</v>
      </c>
      <c r="C247" s="41"/>
      <c r="D247" s="41"/>
      <c r="E247" s="168">
        <v>2.1</v>
      </c>
      <c r="F247" s="112">
        <v>0.7</v>
      </c>
      <c r="G247" s="73"/>
      <c r="H247" s="112">
        <v>1</v>
      </c>
      <c r="I247" s="83"/>
      <c r="J247" s="202"/>
      <c r="K247" s="416">
        <f>E247*F247*H247</f>
        <v>1.47</v>
      </c>
      <c r="L247" s="101"/>
      <c r="M247" s="204"/>
      <c r="N247" s="198"/>
    </row>
    <row r="248" spans="2:16">
      <c r="B248" s="326"/>
      <c r="C248" s="41"/>
      <c r="D248" s="41"/>
      <c r="E248" s="203"/>
      <c r="F248" s="517"/>
      <c r="G248" s="517"/>
      <c r="H248" s="517"/>
      <c r="I248" s="83"/>
      <c r="J248" s="202"/>
      <c r="K248" s="410"/>
      <c r="L248" s="101"/>
      <c r="M248" s="204"/>
      <c r="N248" s="198"/>
    </row>
    <row r="249" spans="2:16">
      <c r="B249" s="326"/>
      <c r="C249" s="41"/>
      <c r="D249" s="41"/>
      <c r="E249" s="203"/>
      <c r="F249" s="517"/>
      <c r="G249" s="517"/>
      <c r="H249" s="517"/>
      <c r="I249" s="83"/>
      <c r="J249" s="202"/>
      <c r="K249" s="410"/>
      <c r="L249" s="101"/>
      <c r="M249" s="204"/>
      <c r="N249" s="198"/>
    </row>
    <row r="250" spans="2:16" ht="15">
      <c r="B250" s="326"/>
      <c r="C250" s="485" t="str">
        <f>'3-COMPO.ADM.PRF '!B36</f>
        <v>CP-DEM- 02</v>
      </c>
      <c r="D250" s="121" t="s">
        <v>6713</v>
      </c>
      <c r="E250" s="197" t="str">
        <f>'3-COMPO.ADM.PRF '!E36</f>
        <v xml:space="preserve">REMOÇÃO DE PEÇAS DE SANITÁRIAS </v>
      </c>
      <c r="F250" s="517"/>
      <c r="G250" s="517"/>
      <c r="H250" s="83"/>
      <c r="I250" s="83"/>
      <c r="J250" s="202"/>
      <c r="K250" s="412">
        <f>SUM(H252:H252)</f>
        <v>5</v>
      </c>
      <c r="L250" s="101" t="s">
        <v>5803</v>
      </c>
      <c r="M250" s="72">
        <f>K250*0.4*0.4*0.4</f>
        <v>0.32000000000000006</v>
      </c>
      <c r="N250" s="198" t="s">
        <v>64</v>
      </c>
    </row>
    <row r="251" spans="2:16">
      <c r="B251" s="326"/>
      <c r="C251" s="150"/>
      <c r="D251" s="150"/>
      <c r="E251" s="197"/>
      <c r="F251" s="517"/>
      <c r="G251" s="517"/>
      <c r="H251" s="102" t="s">
        <v>6737</v>
      </c>
      <c r="I251" s="83"/>
      <c r="J251" s="202"/>
      <c r="K251" s="410"/>
      <c r="L251" s="101"/>
      <c r="M251" s="199"/>
      <c r="N251" s="198"/>
    </row>
    <row r="252" spans="2:16" ht="25.5">
      <c r="B252" s="326" t="s">
        <v>6736</v>
      </c>
      <c r="C252" s="41"/>
      <c r="D252" s="41"/>
      <c r="E252" s="203"/>
      <c r="F252" s="517"/>
      <c r="G252" s="517"/>
      <c r="H252" s="112">
        <v>5</v>
      </c>
      <c r="I252" s="83"/>
      <c r="J252" s="202"/>
      <c r="K252" s="410"/>
      <c r="L252" s="101"/>
      <c r="M252" s="204"/>
      <c r="N252" s="198"/>
    </row>
    <row r="253" spans="2:16" ht="15">
      <c r="B253" s="326"/>
      <c r="C253" s="150">
        <v>96620</v>
      </c>
      <c r="D253" s="41" t="s">
        <v>11</v>
      </c>
      <c r="E253" s="197" t="s">
        <v>12879</v>
      </c>
      <c r="F253" s="73"/>
      <c r="G253" s="73"/>
      <c r="H253" s="83"/>
      <c r="I253" s="83"/>
      <c r="J253" s="202"/>
      <c r="K253" s="412">
        <f>SUM(K255:K258)</f>
        <v>2.16</v>
      </c>
      <c r="L253" s="88" t="s">
        <v>63</v>
      </c>
      <c r="M253" s="72">
        <f>K253*0.03</f>
        <v>6.4799999999999996E-2</v>
      </c>
      <c r="N253" s="198" t="s">
        <v>64</v>
      </c>
      <c r="P253" s="156"/>
    </row>
    <row r="254" spans="2:16" ht="25.5">
      <c r="B254" s="326"/>
      <c r="C254" s="150"/>
      <c r="D254" s="150"/>
      <c r="E254" s="127" t="s">
        <v>12039</v>
      </c>
      <c r="F254" s="560" t="s">
        <v>12882</v>
      </c>
      <c r="G254" s="73"/>
      <c r="H254" s="310" t="s">
        <v>6374</v>
      </c>
      <c r="I254" s="83"/>
      <c r="J254" s="202"/>
      <c r="K254" s="410"/>
      <c r="L254" s="88"/>
      <c r="M254" s="199"/>
      <c r="N254" s="198"/>
      <c r="P254" s="156"/>
    </row>
    <row r="255" spans="2:16">
      <c r="B255" s="326" t="s">
        <v>12880</v>
      </c>
      <c r="C255" s="41"/>
      <c r="D255" s="41"/>
      <c r="E255" s="168">
        <v>18</v>
      </c>
      <c r="F255" s="112">
        <v>0.12</v>
      </c>
      <c r="G255" s="73"/>
      <c r="H255" s="112">
        <v>1</v>
      </c>
      <c r="I255" s="83"/>
      <c r="J255" s="202"/>
      <c r="K255" s="416">
        <f>E255*F255*H255</f>
        <v>2.16</v>
      </c>
      <c r="L255" s="88"/>
      <c r="M255" s="205"/>
      <c r="N255" s="198"/>
      <c r="P255" s="156"/>
    </row>
    <row r="256" spans="2:16">
      <c r="B256" s="326"/>
      <c r="C256" s="41"/>
      <c r="D256" s="41"/>
      <c r="E256" s="168">
        <v>0</v>
      </c>
      <c r="F256" s="112">
        <v>0</v>
      </c>
      <c r="G256" s="73"/>
      <c r="H256" s="112">
        <v>0</v>
      </c>
      <c r="I256" s="83"/>
      <c r="J256" s="202"/>
      <c r="K256" s="416">
        <f t="shared" ref="K256:K258" si="6">E256*F256*H256</f>
        <v>0</v>
      </c>
      <c r="L256" s="88"/>
      <c r="M256" s="205"/>
      <c r="N256" s="198"/>
      <c r="P256" s="156"/>
    </row>
    <row r="257" spans="2:16">
      <c r="B257" s="326"/>
      <c r="C257" s="41"/>
      <c r="D257" s="41"/>
      <c r="E257" s="168">
        <v>0</v>
      </c>
      <c r="F257" s="112">
        <v>0</v>
      </c>
      <c r="G257" s="73"/>
      <c r="H257" s="112">
        <v>0</v>
      </c>
      <c r="I257" s="83"/>
      <c r="J257" s="202"/>
      <c r="K257" s="416">
        <f t="shared" si="6"/>
        <v>0</v>
      </c>
      <c r="L257" s="88"/>
      <c r="M257" s="205"/>
      <c r="N257" s="198"/>
      <c r="P257" s="156"/>
    </row>
    <row r="258" spans="2:16">
      <c r="B258" s="326"/>
      <c r="C258" s="41"/>
      <c r="D258" s="41"/>
      <c r="E258" s="168">
        <v>0</v>
      </c>
      <c r="F258" s="112">
        <v>0</v>
      </c>
      <c r="G258" s="73"/>
      <c r="H258" s="112">
        <v>0</v>
      </c>
      <c r="I258" s="83"/>
      <c r="J258" s="202"/>
      <c r="K258" s="416">
        <f t="shared" si="6"/>
        <v>0</v>
      </c>
      <c r="L258" s="88"/>
      <c r="M258" s="205"/>
      <c r="N258" s="198"/>
      <c r="P258" s="156"/>
    </row>
    <row r="259" spans="2:16">
      <c r="B259" s="326"/>
      <c r="C259" s="150"/>
      <c r="D259" s="150"/>
      <c r="E259" s="201"/>
      <c r="F259" s="73"/>
      <c r="G259" s="73"/>
      <c r="H259" s="83"/>
      <c r="I259" s="83"/>
      <c r="J259" s="202"/>
      <c r="K259" s="416"/>
      <c r="L259" s="88"/>
      <c r="M259" s="205"/>
      <c r="N259" s="198"/>
      <c r="P259" s="156"/>
    </row>
    <row r="260" spans="2:16" ht="15">
      <c r="B260" s="322"/>
      <c r="C260" s="41">
        <v>97622</v>
      </c>
      <c r="D260" s="41" t="s">
        <v>11</v>
      </c>
      <c r="E260" s="185" t="s">
        <v>12878</v>
      </c>
      <c r="F260" s="73"/>
      <c r="G260" s="73"/>
      <c r="H260" s="73"/>
      <c r="I260" s="73"/>
      <c r="J260" s="169"/>
      <c r="K260" s="412">
        <f>SUM(K262:K263)</f>
        <v>6.0839999999999996</v>
      </c>
      <c r="L260" s="100" t="s">
        <v>64</v>
      </c>
      <c r="M260" s="154"/>
      <c r="N260" s="198"/>
      <c r="P260" s="156"/>
    </row>
    <row r="261" spans="2:16" ht="51">
      <c r="B261" s="324" t="s">
        <v>6490</v>
      </c>
      <c r="C261" s="45"/>
      <c r="D261" s="45"/>
      <c r="E261" s="127" t="s">
        <v>6396</v>
      </c>
      <c r="F261" s="83"/>
      <c r="G261" s="83"/>
      <c r="H261" s="102" t="s">
        <v>6444</v>
      </c>
      <c r="I261" s="73"/>
      <c r="J261" s="169"/>
      <c r="K261" s="416"/>
      <c r="L261" s="100"/>
      <c r="M261" s="170"/>
      <c r="N261" s="171"/>
      <c r="P261" s="156"/>
    </row>
    <row r="262" spans="2:16" ht="25.5">
      <c r="B262" s="322" t="s">
        <v>6397</v>
      </c>
      <c r="C262" s="45"/>
      <c r="D262" s="45"/>
      <c r="E262" s="139">
        <f>26*0.15*1.2</f>
        <v>4.68</v>
      </c>
      <c r="F262" s="83"/>
      <c r="G262" s="83"/>
      <c r="H262" s="83">
        <v>1.3</v>
      </c>
      <c r="I262" s="73"/>
      <c r="J262" s="169"/>
      <c r="K262" s="416">
        <f>E262*H262</f>
        <v>6.0839999999999996</v>
      </c>
      <c r="L262" s="100"/>
      <c r="M262" s="170"/>
      <c r="N262" s="171"/>
      <c r="P262" s="156"/>
    </row>
    <row r="263" spans="2:16">
      <c r="B263" s="322"/>
      <c r="C263" s="45"/>
      <c r="D263" s="45"/>
      <c r="E263" s="178"/>
      <c r="F263" s="83"/>
      <c r="G263" s="83"/>
      <c r="H263" s="83"/>
      <c r="I263" s="73"/>
      <c r="J263" s="169"/>
      <c r="K263" s="416"/>
      <c r="L263" s="100"/>
      <c r="M263" s="170"/>
      <c r="N263" s="171"/>
      <c r="P263" s="156"/>
    </row>
    <row r="264" spans="2:16">
      <c r="B264" s="322"/>
      <c r="C264" s="45"/>
      <c r="D264" s="45"/>
      <c r="E264" s="178"/>
      <c r="F264" s="83"/>
      <c r="G264" s="83"/>
      <c r="H264" s="83"/>
      <c r="I264" s="73"/>
      <c r="J264" s="169"/>
      <c r="K264" s="416"/>
      <c r="L264" s="100"/>
      <c r="M264" s="170"/>
      <c r="N264" s="171"/>
      <c r="P264" s="156"/>
    </row>
    <row r="265" spans="2:16" ht="15">
      <c r="B265" s="326"/>
      <c r="C265" s="41">
        <v>95302</v>
      </c>
      <c r="D265" s="41" t="s">
        <v>11</v>
      </c>
      <c r="E265" s="185" t="s">
        <v>6395</v>
      </c>
      <c r="F265" s="73"/>
      <c r="G265" s="73"/>
      <c r="H265" s="73"/>
      <c r="I265" s="73"/>
      <c r="J265" s="169"/>
      <c r="K265" s="412">
        <f>SUM(K267:K268)</f>
        <v>45.629999999999995</v>
      </c>
      <c r="L265" s="87" t="s">
        <v>6268</v>
      </c>
      <c r="M265" s="154"/>
      <c r="N265" s="198"/>
      <c r="P265" s="156"/>
    </row>
    <row r="266" spans="2:16" ht="25.5">
      <c r="B266" s="322" t="s">
        <v>6456</v>
      </c>
      <c r="C266" s="45"/>
      <c r="D266" s="45"/>
      <c r="E266" s="127" t="s">
        <v>6390</v>
      </c>
      <c r="F266" s="73"/>
      <c r="G266" s="73"/>
      <c r="H266" s="310" t="s">
        <v>6391</v>
      </c>
      <c r="I266" s="73"/>
      <c r="J266" s="169"/>
      <c r="K266" s="411"/>
      <c r="L266" s="100"/>
      <c r="M266" s="170"/>
      <c r="N266" s="171"/>
    </row>
    <row r="267" spans="2:16">
      <c r="B267" s="322"/>
      <c r="C267" s="45"/>
      <c r="D267" s="45"/>
      <c r="E267" s="184">
        <f>K260</f>
        <v>6.0839999999999996</v>
      </c>
      <c r="F267" s="87"/>
      <c r="G267" s="87"/>
      <c r="H267" s="174">
        <f>(5+10)/2</f>
        <v>7.5</v>
      </c>
      <c r="I267" s="73"/>
      <c r="J267" s="108"/>
      <c r="K267" s="111">
        <f>H267*E267</f>
        <v>45.629999999999995</v>
      </c>
      <c r="L267" s="100"/>
      <c r="M267" s="170"/>
      <c r="N267" s="171"/>
    </row>
    <row r="268" spans="2:16">
      <c r="B268" s="329"/>
      <c r="C268" s="151"/>
      <c r="D268" s="151"/>
      <c r="E268" s="184"/>
      <c r="F268" s="87"/>
      <c r="G268" s="87"/>
      <c r="H268" s="87"/>
      <c r="I268" s="73"/>
      <c r="J268" s="169"/>
      <c r="K268" s="111"/>
      <c r="L268" s="100"/>
      <c r="M268" s="170"/>
      <c r="N268" s="171"/>
    </row>
    <row r="269" spans="2:16">
      <c r="B269" s="322"/>
      <c r="C269" s="45"/>
      <c r="D269" s="45"/>
      <c r="E269" s="184"/>
      <c r="F269" s="73"/>
      <c r="G269" s="73"/>
      <c r="H269" s="73"/>
      <c r="I269" s="73"/>
      <c r="J269" s="169"/>
      <c r="K269" s="411"/>
      <c r="L269" s="100"/>
      <c r="M269" s="170"/>
      <c r="N269" s="171"/>
    </row>
    <row r="270" spans="2:16">
      <c r="B270" s="322"/>
      <c r="C270" s="45"/>
      <c r="D270" s="45"/>
      <c r="E270" s="184"/>
      <c r="F270" s="544"/>
      <c r="G270" s="544"/>
      <c r="H270" s="544"/>
      <c r="I270" s="544"/>
      <c r="J270" s="169"/>
      <c r="K270" s="411"/>
      <c r="L270" s="488"/>
      <c r="M270" s="170"/>
      <c r="N270" s="171"/>
    </row>
    <row r="271" spans="2:16" ht="23.25" customHeight="1">
      <c r="B271" s="322"/>
      <c r="C271" s="150">
        <v>97642</v>
      </c>
      <c r="D271" s="41" t="s">
        <v>11</v>
      </c>
      <c r="E271" s="579" t="str">
        <f>IFERROR(VLOOKUP($C271,'2-SINAPI MAIO 2018'!$A$1:$D$11396,2,0),IFERROR(VLOOKUP($C271,'3-COMPO.ADM.PRF '!$B$12:$I$201,4,0),""))</f>
        <v>REMOÇÃO DE TRAMA METÁLICA OU DE MADEIRA PARA FORRO, DE FORMA MANUAL, SEM REAPROVEITAMENTO. AF_12/2017</v>
      </c>
      <c r="F271" s="580"/>
      <c r="G271" s="580"/>
      <c r="H271" s="580"/>
      <c r="I271" s="580"/>
      <c r="J271" s="581"/>
      <c r="K271" s="412">
        <f>K1427</f>
        <v>113.01599999999999</v>
      </c>
      <c r="L271" s="101" t="s">
        <v>63</v>
      </c>
      <c r="M271" s="72">
        <f>K271*0.03</f>
        <v>3.3904799999999997</v>
      </c>
      <c r="N271" s="198" t="s">
        <v>64</v>
      </c>
    </row>
    <row r="272" spans="2:16">
      <c r="B272" s="322"/>
      <c r="C272" s="45"/>
      <c r="D272" s="45"/>
      <c r="E272" s="184"/>
      <c r="F272" s="544"/>
      <c r="G272" s="544"/>
      <c r="H272" s="544"/>
      <c r="I272" s="544"/>
      <c r="J272" s="169"/>
      <c r="K272" s="411"/>
      <c r="L272" s="488"/>
      <c r="M272" s="170"/>
      <c r="N272" s="171"/>
    </row>
    <row r="273" spans="2:14" ht="15">
      <c r="B273" s="322"/>
      <c r="C273" s="41">
        <v>72897</v>
      </c>
      <c r="D273" s="41" t="s">
        <v>11</v>
      </c>
      <c r="E273" s="579" t="str">
        <f>IFERROR(VLOOKUP($C273,'2-SINAPI MAIO 2018'!$A$1:$D$11396,2,0),IFERROR(VLOOKUP($C273,'3-COMPO.ADM.PRF '!$B$12:$I$201,4,0),""))</f>
        <v>CARGA MANUAL DE ENTULHO EM CAMINHAO BASCULANTE 6 M3</v>
      </c>
      <c r="F273" s="580"/>
      <c r="G273" s="580"/>
      <c r="H273" s="580"/>
      <c r="I273" s="580"/>
      <c r="J273" s="581"/>
      <c r="K273" s="412">
        <f>SUM(K275:K276)</f>
        <v>112.795984</v>
      </c>
      <c r="L273" s="488" t="s">
        <v>64</v>
      </c>
      <c r="M273" s="170"/>
      <c r="N273" s="171"/>
    </row>
    <row r="274" spans="2:14" ht="51">
      <c r="B274" s="322"/>
      <c r="C274" s="45"/>
      <c r="D274" s="45"/>
      <c r="E274" s="127" t="s">
        <v>6396</v>
      </c>
      <c r="F274" s="83"/>
      <c r="G274" s="83"/>
      <c r="H274" s="102" t="s">
        <v>6444</v>
      </c>
      <c r="I274" s="544"/>
      <c r="J274" s="169"/>
      <c r="K274" s="416"/>
      <c r="L274" s="488"/>
      <c r="M274" s="170"/>
      <c r="N274" s="171"/>
    </row>
    <row r="275" spans="2:14">
      <c r="B275" s="322"/>
      <c r="C275" s="45"/>
      <c r="D275" s="45"/>
      <c r="E275" s="139">
        <f>M221+M236+M245+M250+M271+K260</f>
        <v>80.568560000000005</v>
      </c>
      <c r="F275" s="42"/>
      <c r="G275" s="42"/>
      <c r="H275" s="174">
        <v>1.4</v>
      </c>
      <c r="I275" s="543"/>
      <c r="J275" s="169"/>
      <c r="K275" s="416">
        <f>E275*H275</f>
        <v>112.795984</v>
      </c>
      <c r="L275" s="488"/>
      <c r="M275" s="170"/>
      <c r="N275" s="171"/>
    </row>
    <row r="276" spans="2:14">
      <c r="B276" s="322"/>
      <c r="C276" s="45"/>
      <c r="D276" s="45"/>
      <c r="E276" s="487"/>
      <c r="F276" s="83"/>
      <c r="G276" s="83"/>
      <c r="H276" s="83"/>
      <c r="I276" s="544"/>
      <c r="J276" s="169"/>
      <c r="K276" s="416"/>
      <c r="L276" s="488"/>
      <c r="M276" s="170"/>
      <c r="N276" s="171"/>
    </row>
    <row r="277" spans="2:14">
      <c r="B277" s="322"/>
      <c r="C277" s="45"/>
      <c r="D277" s="45"/>
      <c r="E277" s="487"/>
      <c r="F277" s="83"/>
      <c r="G277" s="83"/>
      <c r="H277" s="83"/>
      <c r="I277" s="544"/>
      <c r="J277" s="169"/>
      <c r="K277" s="416"/>
      <c r="L277" s="488"/>
      <c r="M277" s="170"/>
      <c r="N277" s="171"/>
    </row>
    <row r="278" spans="2:14" ht="15">
      <c r="B278" s="322"/>
      <c r="C278" s="41">
        <v>95302</v>
      </c>
      <c r="D278" s="41" t="s">
        <v>11</v>
      </c>
      <c r="E278" s="579" t="str">
        <f>IFERROR(VLOOKUP($C278,'2-SINAPI MAIO 2018'!$A$1:$D$11396,2,0),IFERROR(VLOOKUP($C278,'3-COMPO.ADM.PRF '!$B$12:$I$201,4,0),""))</f>
        <v>TRANSPORTE COM CAMINHÃO BASCULANTE 6 M3 EM RODOVIA PAVIMENTADA ( PARA DISTÂNCIAS SUPERIORES A 4 KM)</v>
      </c>
      <c r="F278" s="580"/>
      <c r="G278" s="580"/>
      <c r="H278" s="580"/>
      <c r="I278" s="580"/>
      <c r="J278" s="581"/>
      <c r="K278" s="412">
        <f>SUM(K280:K280)</f>
        <v>845.96987999999999</v>
      </c>
      <c r="L278" s="87" t="s">
        <v>6268</v>
      </c>
      <c r="M278" s="170"/>
      <c r="N278" s="171"/>
    </row>
    <row r="279" spans="2:14" ht="25.5">
      <c r="B279" s="322"/>
      <c r="C279" s="45"/>
      <c r="D279" s="45"/>
      <c r="E279" s="127" t="s">
        <v>6390</v>
      </c>
      <c r="F279" s="544"/>
      <c r="G279" s="544"/>
      <c r="H279" s="542" t="s">
        <v>6391</v>
      </c>
      <c r="I279" s="544"/>
      <c r="J279" s="169"/>
      <c r="K279" s="411"/>
      <c r="L279" s="488"/>
      <c r="M279" s="170"/>
      <c r="N279" s="171"/>
    </row>
    <row r="280" spans="2:14">
      <c r="B280" s="322"/>
      <c r="C280" s="45"/>
      <c r="D280" s="45"/>
      <c r="E280" s="184">
        <f>K275</f>
        <v>112.795984</v>
      </c>
      <c r="F280" s="87"/>
      <c r="G280" s="87"/>
      <c r="H280" s="174">
        <f>(5+10)/2</f>
        <v>7.5</v>
      </c>
      <c r="I280" s="544"/>
      <c r="J280" s="108"/>
      <c r="K280" s="111">
        <f>H280*E280</f>
        <v>845.96987999999999</v>
      </c>
      <c r="L280" s="488"/>
      <c r="M280" s="170"/>
      <c r="N280" s="171"/>
    </row>
    <row r="281" spans="2:14">
      <c r="B281" s="322"/>
      <c r="C281" s="45"/>
      <c r="D281" s="45"/>
      <c r="E281" s="184"/>
      <c r="F281" s="87"/>
      <c r="G281" s="87"/>
      <c r="H281" s="87"/>
      <c r="I281" s="562"/>
      <c r="J281" s="108"/>
      <c r="K281" s="111"/>
      <c r="L281" s="488"/>
      <c r="M281" s="170"/>
      <c r="N281" s="171"/>
    </row>
    <row r="282" spans="2:14" ht="36" customHeight="1">
      <c r="B282" s="322"/>
      <c r="C282" s="150" t="s">
        <v>12903</v>
      </c>
      <c r="D282" s="41" t="s">
        <v>6713</v>
      </c>
      <c r="E282" s="579" t="str">
        <f>IFERROR(VLOOKUP($C282,'2-SINAPI MAIO 2018'!$A$1:$D$113960,2,0),IFERROR(VLOOKUP($C282,'3-COMPO.ADM.PRF '!$B$12:$I$1524,4,0),""))</f>
        <v>REMOÇÃO DE RESERVATÓRIO METÁLICO</v>
      </c>
      <c r="F282" s="580"/>
      <c r="G282" s="580"/>
      <c r="H282" s="580"/>
      <c r="I282" s="580"/>
      <c r="J282" s="581"/>
      <c r="K282" s="412">
        <v>1</v>
      </c>
      <c r="L282" s="101" t="s">
        <v>12904</v>
      </c>
      <c r="M282" s="170"/>
      <c r="N282" s="171"/>
    </row>
    <row r="283" spans="2:14">
      <c r="B283" s="322"/>
      <c r="C283" s="45"/>
      <c r="D283" s="45"/>
      <c r="E283" s="184"/>
      <c r="F283" s="87"/>
      <c r="G283" s="87"/>
      <c r="H283" s="87"/>
      <c r="I283" s="562"/>
      <c r="J283" s="108"/>
      <c r="K283" s="111"/>
      <c r="L283" s="488"/>
      <c r="M283" s="170"/>
      <c r="N283" s="171"/>
    </row>
    <row r="284" spans="2:14">
      <c r="B284" s="322"/>
      <c r="C284" s="45"/>
      <c r="D284" s="45"/>
      <c r="E284" s="184"/>
      <c r="F284" s="87"/>
      <c r="G284" s="87"/>
      <c r="H284" s="87"/>
      <c r="I284" s="562"/>
      <c r="J284" s="108"/>
      <c r="K284" s="111"/>
      <c r="L284" s="488"/>
      <c r="M284" s="170"/>
      <c r="N284" s="171"/>
    </row>
    <row r="285" spans="2:14" ht="13.5" thickBot="1">
      <c r="B285" s="322"/>
      <c r="C285" s="45"/>
      <c r="D285" s="45"/>
      <c r="E285" s="184"/>
      <c r="F285" s="544"/>
      <c r="G285" s="544"/>
      <c r="H285" s="544"/>
      <c r="I285" s="544"/>
      <c r="J285" s="169"/>
      <c r="K285" s="411"/>
      <c r="L285" s="488"/>
      <c r="M285" s="170"/>
      <c r="N285" s="171"/>
    </row>
    <row r="286" spans="2:14" ht="13.5" thickBot="1">
      <c r="B286" s="323"/>
      <c r="C286" s="149"/>
      <c r="D286" s="149"/>
      <c r="E286" s="591" t="s">
        <v>6366</v>
      </c>
      <c r="F286" s="592"/>
      <c r="G286" s="592"/>
      <c r="H286" s="592"/>
      <c r="I286" s="592"/>
      <c r="J286" s="593"/>
      <c r="K286" s="410"/>
      <c r="L286" s="106"/>
      <c r="M286" s="154"/>
      <c r="N286" s="177"/>
    </row>
    <row r="287" spans="2:14" ht="15" hidden="1">
      <c r="B287" s="322"/>
      <c r="C287" s="155" t="e">
        <f>'3-COMPO.ADM.PRF '!#REF!</f>
        <v>#REF!</v>
      </c>
      <c r="D287" s="121" t="s">
        <v>6713</v>
      </c>
      <c r="E287" s="185" t="s">
        <v>5804</v>
      </c>
      <c r="F287" s="87"/>
      <c r="G287" s="87"/>
      <c r="H287" s="87"/>
      <c r="I287" s="87"/>
      <c r="J287" s="108"/>
      <c r="K287" s="412">
        <f>SUM(K289)</f>
        <v>0</v>
      </c>
      <c r="L287" s="87" t="s">
        <v>6357</v>
      </c>
      <c r="M287" s="186"/>
      <c r="N287" s="187"/>
    </row>
    <row r="288" spans="2:14" ht="25.5" hidden="1">
      <c r="B288" s="324" t="s">
        <v>6356</v>
      </c>
      <c r="C288" s="45"/>
      <c r="D288" s="45"/>
      <c r="E288" s="123" t="s">
        <v>6339</v>
      </c>
      <c r="F288" s="87"/>
      <c r="G288" s="77" t="s">
        <v>6265</v>
      </c>
      <c r="H288" s="87"/>
      <c r="I288" s="87"/>
      <c r="J288" s="108"/>
      <c r="K288" s="111"/>
      <c r="L288" s="87"/>
      <c r="M288" s="170"/>
      <c r="N288" s="171"/>
    </row>
    <row r="289" spans="2:14" hidden="1">
      <c r="B289" s="322"/>
      <c r="C289" s="45"/>
      <c r="D289" s="45"/>
      <c r="E289" s="183">
        <v>1</v>
      </c>
      <c r="F289" s="87"/>
      <c r="G289" s="174">
        <v>0</v>
      </c>
      <c r="H289" s="87"/>
      <c r="I289" s="87"/>
      <c r="J289" s="108"/>
      <c r="K289" s="411">
        <f>E289*G289</f>
        <v>0</v>
      </c>
      <c r="L289" s="87"/>
      <c r="M289" s="170"/>
      <c r="N289" s="171"/>
    </row>
    <row r="290" spans="2:14" hidden="1">
      <c r="B290" s="322"/>
      <c r="C290" s="45"/>
      <c r="D290" s="45"/>
      <c r="E290" s="184"/>
      <c r="F290" s="87"/>
      <c r="G290" s="87"/>
      <c r="H290" s="87"/>
      <c r="I290" s="87"/>
      <c r="J290" s="108"/>
      <c r="K290" s="111"/>
      <c r="L290" s="87"/>
      <c r="M290" s="170"/>
      <c r="N290" s="171"/>
    </row>
    <row r="291" spans="2:14" ht="15" hidden="1">
      <c r="B291" s="322"/>
      <c r="C291" s="121" t="s">
        <v>11594</v>
      </c>
      <c r="D291" s="121" t="s">
        <v>11</v>
      </c>
      <c r="E291" s="185" t="s">
        <v>6364</v>
      </c>
      <c r="F291" s="87"/>
      <c r="G291" s="87"/>
      <c r="H291" s="87"/>
      <c r="I291" s="87"/>
      <c r="J291" s="108"/>
      <c r="K291" s="412">
        <f>SUM(K293:K294)</f>
        <v>0</v>
      </c>
      <c r="L291" s="87" t="s">
        <v>63</v>
      </c>
      <c r="M291" s="72">
        <f>K291*0.15</f>
        <v>0</v>
      </c>
      <c r="N291" s="108" t="s">
        <v>64</v>
      </c>
    </row>
    <row r="292" spans="2:14" ht="25.5" hidden="1">
      <c r="B292" s="324" t="s">
        <v>6358</v>
      </c>
      <c r="C292" s="45"/>
      <c r="D292" s="45"/>
      <c r="E292" s="127" t="s">
        <v>6724</v>
      </c>
      <c r="F292" s="310" t="s">
        <v>6725</v>
      </c>
      <c r="G292" s="87" t="s">
        <v>5896</v>
      </c>
      <c r="H292" s="87"/>
      <c r="I292" s="87"/>
      <c r="J292" s="108"/>
      <c r="K292" s="111"/>
      <c r="L292" s="87"/>
      <c r="M292" s="172"/>
      <c r="N292" s="173"/>
    </row>
    <row r="293" spans="2:14" hidden="1">
      <c r="B293" s="328" t="s">
        <v>6723</v>
      </c>
      <c r="C293" s="45"/>
      <c r="D293" s="45"/>
      <c r="E293" s="137">
        <f>K214</f>
        <v>0</v>
      </c>
      <c r="F293" s="116">
        <v>1</v>
      </c>
      <c r="G293" s="174">
        <v>0</v>
      </c>
      <c r="H293" s="87"/>
      <c r="I293" s="87"/>
      <c r="J293" s="108"/>
      <c r="K293" s="111">
        <f>G293*F293*E293</f>
        <v>0</v>
      </c>
      <c r="L293" s="100"/>
      <c r="M293" s="170"/>
      <c r="N293" s="188"/>
    </row>
    <row r="294" spans="2:14" hidden="1">
      <c r="B294" s="322"/>
      <c r="C294" s="45"/>
      <c r="D294" s="45"/>
      <c r="E294" s="137">
        <v>0</v>
      </c>
      <c r="F294" s="116">
        <v>0</v>
      </c>
      <c r="G294" s="174">
        <v>0</v>
      </c>
      <c r="H294" s="87"/>
      <c r="I294" s="87"/>
      <c r="J294" s="108"/>
      <c r="K294" s="111">
        <f>G294*F294*E294</f>
        <v>0</v>
      </c>
      <c r="L294" s="100"/>
      <c r="M294" s="170"/>
      <c r="N294" s="188"/>
    </row>
    <row r="295" spans="2:14" hidden="1">
      <c r="B295" s="322"/>
      <c r="C295" s="45"/>
      <c r="D295" s="45"/>
      <c r="E295" s="184"/>
      <c r="F295" s="87"/>
      <c r="G295" s="87"/>
      <c r="H295" s="87"/>
      <c r="I295" s="87"/>
      <c r="J295" s="108"/>
      <c r="K295" s="111"/>
      <c r="L295" s="87"/>
      <c r="M295" s="170"/>
      <c r="N295" s="171"/>
    </row>
    <row r="296" spans="2:14" ht="15" hidden="1">
      <c r="B296" s="322"/>
      <c r="C296" s="45">
        <v>85335</v>
      </c>
      <c r="D296" s="121" t="s">
        <v>11</v>
      </c>
      <c r="E296" s="185" t="s">
        <v>5808</v>
      </c>
      <c r="F296" s="87"/>
      <c r="G296" s="87"/>
      <c r="H296" s="87"/>
      <c r="I296" s="87"/>
      <c r="J296" s="108"/>
      <c r="K296" s="412">
        <f>SUM(K298)</f>
        <v>0</v>
      </c>
      <c r="L296" s="87" t="s">
        <v>5801</v>
      </c>
      <c r="M296" s="72">
        <f>K296*0.25*0.12*1</f>
        <v>0</v>
      </c>
      <c r="N296" s="108" t="s">
        <v>64</v>
      </c>
    </row>
    <row r="297" spans="2:14" ht="25.5" hidden="1">
      <c r="B297" s="324" t="s">
        <v>6359</v>
      </c>
      <c r="C297" s="45"/>
      <c r="D297" s="45"/>
      <c r="E297" s="184"/>
      <c r="F297" s="77" t="s">
        <v>6371</v>
      </c>
      <c r="G297" s="310" t="s">
        <v>6372</v>
      </c>
      <c r="H297" s="87"/>
      <c r="I297" s="87"/>
      <c r="J297" s="108"/>
      <c r="K297" s="111"/>
      <c r="L297" s="87"/>
      <c r="M297" s="189"/>
      <c r="N297" s="188"/>
    </row>
    <row r="298" spans="2:14" hidden="1">
      <c r="B298" s="322"/>
      <c r="C298" s="45"/>
      <c r="D298" s="45"/>
      <c r="E298" s="184"/>
      <c r="F298" s="116">
        <v>0</v>
      </c>
      <c r="G298" s="174">
        <v>1</v>
      </c>
      <c r="H298" s="73"/>
      <c r="I298" s="87"/>
      <c r="J298" s="108"/>
      <c r="K298" s="111">
        <f>G298*F298</f>
        <v>0</v>
      </c>
      <c r="L298" s="100"/>
      <c r="M298" s="189"/>
      <c r="N298" s="188"/>
    </row>
    <row r="299" spans="2:14" hidden="1">
      <c r="B299" s="322"/>
      <c r="C299" s="45"/>
      <c r="D299" s="45"/>
      <c r="E299" s="184"/>
      <c r="F299" s="87"/>
      <c r="G299" s="87"/>
      <c r="H299" s="87"/>
      <c r="I299" s="87"/>
      <c r="J299" s="108"/>
      <c r="K299" s="111"/>
      <c r="L299" s="87"/>
      <c r="M299" s="189"/>
      <c r="N299" s="188"/>
    </row>
    <row r="300" spans="2:14" ht="15" hidden="1">
      <c r="B300" s="322"/>
      <c r="C300" s="121" t="s">
        <v>5767</v>
      </c>
      <c r="D300" s="121" t="s">
        <v>11</v>
      </c>
      <c r="E300" s="185" t="s">
        <v>5812</v>
      </c>
      <c r="F300" s="87"/>
      <c r="G300" s="87"/>
      <c r="H300" s="87"/>
      <c r="I300" s="87"/>
      <c r="J300" s="108"/>
      <c r="K300" s="412">
        <f>SUM(K302:K303)</f>
        <v>0</v>
      </c>
      <c r="L300" s="87" t="s">
        <v>64</v>
      </c>
      <c r="M300" s="170"/>
      <c r="N300" s="171"/>
    </row>
    <row r="301" spans="2:14" ht="24" hidden="1" customHeight="1">
      <c r="B301" s="324" t="s">
        <v>6365</v>
      </c>
      <c r="C301" s="45"/>
      <c r="D301" s="45"/>
      <c r="E301" s="123" t="s">
        <v>6370</v>
      </c>
      <c r="F301" s="77" t="s">
        <v>6371</v>
      </c>
      <c r="G301" s="77" t="s">
        <v>6373</v>
      </c>
      <c r="H301" s="87"/>
      <c r="I301" s="87"/>
      <c r="J301" s="108"/>
      <c r="K301" s="111"/>
      <c r="L301" s="87"/>
      <c r="M301" s="170"/>
      <c r="N301" s="171"/>
    </row>
    <row r="302" spans="2:14" ht="25.5" hidden="1">
      <c r="B302" s="322" t="s">
        <v>6367</v>
      </c>
      <c r="C302" s="45"/>
      <c r="D302" s="45"/>
      <c r="E302" s="137">
        <v>0</v>
      </c>
      <c r="F302" s="116">
        <v>0</v>
      </c>
      <c r="G302" s="116">
        <v>1.2</v>
      </c>
      <c r="H302" s="87"/>
      <c r="I302" s="87"/>
      <c r="J302" s="108"/>
      <c r="K302" s="111">
        <f>G302*F302*E302</f>
        <v>0</v>
      </c>
      <c r="L302" s="100"/>
      <c r="M302" s="170"/>
      <c r="N302" s="171"/>
    </row>
    <row r="303" spans="2:14" hidden="1">
      <c r="B303" s="322"/>
      <c r="C303" s="45"/>
      <c r="D303" s="45"/>
      <c r="E303" s="137">
        <v>0</v>
      </c>
      <c r="F303" s="116">
        <v>0</v>
      </c>
      <c r="G303" s="116">
        <v>1.2</v>
      </c>
      <c r="H303" s="87"/>
      <c r="I303" s="87"/>
      <c r="J303" s="108"/>
      <c r="K303" s="111">
        <f>H303*G303*F303*E303</f>
        <v>0</v>
      </c>
      <c r="L303" s="100"/>
      <c r="M303" s="170"/>
      <c r="N303" s="171"/>
    </row>
    <row r="304" spans="2:14" hidden="1">
      <c r="B304" s="322"/>
      <c r="C304" s="45"/>
      <c r="D304" s="45"/>
      <c r="E304" s="178"/>
      <c r="F304" s="73"/>
      <c r="G304" s="73"/>
      <c r="H304" s="73"/>
      <c r="I304" s="73"/>
      <c r="J304" s="169"/>
      <c r="K304" s="411"/>
      <c r="L304" s="100"/>
      <c r="M304" s="170"/>
      <c r="N304" s="171"/>
    </row>
    <row r="305" spans="2:15" ht="15" hidden="1">
      <c r="B305" s="322"/>
      <c r="C305" s="45">
        <v>72961</v>
      </c>
      <c r="D305" s="121" t="s">
        <v>11</v>
      </c>
      <c r="E305" s="185" t="s">
        <v>5810</v>
      </c>
      <c r="F305" s="87"/>
      <c r="G305" s="87"/>
      <c r="H305" s="87"/>
      <c r="I305" s="87"/>
      <c r="J305" s="108"/>
      <c r="K305" s="412">
        <f>SUM(K307:K308)</f>
        <v>0</v>
      </c>
      <c r="L305" s="87" t="s">
        <v>63</v>
      </c>
      <c r="M305" s="170"/>
      <c r="N305" s="171"/>
    </row>
    <row r="306" spans="2:15" ht="63.75" hidden="1">
      <c r="B306" s="324" t="s">
        <v>6368</v>
      </c>
      <c r="C306" s="45"/>
      <c r="D306" s="45"/>
      <c r="E306" s="127" t="s">
        <v>6724</v>
      </c>
      <c r="F306" s="310" t="s">
        <v>6725</v>
      </c>
      <c r="G306" s="310" t="s">
        <v>6372</v>
      </c>
      <c r="H306" s="87"/>
      <c r="I306" s="87"/>
      <c r="J306" s="108"/>
      <c r="K306" s="111"/>
      <c r="L306" s="87"/>
      <c r="M306" s="170"/>
      <c r="N306" s="171"/>
    </row>
    <row r="307" spans="2:15" hidden="1">
      <c r="B307" s="328" t="s">
        <v>6723</v>
      </c>
      <c r="C307" s="45"/>
      <c r="D307" s="45"/>
      <c r="E307" s="137">
        <f>E293</f>
        <v>0</v>
      </c>
      <c r="F307" s="116">
        <v>1</v>
      </c>
      <c r="G307" s="174">
        <v>0</v>
      </c>
      <c r="H307" s="87"/>
      <c r="I307" s="87"/>
      <c r="J307" s="108"/>
      <c r="K307" s="111">
        <f>G307*F307*E307</f>
        <v>0</v>
      </c>
      <c r="L307" s="100"/>
      <c r="M307" s="170"/>
      <c r="N307" s="171"/>
    </row>
    <row r="308" spans="2:15" hidden="1">
      <c r="B308" s="322"/>
      <c r="C308" s="45"/>
      <c r="D308" s="45"/>
      <c r="E308" s="137">
        <v>0</v>
      </c>
      <c r="F308" s="116">
        <v>0</v>
      </c>
      <c r="G308" s="174">
        <v>0</v>
      </c>
      <c r="H308" s="87"/>
      <c r="I308" s="87"/>
      <c r="J308" s="108"/>
      <c r="K308" s="111">
        <f>G308*F308*E308</f>
        <v>0</v>
      </c>
      <c r="L308" s="87"/>
      <c r="M308" s="170"/>
      <c r="N308" s="171"/>
    </row>
    <row r="309" spans="2:15" hidden="1">
      <c r="B309" s="322"/>
      <c r="C309" s="45"/>
      <c r="D309" s="45"/>
      <c r="E309" s="184"/>
      <c r="F309" s="87"/>
      <c r="G309" s="87"/>
      <c r="H309" s="87"/>
      <c r="I309" s="87"/>
      <c r="J309" s="108"/>
      <c r="K309" s="111"/>
      <c r="L309" s="87"/>
      <c r="M309" s="170"/>
      <c r="N309" s="171"/>
    </row>
    <row r="310" spans="2:15" ht="15" hidden="1">
      <c r="B310" s="322"/>
      <c r="C310" s="45">
        <v>79472</v>
      </c>
      <c r="D310" s="121" t="s">
        <v>11</v>
      </c>
      <c r="E310" s="185" t="s">
        <v>6716</v>
      </c>
      <c r="F310" s="87"/>
      <c r="G310" s="87"/>
      <c r="H310" s="87"/>
      <c r="I310" s="87"/>
      <c r="J310" s="108"/>
      <c r="K310" s="412">
        <f>SUM(K312:K313)</f>
        <v>0</v>
      </c>
      <c r="L310" s="87" t="s">
        <v>63</v>
      </c>
      <c r="M310" s="170"/>
      <c r="N310" s="171"/>
    </row>
    <row r="311" spans="2:15" ht="63.75" hidden="1">
      <c r="B311" s="324" t="s">
        <v>6369</v>
      </c>
      <c r="C311" s="45"/>
      <c r="D311" s="45"/>
      <c r="E311" s="123" t="s">
        <v>6370</v>
      </c>
      <c r="F311" s="77" t="s">
        <v>6371</v>
      </c>
      <c r="G311" s="310" t="s">
        <v>6372</v>
      </c>
      <c r="H311" s="87"/>
      <c r="I311" s="87"/>
      <c r="J311" s="108"/>
      <c r="K311" s="111"/>
      <c r="L311" s="87"/>
      <c r="M311" s="170"/>
      <c r="N311" s="171"/>
    </row>
    <row r="312" spans="2:15" hidden="1">
      <c r="B312" s="322"/>
      <c r="C312" s="45"/>
      <c r="D312" s="45"/>
      <c r="E312" s="137">
        <v>0</v>
      </c>
      <c r="F312" s="116">
        <v>0</v>
      </c>
      <c r="G312" s="174">
        <v>0</v>
      </c>
      <c r="H312" s="87"/>
      <c r="I312" s="87"/>
      <c r="J312" s="108"/>
      <c r="K312" s="111">
        <f>G312*F312*E312</f>
        <v>0</v>
      </c>
      <c r="L312" s="100"/>
      <c r="M312" s="170"/>
      <c r="N312" s="171"/>
    </row>
    <row r="313" spans="2:15" hidden="1">
      <c r="B313" s="322"/>
      <c r="C313" s="45"/>
      <c r="D313" s="45"/>
      <c r="E313" s="137">
        <v>0</v>
      </c>
      <c r="F313" s="116">
        <v>0</v>
      </c>
      <c r="G313" s="174">
        <v>0</v>
      </c>
      <c r="H313" s="87"/>
      <c r="I313" s="87"/>
      <c r="J313" s="108"/>
      <c r="K313" s="111">
        <f>H313*F313*E313</f>
        <v>0</v>
      </c>
      <c r="L313" s="100"/>
      <c r="M313" s="170"/>
      <c r="N313" s="171"/>
    </row>
    <row r="314" spans="2:15" hidden="1">
      <c r="B314" s="322"/>
      <c r="C314" s="45"/>
      <c r="D314" s="45"/>
      <c r="E314" s="184"/>
      <c r="F314" s="87"/>
      <c r="G314" s="87"/>
      <c r="H314" s="87"/>
      <c r="I314" s="87"/>
      <c r="J314" s="108"/>
      <c r="K314" s="111"/>
      <c r="L314" s="87"/>
      <c r="M314" s="170"/>
      <c r="N314" s="171"/>
      <c r="O314" s="190"/>
    </row>
    <row r="315" spans="2:15" ht="15" hidden="1">
      <c r="B315" s="322"/>
      <c r="C315" s="155" t="e">
        <f>'3-COMPO.ADM.PRF '!#REF!</f>
        <v>#REF!</v>
      </c>
      <c r="D315" s="121" t="s">
        <v>6713</v>
      </c>
      <c r="E315" s="185" t="s">
        <v>5816</v>
      </c>
      <c r="F315" s="87"/>
      <c r="G315" s="87"/>
      <c r="H315" s="87"/>
      <c r="I315" s="87"/>
      <c r="J315" s="108"/>
      <c r="K315" s="412">
        <f>SUM(K317:K322)</f>
        <v>0</v>
      </c>
      <c r="L315" s="87" t="s">
        <v>64</v>
      </c>
      <c r="M315" s="170"/>
      <c r="N315" s="171"/>
      <c r="O315" s="190"/>
    </row>
    <row r="316" spans="2:15" ht="38.25" hidden="1">
      <c r="B316" s="324" t="s">
        <v>6377</v>
      </c>
      <c r="C316" s="45"/>
      <c r="D316" s="45"/>
      <c r="E316" s="127" t="s">
        <v>6724</v>
      </c>
      <c r="F316" s="310" t="s">
        <v>6725</v>
      </c>
      <c r="G316" s="77" t="s">
        <v>6376</v>
      </c>
      <c r="H316" s="310" t="s">
        <v>6375</v>
      </c>
      <c r="I316" s="310" t="s">
        <v>5815</v>
      </c>
      <c r="J316" s="138"/>
      <c r="K316" s="111"/>
      <c r="L316" s="87"/>
      <c r="M316" s="170"/>
      <c r="N316" s="171"/>
      <c r="O316" s="190"/>
    </row>
    <row r="317" spans="2:15" hidden="1">
      <c r="B317" s="328" t="s">
        <v>6726</v>
      </c>
      <c r="C317" s="45"/>
      <c r="D317" s="45"/>
      <c r="E317" s="137">
        <v>266.33</v>
      </c>
      <c r="F317" s="112">
        <v>1</v>
      </c>
      <c r="G317" s="116">
        <v>0.3</v>
      </c>
      <c r="H317" s="112">
        <v>0</v>
      </c>
      <c r="I317" s="116">
        <v>1.3</v>
      </c>
      <c r="J317" s="138"/>
      <c r="K317" s="111">
        <f>E317*F317*G317*H317*I317</f>
        <v>0</v>
      </c>
      <c r="L317" s="87"/>
      <c r="M317" s="170"/>
      <c r="N317" s="171"/>
      <c r="O317" s="190"/>
    </row>
    <row r="318" spans="2:15" hidden="1">
      <c r="B318" s="322"/>
      <c r="C318" s="45"/>
      <c r="D318" s="45"/>
      <c r="E318" s="123"/>
      <c r="F318" s="73"/>
      <c r="G318" s="77"/>
      <c r="H318" s="73"/>
      <c r="I318" s="77"/>
      <c r="J318" s="138"/>
      <c r="K318" s="111"/>
      <c r="L318" s="87"/>
      <c r="M318" s="170"/>
      <c r="N318" s="171"/>
      <c r="O318" s="190"/>
    </row>
    <row r="319" spans="2:15" ht="25.5" hidden="1">
      <c r="B319" s="324" t="s">
        <v>6378</v>
      </c>
      <c r="C319" s="45"/>
      <c r="D319" s="45"/>
      <c r="E319" s="127" t="s">
        <v>6370</v>
      </c>
      <c r="F319" s="310" t="s">
        <v>6382</v>
      </c>
      <c r="G319" s="77"/>
      <c r="H319" s="310" t="s">
        <v>6375</v>
      </c>
      <c r="I319" s="310" t="s">
        <v>5815</v>
      </c>
      <c r="J319" s="138"/>
      <c r="K319" s="111"/>
      <c r="L319" s="87"/>
      <c r="M319" s="170"/>
      <c r="N319" s="171"/>
      <c r="O319" s="190"/>
    </row>
    <row r="320" spans="2:15" ht="25.5" hidden="1">
      <c r="B320" s="322" t="s">
        <v>6379</v>
      </c>
      <c r="C320" s="45"/>
      <c r="D320" s="45"/>
      <c r="E320" s="137">
        <v>35.72</v>
      </c>
      <c r="F320" s="112">
        <v>44.82</v>
      </c>
      <c r="G320" s="77"/>
      <c r="H320" s="112">
        <v>0</v>
      </c>
      <c r="I320" s="116">
        <v>1.3</v>
      </c>
      <c r="J320" s="138"/>
      <c r="K320" s="111">
        <f>E320*F320*H320*I320</f>
        <v>0</v>
      </c>
      <c r="L320" s="87"/>
      <c r="M320" s="170"/>
      <c r="N320" s="171"/>
      <c r="O320" s="190"/>
    </row>
    <row r="321" spans="2:15" ht="25.5" hidden="1">
      <c r="B321" s="322" t="s">
        <v>6380</v>
      </c>
      <c r="C321" s="45"/>
      <c r="D321" s="45"/>
      <c r="E321" s="137">
        <v>22.63</v>
      </c>
      <c r="F321" s="112">
        <v>66.680000000000007</v>
      </c>
      <c r="G321" s="77"/>
      <c r="H321" s="112">
        <v>0</v>
      </c>
      <c r="I321" s="116">
        <v>1.3</v>
      </c>
      <c r="J321" s="138"/>
      <c r="K321" s="111">
        <f>E321*F321*H321*I321</f>
        <v>0</v>
      </c>
      <c r="L321" s="87"/>
      <c r="M321" s="170"/>
      <c r="N321" s="171"/>
      <c r="O321" s="190"/>
    </row>
    <row r="322" spans="2:15" ht="25.5" hidden="1">
      <c r="B322" s="322" t="s">
        <v>6381</v>
      </c>
      <c r="C322" s="45"/>
      <c r="D322" s="45"/>
      <c r="E322" s="137">
        <v>25.65</v>
      </c>
      <c r="F322" s="112">
        <v>48.13</v>
      </c>
      <c r="G322" s="77"/>
      <c r="H322" s="112">
        <v>0</v>
      </c>
      <c r="I322" s="116">
        <v>1</v>
      </c>
      <c r="J322" s="138"/>
      <c r="K322" s="111">
        <f>E322*F322*H322*I322</f>
        <v>0</v>
      </c>
      <c r="L322" s="87"/>
      <c r="M322" s="170"/>
      <c r="N322" s="171"/>
      <c r="O322" s="190"/>
    </row>
    <row r="323" spans="2:15" hidden="1">
      <c r="B323" s="322"/>
      <c r="C323" s="45"/>
      <c r="D323" s="45"/>
      <c r="E323" s="184"/>
      <c r="F323" s="87"/>
      <c r="G323" s="87"/>
      <c r="H323" s="87"/>
      <c r="I323" s="87"/>
      <c r="J323" s="108"/>
      <c r="K323" s="111"/>
      <c r="L323" s="87"/>
      <c r="M323" s="170"/>
      <c r="N323" s="171"/>
      <c r="O323" s="190"/>
    </row>
    <row r="324" spans="2:15" hidden="1">
      <c r="B324" s="322"/>
      <c r="C324" s="45"/>
      <c r="D324" s="45"/>
      <c r="E324" s="184"/>
      <c r="F324" s="87"/>
      <c r="G324" s="87"/>
      <c r="H324" s="87"/>
      <c r="I324" s="87"/>
      <c r="J324" s="108"/>
      <c r="K324" s="111"/>
      <c r="L324" s="87"/>
      <c r="M324" s="170"/>
      <c r="N324" s="171"/>
      <c r="O324" s="190"/>
    </row>
    <row r="325" spans="2:15" ht="15" hidden="1">
      <c r="B325" s="322"/>
      <c r="C325" s="155" t="e">
        <f>'3-COMPO.ADM.PRF '!#REF!</f>
        <v>#REF!</v>
      </c>
      <c r="D325" s="121" t="s">
        <v>6713</v>
      </c>
      <c r="E325" s="185" t="s">
        <v>5817</v>
      </c>
      <c r="F325" s="87"/>
      <c r="G325" s="87"/>
      <c r="H325" s="87"/>
      <c r="I325" s="87"/>
      <c r="J325" s="108"/>
      <c r="K325" s="412">
        <f>SUM(K327:K332)</f>
        <v>0</v>
      </c>
      <c r="L325" s="87" t="s">
        <v>64</v>
      </c>
      <c r="M325" s="170"/>
      <c r="N325" s="171"/>
      <c r="O325" s="190"/>
    </row>
    <row r="326" spans="2:15" ht="38.25" hidden="1">
      <c r="B326" s="324" t="s">
        <v>6383</v>
      </c>
      <c r="C326" s="45"/>
      <c r="D326" s="45"/>
      <c r="E326" s="127" t="s">
        <v>6370</v>
      </c>
      <c r="F326" s="77" t="s">
        <v>6371</v>
      </c>
      <c r="G326" s="77" t="s">
        <v>6376</v>
      </c>
      <c r="H326" s="310" t="s">
        <v>6375</v>
      </c>
      <c r="I326" s="310" t="s">
        <v>5815</v>
      </c>
      <c r="J326" s="138"/>
      <c r="K326" s="111"/>
      <c r="L326" s="87"/>
      <c r="M326" s="170"/>
      <c r="N326" s="171"/>
      <c r="O326" s="190"/>
    </row>
    <row r="327" spans="2:15" hidden="1">
      <c r="B327" s="322"/>
      <c r="C327" s="45"/>
      <c r="D327" s="45"/>
      <c r="E327" s="137">
        <v>0</v>
      </c>
      <c r="F327" s="112">
        <v>0</v>
      </c>
      <c r="G327" s="116">
        <v>0</v>
      </c>
      <c r="H327" s="112">
        <v>0</v>
      </c>
      <c r="I327" s="42">
        <v>1.3</v>
      </c>
      <c r="J327" s="138"/>
      <c r="K327" s="111">
        <f>E327*F327*G327*H327*I327</f>
        <v>0</v>
      </c>
      <c r="L327" s="87"/>
      <c r="M327" s="170"/>
      <c r="N327" s="171"/>
      <c r="O327" s="190"/>
    </row>
    <row r="328" spans="2:15" hidden="1">
      <c r="B328" s="322"/>
      <c r="C328" s="45"/>
      <c r="D328" s="45"/>
      <c r="E328" s="184"/>
      <c r="F328" s="87"/>
      <c r="G328" s="87"/>
      <c r="H328" s="87"/>
      <c r="I328" s="87"/>
      <c r="J328" s="108"/>
      <c r="K328" s="111"/>
      <c r="L328" s="87"/>
      <c r="M328" s="170"/>
      <c r="N328" s="171"/>
      <c r="O328" s="190"/>
    </row>
    <row r="329" spans="2:15" ht="25.5" hidden="1">
      <c r="B329" s="324" t="s">
        <v>6378</v>
      </c>
      <c r="C329" s="45"/>
      <c r="D329" s="45"/>
      <c r="E329" s="127" t="s">
        <v>6370</v>
      </c>
      <c r="F329" s="310" t="s">
        <v>6382</v>
      </c>
      <c r="G329" s="77"/>
      <c r="H329" s="310" t="s">
        <v>6375</v>
      </c>
      <c r="I329" s="310" t="s">
        <v>5815</v>
      </c>
      <c r="J329" s="138"/>
      <c r="K329" s="111"/>
      <c r="L329" s="87"/>
      <c r="M329" s="170"/>
      <c r="N329" s="171"/>
      <c r="O329" s="190"/>
    </row>
    <row r="330" spans="2:15" hidden="1">
      <c r="B330" s="322"/>
      <c r="C330" s="45"/>
      <c r="D330" s="45"/>
      <c r="E330" s="137">
        <v>0</v>
      </c>
      <c r="F330" s="112">
        <v>0</v>
      </c>
      <c r="G330" s="42"/>
      <c r="H330" s="112">
        <v>0</v>
      </c>
      <c r="I330" s="42">
        <v>1.3</v>
      </c>
      <c r="J330" s="138"/>
      <c r="K330" s="111">
        <f>E330*F330*H330*I330</f>
        <v>0</v>
      </c>
      <c r="L330" s="100"/>
      <c r="M330" s="170"/>
      <c r="N330" s="171"/>
    </row>
    <row r="331" spans="2:15" hidden="1">
      <c r="B331" s="322"/>
      <c r="C331" s="45"/>
      <c r="D331" s="45"/>
      <c r="E331" s="137">
        <v>0</v>
      </c>
      <c r="F331" s="112">
        <v>0</v>
      </c>
      <c r="G331" s="42"/>
      <c r="H331" s="112">
        <v>0</v>
      </c>
      <c r="I331" s="42">
        <v>1.3</v>
      </c>
      <c r="J331" s="138"/>
      <c r="K331" s="111">
        <f>E331*F331*H331*I331</f>
        <v>0</v>
      </c>
      <c r="L331" s="100"/>
      <c r="M331" s="170"/>
      <c r="N331" s="171"/>
    </row>
    <row r="332" spans="2:15" hidden="1">
      <c r="B332" s="322"/>
      <c r="C332" s="45"/>
      <c r="D332" s="45"/>
      <c r="E332" s="137">
        <v>0</v>
      </c>
      <c r="F332" s="112">
        <v>0</v>
      </c>
      <c r="G332" s="42"/>
      <c r="H332" s="112">
        <v>0</v>
      </c>
      <c r="I332" s="42">
        <v>1</v>
      </c>
      <c r="J332" s="138"/>
      <c r="K332" s="111">
        <f>E332*F332*H332*I332</f>
        <v>0</v>
      </c>
      <c r="L332" s="100"/>
      <c r="M332" s="170"/>
      <c r="N332" s="171"/>
    </row>
    <row r="333" spans="2:15" hidden="1">
      <c r="B333" s="322"/>
      <c r="C333" s="45"/>
      <c r="D333" s="45"/>
      <c r="E333" s="184"/>
      <c r="F333" s="87"/>
      <c r="G333" s="87"/>
      <c r="H333" s="87"/>
      <c r="I333" s="87"/>
      <c r="J333" s="108"/>
      <c r="K333" s="111"/>
      <c r="L333" s="87"/>
      <c r="M333" s="170"/>
      <c r="N333" s="171"/>
    </row>
    <row r="334" spans="2:15" ht="44.25" hidden="1" customHeight="1">
      <c r="B334" s="322"/>
      <c r="C334" s="45">
        <v>72911</v>
      </c>
      <c r="D334" s="121" t="s">
        <v>11</v>
      </c>
      <c r="E334" s="579" t="s">
        <v>6719</v>
      </c>
      <c r="F334" s="580"/>
      <c r="G334" s="580"/>
      <c r="H334" s="580"/>
      <c r="I334" s="580"/>
      <c r="J334" s="581"/>
      <c r="K334" s="412">
        <f>SUM(K336:K341)</f>
        <v>0</v>
      </c>
      <c r="L334" s="87" t="s">
        <v>64</v>
      </c>
      <c r="M334" s="170"/>
      <c r="N334" s="171"/>
    </row>
    <row r="335" spans="2:15" ht="38.25" hidden="1">
      <c r="B335" s="324" t="s">
        <v>6377</v>
      </c>
      <c r="C335" s="45"/>
      <c r="D335" s="45"/>
      <c r="E335" s="127" t="s">
        <v>6370</v>
      </c>
      <c r="F335" s="77" t="s">
        <v>6371</v>
      </c>
      <c r="G335" s="77" t="s">
        <v>6376</v>
      </c>
      <c r="H335" s="310" t="s">
        <v>6375</v>
      </c>
      <c r="I335" s="310" t="s">
        <v>5815</v>
      </c>
      <c r="J335" s="138"/>
      <c r="K335" s="111"/>
      <c r="L335" s="87"/>
      <c r="M335" s="170"/>
      <c r="N335" s="171"/>
    </row>
    <row r="336" spans="2:15" hidden="1">
      <c r="B336" s="322"/>
      <c r="C336" s="45"/>
      <c r="D336" s="45"/>
      <c r="E336" s="137">
        <v>0</v>
      </c>
      <c r="F336" s="112">
        <v>0</v>
      </c>
      <c r="G336" s="116">
        <v>0</v>
      </c>
      <c r="H336" s="112">
        <v>0</v>
      </c>
      <c r="I336" s="42">
        <v>1.3</v>
      </c>
      <c r="J336" s="138"/>
      <c r="K336" s="111">
        <f>E336*F336*G336*H336*I336</f>
        <v>0</v>
      </c>
      <c r="L336" s="87"/>
      <c r="M336" s="170"/>
      <c r="N336" s="188"/>
    </row>
    <row r="337" spans="2:15" hidden="1">
      <c r="B337" s="322"/>
      <c r="C337" s="45"/>
      <c r="D337" s="45"/>
      <c r="E337" s="184"/>
      <c r="F337" s="87"/>
      <c r="G337" s="87"/>
      <c r="H337" s="87"/>
      <c r="I337" s="87"/>
      <c r="J337" s="108"/>
      <c r="K337" s="111"/>
      <c r="L337" s="87"/>
      <c r="M337" s="170"/>
      <c r="N337" s="171"/>
    </row>
    <row r="338" spans="2:15" ht="25.5" hidden="1">
      <c r="B338" s="324" t="s">
        <v>6378</v>
      </c>
      <c r="C338" s="45"/>
      <c r="D338" s="45"/>
      <c r="E338" s="127" t="s">
        <v>6370</v>
      </c>
      <c r="F338" s="310" t="s">
        <v>6382</v>
      </c>
      <c r="G338" s="77"/>
      <c r="H338" s="310" t="s">
        <v>6375</v>
      </c>
      <c r="I338" s="310" t="s">
        <v>5815</v>
      </c>
      <c r="J338" s="138"/>
      <c r="K338" s="111"/>
      <c r="L338" s="87"/>
      <c r="M338" s="170"/>
      <c r="N338" s="171"/>
    </row>
    <row r="339" spans="2:15" ht="25.5" hidden="1">
      <c r="B339" s="322" t="s">
        <v>6379</v>
      </c>
      <c r="C339" s="45"/>
      <c r="D339" s="45"/>
      <c r="E339" s="137">
        <v>35.72</v>
      </c>
      <c r="F339" s="112">
        <v>44.82</v>
      </c>
      <c r="G339" s="77"/>
      <c r="H339" s="112">
        <v>0</v>
      </c>
      <c r="I339" s="42">
        <v>1.3</v>
      </c>
      <c r="J339" s="138"/>
      <c r="K339" s="111">
        <f>E339*F339*H339*I339</f>
        <v>0</v>
      </c>
      <c r="L339" s="87"/>
      <c r="M339" s="170"/>
      <c r="N339" s="171"/>
    </row>
    <row r="340" spans="2:15" ht="25.5" hidden="1">
      <c r="B340" s="322" t="s">
        <v>6380</v>
      </c>
      <c r="C340" s="45"/>
      <c r="D340" s="45"/>
      <c r="E340" s="137">
        <v>22.63</v>
      </c>
      <c r="F340" s="112">
        <v>66.680000000000007</v>
      </c>
      <c r="G340" s="77"/>
      <c r="H340" s="112">
        <v>0</v>
      </c>
      <c r="I340" s="42">
        <v>1.3</v>
      </c>
      <c r="J340" s="138"/>
      <c r="K340" s="111">
        <f>E340*F340*H340*I340</f>
        <v>0</v>
      </c>
      <c r="L340" s="87"/>
      <c r="M340" s="170"/>
      <c r="N340" s="171"/>
    </row>
    <row r="341" spans="2:15" ht="25.5" hidden="1">
      <c r="B341" s="322" t="s">
        <v>6381</v>
      </c>
      <c r="C341" s="45"/>
      <c r="D341" s="45"/>
      <c r="E341" s="137">
        <v>25.65</v>
      </c>
      <c r="F341" s="112">
        <v>48.13</v>
      </c>
      <c r="G341" s="77"/>
      <c r="H341" s="112">
        <v>0</v>
      </c>
      <c r="I341" s="42">
        <v>1</v>
      </c>
      <c r="J341" s="138"/>
      <c r="K341" s="111">
        <f>E341*F341*H341*I341</f>
        <v>0</v>
      </c>
      <c r="L341" s="87"/>
      <c r="M341" s="170"/>
      <c r="N341" s="171"/>
    </row>
    <row r="342" spans="2:15" hidden="1">
      <c r="B342" s="322"/>
      <c r="C342" s="45"/>
      <c r="D342" s="45"/>
      <c r="E342" s="184"/>
      <c r="F342" s="87"/>
      <c r="G342" s="87"/>
      <c r="H342" s="87"/>
      <c r="I342" s="87"/>
      <c r="J342" s="108"/>
      <c r="K342" s="111"/>
      <c r="L342" s="87"/>
      <c r="M342" s="170"/>
      <c r="N342" s="171"/>
    </row>
    <row r="343" spans="2:15" ht="45" hidden="1" customHeight="1">
      <c r="B343" s="322"/>
      <c r="C343" s="45">
        <v>72911</v>
      </c>
      <c r="D343" s="121" t="s">
        <v>11</v>
      </c>
      <c r="E343" s="579" t="s">
        <v>6718</v>
      </c>
      <c r="F343" s="580"/>
      <c r="G343" s="580"/>
      <c r="H343" s="580"/>
      <c r="I343" s="580"/>
      <c r="J343" s="581"/>
      <c r="K343" s="412">
        <f>SUM(K345:K350)</f>
        <v>0</v>
      </c>
      <c r="L343" s="87" t="s">
        <v>64</v>
      </c>
      <c r="M343" s="170"/>
      <c r="N343" s="171"/>
    </row>
    <row r="344" spans="2:15" ht="25.5" hidden="1">
      <c r="B344" s="322"/>
      <c r="C344" s="45"/>
      <c r="D344" s="45"/>
      <c r="E344" s="127" t="s">
        <v>6370</v>
      </c>
      <c r="F344" s="77" t="s">
        <v>6371</v>
      </c>
      <c r="G344" s="77" t="s">
        <v>6376</v>
      </c>
      <c r="H344" s="310" t="s">
        <v>6375</v>
      </c>
      <c r="I344" s="310" t="s">
        <v>5815</v>
      </c>
      <c r="J344" s="108"/>
      <c r="K344" s="111"/>
      <c r="L344" s="87"/>
      <c r="M344" s="170"/>
      <c r="N344" s="171"/>
    </row>
    <row r="345" spans="2:15" hidden="1">
      <c r="B345" s="322"/>
      <c r="C345" s="45"/>
      <c r="D345" s="45"/>
      <c r="E345" s="137">
        <v>0</v>
      </c>
      <c r="F345" s="112">
        <v>0</v>
      </c>
      <c r="G345" s="116">
        <v>0</v>
      </c>
      <c r="H345" s="112">
        <v>0</v>
      </c>
      <c r="I345" s="42">
        <v>1.3</v>
      </c>
      <c r="J345" s="138"/>
      <c r="K345" s="111">
        <f>E345*F345*G345*H345*I345</f>
        <v>0</v>
      </c>
      <c r="L345" s="87"/>
      <c r="M345" s="170"/>
      <c r="N345" s="171"/>
    </row>
    <row r="346" spans="2:15" hidden="1">
      <c r="B346" s="322"/>
      <c r="C346" s="45"/>
      <c r="D346" s="45"/>
      <c r="E346" s="184"/>
      <c r="F346" s="87"/>
      <c r="G346" s="87"/>
      <c r="H346" s="87"/>
      <c r="I346" s="87"/>
      <c r="J346" s="108"/>
      <c r="K346" s="111"/>
      <c r="L346" s="87"/>
      <c r="M346" s="170"/>
      <c r="N346" s="171"/>
    </row>
    <row r="347" spans="2:15" ht="25.5" hidden="1">
      <c r="B347" s="324" t="s">
        <v>6378</v>
      </c>
      <c r="C347" s="45"/>
      <c r="D347" s="45"/>
      <c r="E347" s="127" t="s">
        <v>6370</v>
      </c>
      <c r="F347" s="310" t="s">
        <v>6382</v>
      </c>
      <c r="G347" s="77"/>
      <c r="H347" s="310" t="s">
        <v>6375</v>
      </c>
      <c r="I347" s="310" t="s">
        <v>5815</v>
      </c>
      <c r="J347" s="138"/>
      <c r="K347" s="111"/>
      <c r="L347" s="100"/>
      <c r="M347" s="170"/>
      <c r="N347" s="108"/>
    </row>
    <row r="348" spans="2:15" hidden="1">
      <c r="B348" s="322"/>
      <c r="C348" s="45"/>
      <c r="D348" s="45"/>
      <c r="E348" s="137">
        <v>0</v>
      </c>
      <c r="F348" s="112">
        <v>0</v>
      </c>
      <c r="G348" s="77"/>
      <c r="H348" s="112">
        <v>0</v>
      </c>
      <c r="I348" s="42">
        <v>1.3</v>
      </c>
      <c r="J348" s="138"/>
      <c r="K348" s="111">
        <f>E348*F348*H348*I348</f>
        <v>0</v>
      </c>
      <c r="L348" s="100"/>
      <c r="M348" s="170"/>
      <c r="N348" s="191"/>
      <c r="O348" s="192"/>
    </row>
    <row r="349" spans="2:15" hidden="1">
      <c r="B349" s="322"/>
      <c r="C349" s="45"/>
      <c r="D349" s="45"/>
      <c r="E349" s="137">
        <v>0</v>
      </c>
      <c r="F349" s="112">
        <v>0</v>
      </c>
      <c r="G349" s="77"/>
      <c r="H349" s="112">
        <v>0</v>
      </c>
      <c r="I349" s="42">
        <v>1.3</v>
      </c>
      <c r="J349" s="138"/>
      <c r="K349" s="111">
        <f>E349*F349*H349*I349</f>
        <v>0</v>
      </c>
      <c r="L349" s="100"/>
      <c r="M349" s="170"/>
      <c r="N349" s="193"/>
      <c r="O349" s="192"/>
    </row>
    <row r="350" spans="2:15" hidden="1">
      <c r="B350" s="322"/>
      <c r="C350" s="45"/>
      <c r="D350" s="45"/>
      <c r="E350" s="137">
        <v>0</v>
      </c>
      <c r="F350" s="112">
        <v>0</v>
      </c>
      <c r="G350" s="77"/>
      <c r="H350" s="112">
        <v>0</v>
      </c>
      <c r="I350" s="42">
        <v>1</v>
      </c>
      <c r="J350" s="138"/>
      <c r="K350" s="111">
        <f>E350*F350*H350*I350</f>
        <v>0</v>
      </c>
      <c r="L350" s="100"/>
      <c r="M350" s="170"/>
      <c r="N350" s="171"/>
    </row>
    <row r="351" spans="2:15" ht="24.75" hidden="1" customHeight="1">
      <c r="B351" s="328" t="s">
        <v>6743</v>
      </c>
      <c r="C351" s="155" t="e">
        <f>'3-COMPO.ADM.PRF '!#REF!</f>
        <v>#REF!</v>
      </c>
      <c r="D351" s="121" t="s">
        <v>6713</v>
      </c>
      <c r="E351" s="579" t="s">
        <v>6727</v>
      </c>
      <c r="F351" s="580"/>
      <c r="G351" s="580"/>
      <c r="H351" s="580"/>
      <c r="I351" s="580"/>
      <c r="J351" s="581"/>
      <c r="K351" s="412">
        <f>K315</f>
        <v>0</v>
      </c>
      <c r="L351" s="87" t="s">
        <v>64</v>
      </c>
      <c r="M351" s="170"/>
      <c r="N351" s="171"/>
    </row>
    <row r="352" spans="2:15" hidden="1">
      <c r="B352" s="322"/>
      <c r="C352" s="45"/>
      <c r="D352" s="45"/>
      <c r="E352" s="127"/>
      <c r="F352" s="310"/>
      <c r="G352" s="77"/>
      <c r="H352" s="310"/>
      <c r="I352" s="310"/>
      <c r="J352" s="138"/>
      <c r="K352" s="111"/>
      <c r="L352" s="87"/>
      <c r="M352" s="170"/>
      <c r="N352" s="171"/>
    </row>
    <row r="353" spans="2:14" hidden="1">
      <c r="B353" s="322"/>
      <c r="C353" s="45"/>
      <c r="D353" s="45"/>
      <c r="E353" s="123"/>
      <c r="F353" s="73"/>
      <c r="G353" s="77"/>
      <c r="H353" s="73"/>
      <c r="I353" s="77"/>
      <c r="J353" s="138"/>
      <c r="K353" s="111"/>
      <c r="L353" s="100"/>
      <c r="M353" s="170"/>
      <c r="N353" s="171"/>
    </row>
    <row r="354" spans="2:14" hidden="1">
      <c r="B354" s="322"/>
      <c r="C354" s="45"/>
      <c r="D354" s="45"/>
      <c r="E354" s="123"/>
      <c r="F354" s="73"/>
      <c r="G354" s="77"/>
      <c r="H354" s="73"/>
      <c r="I354" s="77"/>
      <c r="J354" s="138"/>
      <c r="K354" s="111"/>
      <c r="L354" s="100"/>
      <c r="M354" s="170"/>
      <c r="N354" s="171"/>
    </row>
    <row r="355" spans="2:14" ht="15" hidden="1">
      <c r="B355" s="322"/>
      <c r="C355" s="45">
        <v>72898</v>
      </c>
      <c r="D355" s="121" t="s">
        <v>11</v>
      </c>
      <c r="E355" s="185" t="s">
        <v>6717</v>
      </c>
      <c r="F355" s="87"/>
      <c r="G355" s="87"/>
      <c r="H355" s="87"/>
      <c r="I355" s="87"/>
      <c r="J355" s="108"/>
      <c r="K355" s="412">
        <f>SUM(K357:K358)</f>
        <v>0</v>
      </c>
      <c r="L355" s="87" t="s">
        <v>64</v>
      </c>
      <c r="M355" s="170"/>
      <c r="N355" s="171"/>
    </row>
    <row r="356" spans="2:14" ht="25.5" hidden="1">
      <c r="B356" s="324" t="s">
        <v>6388</v>
      </c>
      <c r="C356" s="45"/>
      <c r="D356" s="45"/>
      <c r="E356" s="127" t="s">
        <v>6386</v>
      </c>
      <c r="F356" s="73"/>
      <c r="G356" s="77"/>
      <c r="H356" s="73"/>
      <c r="I356" s="77" t="s">
        <v>5815</v>
      </c>
      <c r="J356" s="108"/>
      <c r="K356" s="111"/>
      <c r="L356" s="87"/>
      <c r="M356" s="170"/>
      <c r="N356" s="171"/>
    </row>
    <row r="357" spans="2:14" ht="15" hidden="1">
      <c r="B357" s="322" t="s">
        <v>6384</v>
      </c>
      <c r="C357" s="69"/>
      <c r="D357" s="45"/>
      <c r="E357" s="137">
        <f>K300</f>
        <v>0</v>
      </c>
      <c r="F357" s="73"/>
      <c r="G357" s="77"/>
      <c r="H357" s="73"/>
      <c r="I357" s="77">
        <v>1.3</v>
      </c>
      <c r="J357" s="108"/>
      <c r="K357" s="111">
        <f>I357*E357</f>
        <v>0</v>
      </c>
      <c r="L357" s="87"/>
      <c r="M357" s="170"/>
      <c r="N357" s="171"/>
    </row>
    <row r="358" spans="2:14" hidden="1">
      <c r="B358" s="328" t="s">
        <v>6385</v>
      </c>
      <c r="C358" s="45"/>
      <c r="D358" s="45"/>
      <c r="E358" s="137">
        <f>M291</f>
        <v>0</v>
      </c>
      <c r="F358" s="73"/>
      <c r="G358" s="77"/>
      <c r="H358" s="73"/>
      <c r="I358" s="77">
        <v>1.3</v>
      </c>
      <c r="J358" s="108"/>
      <c r="K358" s="111">
        <f>I358*E358</f>
        <v>0</v>
      </c>
      <c r="L358" s="87"/>
      <c r="M358" s="170"/>
      <c r="N358" s="171"/>
    </row>
    <row r="359" spans="2:14" hidden="1">
      <c r="B359" s="322"/>
      <c r="C359" s="45"/>
      <c r="D359" s="45"/>
      <c r="E359" s="178"/>
      <c r="F359" s="73"/>
      <c r="G359" s="73"/>
      <c r="H359" s="73"/>
      <c r="I359" s="73"/>
      <c r="J359" s="169"/>
      <c r="K359" s="411"/>
      <c r="L359" s="100"/>
      <c r="M359" s="170"/>
      <c r="N359" s="171"/>
    </row>
    <row r="360" spans="2:14" ht="15" hidden="1">
      <c r="B360" s="322"/>
      <c r="C360" s="45">
        <v>95302</v>
      </c>
      <c r="D360" s="121" t="s">
        <v>11</v>
      </c>
      <c r="E360" s="185" t="s">
        <v>6387</v>
      </c>
      <c r="F360" s="73"/>
      <c r="G360" s="73"/>
      <c r="H360" s="73"/>
      <c r="I360" s="73"/>
      <c r="J360" s="169"/>
      <c r="K360" s="412">
        <f>SUM(K362:K362)</f>
        <v>0</v>
      </c>
      <c r="L360" s="87" t="s">
        <v>6268</v>
      </c>
      <c r="M360" s="170"/>
      <c r="N360" s="171"/>
    </row>
    <row r="361" spans="2:14" ht="25.5" hidden="1">
      <c r="B361" s="324" t="s">
        <v>6389</v>
      </c>
      <c r="C361" s="45"/>
      <c r="D361" s="45"/>
      <c r="E361" s="127" t="s">
        <v>6390</v>
      </c>
      <c r="F361" s="73"/>
      <c r="G361" s="73"/>
      <c r="H361" s="73"/>
      <c r="I361" s="310" t="s">
        <v>6391</v>
      </c>
      <c r="J361" s="169"/>
      <c r="K361" s="411"/>
      <c r="L361" s="100"/>
      <c r="M361" s="170"/>
      <c r="N361" s="171"/>
    </row>
    <row r="362" spans="2:14" hidden="1">
      <c r="B362" s="322"/>
      <c r="C362" s="45"/>
      <c r="D362" s="45"/>
      <c r="E362" s="184">
        <f>K355</f>
        <v>0</v>
      </c>
      <c r="F362" s="87"/>
      <c r="G362" s="87"/>
      <c r="H362" s="87"/>
      <c r="I362" s="174">
        <f>(5+10)/2</f>
        <v>7.5</v>
      </c>
      <c r="J362" s="108"/>
      <c r="K362" s="111">
        <f>I362*E362</f>
        <v>0</v>
      </c>
      <c r="L362" s="87"/>
      <c r="M362" s="170"/>
      <c r="N362" s="171"/>
    </row>
    <row r="363" spans="2:14" hidden="1">
      <c r="B363" s="322"/>
      <c r="C363" s="45"/>
      <c r="D363" s="45"/>
      <c r="E363" s="178"/>
      <c r="F363" s="73"/>
      <c r="G363" s="73"/>
      <c r="H363" s="73"/>
      <c r="I363" s="73"/>
      <c r="J363" s="169"/>
      <c r="K363" s="411"/>
      <c r="L363" s="100"/>
      <c r="M363" s="170"/>
      <c r="N363" s="171"/>
    </row>
    <row r="364" spans="2:14" ht="13.5" thickBot="1">
      <c r="B364" s="323"/>
      <c r="C364" s="149"/>
      <c r="D364" s="149"/>
      <c r="E364" s="178"/>
      <c r="F364" s="73"/>
      <c r="G364" s="73"/>
      <c r="H364" s="73"/>
      <c r="I364" s="73"/>
      <c r="J364" s="169"/>
      <c r="K364" s="411"/>
      <c r="L364" s="100"/>
      <c r="M364" s="170"/>
      <c r="N364" s="171"/>
    </row>
    <row r="365" spans="2:14" ht="13.5" thickBot="1">
      <c r="B365" s="323"/>
      <c r="C365" s="149"/>
      <c r="D365" s="149"/>
      <c r="E365" s="591" t="s">
        <v>6414</v>
      </c>
      <c r="F365" s="592"/>
      <c r="G365" s="592"/>
      <c r="H365" s="592"/>
      <c r="I365" s="592"/>
      <c r="J365" s="593"/>
      <c r="K365" s="410"/>
      <c r="L365" s="106"/>
      <c r="M365" s="154"/>
      <c r="N365" s="177"/>
    </row>
    <row r="366" spans="2:14" hidden="1">
      <c r="B366" s="323"/>
      <c r="C366" s="149"/>
      <c r="D366" s="149"/>
      <c r="E366" s="184" t="s">
        <v>5818</v>
      </c>
      <c r="F366" s="103">
        <v>0</v>
      </c>
      <c r="G366" s="73"/>
      <c r="H366" s="73"/>
      <c r="I366" s="73"/>
      <c r="J366" s="138"/>
      <c r="K366" s="411"/>
      <c r="L366" s="100"/>
      <c r="M366" s="206"/>
      <c r="N366" s="108"/>
    </row>
    <row r="367" spans="2:14" hidden="1">
      <c r="B367" s="323"/>
      <c r="C367" s="149"/>
      <c r="D367" s="149"/>
      <c r="E367" s="184" t="s">
        <v>5819</v>
      </c>
      <c r="F367" s="73">
        <v>0.02</v>
      </c>
      <c r="G367" s="73">
        <f>F367*F366</f>
        <v>0</v>
      </c>
      <c r="H367" s="87" t="s">
        <v>24</v>
      </c>
      <c r="I367" s="73"/>
      <c r="J367" s="138"/>
      <c r="K367" s="411"/>
      <c r="L367" s="100"/>
      <c r="M367" s="206"/>
      <c r="N367" s="108"/>
    </row>
    <row r="368" spans="2:14" hidden="1">
      <c r="B368" s="323"/>
      <c r="C368" s="149"/>
      <c r="D368" s="149"/>
      <c r="E368" s="184"/>
      <c r="F368" s="73"/>
      <c r="G368" s="73"/>
      <c r="H368" s="73"/>
      <c r="I368" s="73"/>
      <c r="J368" s="169"/>
      <c r="K368" s="415"/>
      <c r="L368" s="100"/>
      <c r="M368" s="207"/>
      <c r="N368" s="108"/>
    </row>
    <row r="369" spans="2:14" ht="15" hidden="1">
      <c r="B369" s="323"/>
      <c r="C369" s="149"/>
      <c r="D369" s="149"/>
      <c r="E369" s="178"/>
      <c r="F369" s="73"/>
      <c r="G369" s="73"/>
      <c r="H369" s="73"/>
      <c r="I369" s="73"/>
      <c r="J369" s="169"/>
      <c r="K369" s="412"/>
      <c r="L369" s="100"/>
      <c r="M369" s="207"/>
      <c r="N369" s="108"/>
    </row>
    <row r="370" spans="2:14" ht="15" hidden="1">
      <c r="B370" s="323"/>
      <c r="C370" s="149"/>
      <c r="D370" s="149"/>
      <c r="E370" s="185" t="s">
        <v>5820</v>
      </c>
      <c r="F370" s="76"/>
      <c r="G370" s="76"/>
      <c r="H370" s="76"/>
      <c r="I370" s="76"/>
      <c r="J370" s="208"/>
      <c r="K370" s="412">
        <f>SUM(K372:K372)</f>
        <v>0</v>
      </c>
      <c r="L370" s="100" t="s">
        <v>64</v>
      </c>
      <c r="M370" s="207"/>
      <c r="N370" s="108"/>
    </row>
    <row r="371" spans="2:14" hidden="1">
      <c r="B371" s="323"/>
      <c r="C371" s="149"/>
      <c r="D371" s="149"/>
      <c r="E371" s="178"/>
      <c r="F371" s="77" t="s">
        <v>5809</v>
      </c>
      <c r="G371" s="77" t="s">
        <v>5811</v>
      </c>
      <c r="H371" s="77" t="s">
        <v>5813</v>
      </c>
      <c r="I371" s="73"/>
      <c r="J371" s="169"/>
      <c r="K371" s="411"/>
      <c r="L371" s="100"/>
      <c r="M371" s="207"/>
      <c r="N371" s="108"/>
    </row>
    <row r="372" spans="2:14" hidden="1">
      <c r="B372" s="323"/>
      <c r="C372" s="149"/>
      <c r="D372" s="149"/>
      <c r="E372" s="184"/>
      <c r="F372" s="73">
        <f>I383</f>
        <v>0</v>
      </c>
      <c r="G372" s="73">
        <f>G383+F383*2</f>
        <v>0.5</v>
      </c>
      <c r="H372" s="73">
        <f>(H383+F383)</f>
        <v>0.4</v>
      </c>
      <c r="I372" s="73"/>
      <c r="J372" s="169"/>
      <c r="K372" s="111">
        <f>G372*H372*F372</f>
        <v>0</v>
      </c>
      <c r="L372" s="100"/>
      <c r="M372" s="207"/>
      <c r="N372" s="108"/>
    </row>
    <row r="373" spans="2:14" hidden="1">
      <c r="B373" s="323"/>
      <c r="C373" s="149"/>
      <c r="D373" s="149"/>
      <c r="E373" s="178"/>
      <c r="F373" s="73"/>
      <c r="G373" s="73"/>
      <c r="H373" s="73"/>
      <c r="I373" s="73"/>
      <c r="J373" s="169"/>
      <c r="K373" s="415"/>
      <c r="L373" s="100"/>
      <c r="M373" s="207"/>
      <c r="N373" s="108"/>
    </row>
    <row r="374" spans="2:14" ht="15" hidden="1">
      <c r="B374" s="323"/>
      <c r="C374" s="149"/>
      <c r="D374" s="149"/>
      <c r="E374" s="185" t="s">
        <v>5810</v>
      </c>
      <c r="F374" s="73"/>
      <c r="G374" s="73"/>
      <c r="H374" s="73"/>
      <c r="I374" s="73"/>
      <c r="J374" s="169"/>
      <c r="K374" s="412">
        <f>SUM(K376:K376)</f>
        <v>0</v>
      </c>
      <c r="L374" s="100" t="s">
        <v>63</v>
      </c>
      <c r="M374" s="207"/>
      <c r="N374" s="108"/>
    </row>
    <row r="375" spans="2:14" hidden="1">
      <c r="B375" s="323"/>
      <c r="C375" s="149"/>
      <c r="D375" s="149"/>
      <c r="E375" s="178"/>
      <c r="F375" s="77" t="s">
        <v>5809</v>
      </c>
      <c r="G375" s="73" t="str">
        <f>G371</f>
        <v>larg</v>
      </c>
      <c r="H375" s="73"/>
      <c r="I375" s="73"/>
      <c r="J375" s="169"/>
      <c r="K375" s="411"/>
      <c r="L375" s="100"/>
      <c r="M375" s="207"/>
      <c r="N375" s="108"/>
    </row>
    <row r="376" spans="2:14" hidden="1">
      <c r="B376" s="323"/>
      <c r="C376" s="149"/>
      <c r="D376" s="149"/>
      <c r="E376" s="178"/>
      <c r="F376" s="73">
        <f>I383</f>
        <v>0</v>
      </c>
      <c r="G376" s="73">
        <f>G372</f>
        <v>0.5</v>
      </c>
      <c r="H376" s="73"/>
      <c r="I376" s="73"/>
      <c r="J376" s="169"/>
      <c r="K376" s="111">
        <f>G376*F376</f>
        <v>0</v>
      </c>
      <c r="L376" s="100"/>
      <c r="M376" s="207"/>
      <c r="N376" s="108"/>
    </row>
    <row r="377" spans="2:14" hidden="1">
      <c r="B377" s="323"/>
      <c r="C377" s="149"/>
      <c r="D377" s="149"/>
      <c r="E377" s="178"/>
      <c r="F377" s="73"/>
      <c r="G377" s="73"/>
      <c r="H377" s="73"/>
      <c r="I377" s="73"/>
      <c r="J377" s="169"/>
      <c r="K377" s="415"/>
      <c r="L377" s="100"/>
      <c r="M377" s="207"/>
      <c r="N377" s="108"/>
    </row>
    <row r="378" spans="2:14" ht="15" hidden="1">
      <c r="B378" s="323"/>
      <c r="C378" s="149"/>
      <c r="D378" s="149"/>
      <c r="E378" s="185" t="s">
        <v>5821</v>
      </c>
      <c r="F378" s="73"/>
      <c r="G378" s="73"/>
      <c r="H378" s="73"/>
      <c r="I378" s="73"/>
      <c r="J378" s="169"/>
      <c r="K378" s="412">
        <f>K374</f>
        <v>0</v>
      </c>
      <c r="L378" s="100" t="s">
        <v>63</v>
      </c>
      <c r="M378" s="207"/>
      <c r="N378" s="108"/>
    </row>
    <row r="379" spans="2:14" hidden="1">
      <c r="B379" s="323"/>
      <c r="C379" s="149"/>
      <c r="D379" s="149"/>
      <c r="E379" s="178"/>
      <c r="F379" s="73"/>
      <c r="G379" s="73"/>
      <c r="H379" s="73"/>
      <c r="I379" s="73"/>
      <c r="J379" s="169"/>
      <c r="K379" s="415"/>
      <c r="L379" s="100"/>
      <c r="M379" s="207"/>
      <c r="N379" s="108"/>
    </row>
    <row r="380" spans="2:14" hidden="1">
      <c r="B380" s="323"/>
      <c r="C380" s="149"/>
      <c r="D380" s="149"/>
      <c r="E380" s="178"/>
      <c r="F380" s="73"/>
      <c r="G380" s="73"/>
      <c r="H380" s="73"/>
      <c r="I380" s="73"/>
      <c r="J380" s="169"/>
      <c r="K380" s="415"/>
      <c r="L380" s="100"/>
      <c r="M380" s="207"/>
      <c r="N380" s="108"/>
    </row>
    <row r="381" spans="2:14" ht="15" hidden="1">
      <c r="B381" s="323"/>
      <c r="C381" s="149"/>
      <c r="D381" s="149"/>
      <c r="E381" s="185" t="s">
        <v>5822</v>
      </c>
      <c r="F381" s="76"/>
      <c r="G381" s="76"/>
      <c r="H381" s="76"/>
      <c r="I381" s="76"/>
      <c r="J381" s="208"/>
      <c r="K381" s="412">
        <f>SUM(K383:K386)</f>
        <v>0</v>
      </c>
      <c r="L381" s="100" t="s">
        <v>64</v>
      </c>
      <c r="M381" s="207"/>
      <c r="N381" s="108"/>
    </row>
    <row r="382" spans="2:14" hidden="1">
      <c r="B382" s="323"/>
      <c r="C382" s="149"/>
      <c r="D382" s="149"/>
      <c r="E382" s="184" t="s">
        <v>5823</v>
      </c>
      <c r="F382" s="77" t="s">
        <v>5824</v>
      </c>
      <c r="G382" s="77" t="s">
        <v>5825</v>
      </c>
      <c r="H382" s="77" t="s">
        <v>5826</v>
      </c>
      <c r="I382" s="77" t="s">
        <v>5809</v>
      </c>
      <c r="J382" s="169"/>
      <c r="K382" s="411"/>
      <c r="L382" s="100"/>
      <c r="M382" s="207"/>
      <c r="N382" s="108"/>
    </row>
    <row r="383" spans="2:14" hidden="1">
      <c r="B383" s="323"/>
      <c r="C383" s="149"/>
      <c r="D383" s="149"/>
      <c r="E383" s="184" t="s">
        <v>6400</v>
      </c>
      <c r="F383" s="73">
        <v>0.1</v>
      </c>
      <c r="G383" s="73">
        <v>0.3</v>
      </c>
      <c r="H383" s="73">
        <v>0.3</v>
      </c>
      <c r="I383" s="73">
        <f>F366</f>
        <v>0</v>
      </c>
      <c r="J383" s="169"/>
      <c r="K383" s="111">
        <f>((H383*2*F383)+(G383+F383*2)*F383)*I383</f>
        <v>0</v>
      </c>
      <c r="L383" s="100"/>
      <c r="M383" s="207"/>
      <c r="N383" s="108"/>
    </row>
    <row r="384" spans="2:14" hidden="1">
      <c r="B384" s="323"/>
      <c r="C384" s="149"/>
      <c r="D384" s="149"/>
      <c r="E384" s="184"/>
      <c r="F384" s="73"/>
      <c r="G384" s="73"/>
      <c r="H384" s="73"/>
      <c r="I384" s="73"/>
      <c r="J384" s="169"/>
      <c r="K384" s="111"/>
      <c r="L384" s="100"/>
      <c r="M384" s="207"/>
      <c r="N384" s="108"/>
    </row>
    <row r="385" spans="2:14" hidden="1">
      <c r="B385" s="323"/>
      <c r="C385" s="149"/>
      <c r="D385" s="149"/>
      <c r="E385" s="184" t="s">
        <v>5827</v>
      </c>
      <c r="F385" s="77" t="s">
        <v>5828</v>
      </c>
      <c r="G385" s="73"/>
      <c r="H385" s="73"/>
      <c r="I385" s="73"/>
      <c r="J385" s="169"/>
      <c r="K385" s="415"/>
      <c r="L385" s="100"/>
      <c r="M385" s="207"/>
      <c r="N385" s="108"/>
    </row>
    <row r="386" spans="2:14" hidden="1">
      <c r="B386" s="323"/>
      <c r="C386" s="149"/>
      <c r="D386" s="149"/>
      <c r="E386" s="184"/>
      <c r="F386" s="73">
        <f>G367/2</f>
        <v>0</v>
      </c>
      <c r="G386" s="73">
        <f>G383</f>
        <v>0.3</v>
      </c>
      <c r="H386" s="73"/>
      <c r="I386" s="73">
        <f>I383</f>
        <v>0</v>
      </c>
      <c r="J386" s="169"/>
      <c r="K386" s="111">
        <f>I386*G386*F386</f>
        <v>0</v>
      </c>
      <c r="L386" s="100"/>
      <c r="M386" s="207"/>
      <c r="N386" s="108"/>
    </row>
    <row r="387" spans="2:14" hidden="1">
      <c r="B387" s="323"/>
      <c r="C387" s="149"/>
      <c r="D387" s="149"/>
      <c r="E387" s="178"/>
      <c r="F387" s="73"/>
      <c r="G387" s="73"/>
      <c r="H387" s="73"/>
      <c r="I387" s="73"/>
      <c r="J387" s="169"/>
      <c r="K387" s="415"/>
      <c r="L387" s="100"/>
      <c r="M387" s="207"/>
      <c r="N387" s="108"/>
    </row>
    <row r="388" spans="2:14" ht="15" hidden="1">
      <c r="B388" s="323"/>
      <c r="C388" s="149"/>
      <c r="D388" s="149"/>
      <c r="E388" s="185" t="s">
        <v>5829</v>
      </c>
      <c r="F388" s="73"/>
      <c r="G388" s="73"/>
      <c r="H388" s="73"/>
      <c r="I388" s="73"/>
      <c r="J388" s="169"/>
      <c r="K388" s="412">
        <f>K381</f>
        <v>0</v>
      </c>
      <c r="L388" s="100" t="s">
        <v>64</v>
      </c>
      <c r="M388" s="207"/>
      <c r="N388" s="108"/>
    </row>
    <row r="389" spans="2:14" hidden="1">
      <c r="B389" s="323"/>
      <c r="C389" s="149"/>
      <c r="D389" s="149"/>
      <c r="E389" s="178"/>
      <c r="F389" s="73"/>
      <c r="G389" s="73"/>
      <c r="H389" s="73"/>
      <c r="I389" s="73"/>
      <c r="J389" s="169"/>
      <c r="K389" s="411"/>
      <c r="L389" s="100"/>
      <c r="M389" s="207"/>
      <c r="N389" s="108"/>
    </row>
    <row r="390" spans="2:14" hidden="1">
      <c r="B390" s="323"/>
      <c r="C390" s="149"/>
      <c r="D390" s="149"/>
      <c r="E390" s="178"/>
      <c r="F390" s="73"/>
      <c r="G390" s="73"/>
      <c r="H390" s="73"/>
      <c r="I390" s="73"/>
      <c r="J390" s="169"/>
      <c r="K390" s="415"/>
      <c r="L390" s="100"/>
      <c r="M390" s="207"/>
      <c r="N390" s="108"/>
    </row>
    <row r="391" spans="2:14" hidden="1">
      <c r="B391" s="323"/>
      <c r="C391" s="149"/>
      <c r="D391" s="149"/>
      <c r="E391" s="178"/>
      <c r="F391" s="82"/>
      <c r="G391" s="82"/>
      <c r="H391" s="82"/>
      <c r="I391" s="82"/>
      <c r="J391" s="209"/>
      <c r="K391" s="417"/>
      <c r="L391" s="162"/>
      <c r="M391" s="207"/>
      <c r="N391" s="108"/>
    </row>
    <row r="392" spans="2:14" ht="27" hidden="1" customHeight="1">
      <c r="B392" s="323"/>
      <c r="C392" s="149"/>
      <c r="D392" s="149"/>
      <c r="E392" s="579" t="s">
        <v>5830</v>
      </c>
      <c r="F392" s="580"/>
      <c r="G392" s="580"/>
      <c r="H392" s="580"/>
      <c r="I392" s="580"/>
      <c r="J392" s="581"/>
      <c r="K392" s="412">
        <f>K394</f>
        <v>0</v>
      </c>
      <c r="L392" s="100" t="s">
        <v>29</v>
      </c>
      <c r="M392" s="207"/>
      <c r="N392" s="108"/>
    </row>
    <row r="393" spans="2:14" hidden="1">
      <c r="B393" s="323"/>
      <c r="C393" s="149"/>
      <c r="D393" s="149"/>
      <c r="E393" s="178"/>
      <c r="F393" s="73"/>
      <c r="G393" s="73"/>
      <c r="H393" s="77" t="s">
        <v>6398</v>
      </c>
      <c r="I393" s="77" t="s">
        <v>5832</v>
      </c>
      <c r="J393" s="169"/>
      <c r="K393" s="415"/>
      <c r="L393" s="100"/>
      <c r="M393" s="207"/>
      <c r="N393" s="108"/>
    </row>
    <row r="394" spans="2:14" hidden="1">
      <c r="B394" s="323"/>
      <c r="C394" s="149"/>
      <c r="D394" s="149"/>
      <c r="E394" s="178"/>
      <c r="F394" s="73"/>
      <c r="G394" s="73"/>
      <c r="H394" s="73">
        <v>60</v>
      </c>
      <c r="I394" s="73">
        <f>K388</f>
        <v>0</v>
      </c>
      <c r="J394" s="169"/>
      <c r="K394" s="111">
        <f>I394*H394</f>
        <v>0</v>
      </c>
      <c r="L394" s="100"/>
      <c r="M394" s="207"/>
      <c r="N394" s="108"/>
    </row>
    <row r="395" spans="2:14" hidden="1">
      <c r="B395" s="323"/>
      <c r="C395" s="149"/>
      <c r="D395" s="149"/>
      <c r="E395" s="178"/>
      <c r="F395" s="73"/>
      <c r="G395" s="73"/>
      <c r="H395" s="73"/>
      <c r="I395" s="73"/>
      <c r="J395" s="169"/>
      <c r="K395" s="111"/>
      <c r="L395" s="100"/>
      <c r="M395" s="207"/>
      <c r="N395" s="108"/>
    </row>
    <row r="396" spans="2:14" ht="15" hidden="1">
      <c r="B396" s="323"/>
      <c r="C396" s="149"/>
      <c r="D396" s="149"/>
      <c r="E396" s="185" t="s">
        <v>5833</v>
      </c>
      <c r="F396" s="76"/>
      <c r="G396" s="76"/>
      <c r="H396" s="76"/>
      <c r="I396" s="76"/>
      <c r="J396" s="208"/>
      <c r="K396" s="412">
        <f>SUM(K398:K398)</f>
        <v>0</v>
      </c>
      <c r="L396" s="100" t="s">
        <v>63</v>
      </c>
      <c r="M396" s="207"/>
      <c r="N396" s="108"/>
    </row>
    <row r="397" spans="2:14" hidden="1">
      <c r="B397" s="323"/>
      <c r="C397" s="149"/>
      <c r="D397" s="149"/>
      <c r="E397" s="178"/>
      <c r="F397" s="73"/>
      <c r="G397" s="73"/>
      <c r="H397" s="77" t="str">
        <f>H382</f>
        <v>alt int</v>
      </c>
      <c r="I397" s="77" t="str">
        <f>I382</f>
        <v>comp</v>
      </c>
      <c r="J397" s="169"/>
      <c r="K397" s="411"/>
      <c r="L397" s="100"/>
      <c r="M397" s="207"/>
      <c r="N397" s="108"/>
    </row>
    <row r="398" spans="2:14" hidden="1">
      <c r="B398" s="323"/>
      <c r="C398" s="149"/>
      <c r="D398" s="149"/>
      <c r="E398" s="184" t="str">
        <f>E383</f>
        <v>Canaleta 01</v>
      </c>
      <c r="F398" s="77"/>
      <c r="G398" s="77"/>
      <c r="H398" s="77">
        <f>H383</f>
        <v>0.3</v>
      </c>
      <c r="I398" s="77">
        <f>I383</f>
        <v>0</v>
      </c>
      <c r="J398" s="169"/>
      <c r="K398" s="111">
        <f>H398*2*I398</f>
        <v>0</v>
      </c>
      <c r="L398" s="100"/>
      <c r="M398" s="207"/>
      <c r="N398" s="108"/>
    </row>
    <row r="399" spans="2:14" hidden="1">
      <c r="B399" s="323"/>
      <c r="C399" s="149"/>
      <c r="D399" s="149"/>
      <c r="E399" s="184"/>
      <c r="F399" s="77"/>
      <c r="G399" s="77"/>
      <c r="H399" s="77"/>
      <c r="I399" s="77"/>
      <c r="J399" s="169"/>
      <c r="K399" s="111"/>
      <c r="L399" s="100"/>
      <c r="M399" s="207"/>
      <c r="N399" s="108"/>
    </row>
    <row r="400" spans="2:14" hidden="1">
      <c r="B400" s="323"/>
      <c r="C400" s="149"/>
      <c r="D400" s="149"/>
      <c r="E400" s="178"/>
      <c r="F400" s="77"/>
      <c r="G400" s="77"/>
      <c r="H400" s="73"/>
      <c r="I400" s="73"/>
      <c r="J400" s="169"/>
      <c r="K400" s="415"/>
      <c r="L400" s="100"/>
      <c r="M400" s="207"/>
      <c r="N400" s="108"/>
    </row>
    <row r="401" spans="2:14" ht="15" hidden="1">
      <c r="B401" s="323"/>
      <c r="C401" s="149"/>
      <c r="D401" s="149"/>
      <c r="E401" s="185" t="s">
        <v>6401</v>
      </c>
      <c r="F401" s="73"/>
      <c r="G401" s="73"/>
      <c r="H401" s="210"/>
      <c r="I401" s="210"/>
      <c r="J401" s="211"/>
      <c r="K401" s="412">
        <f>F366</f>
        <v>0</v>
      </c>
      <c r="L401" s="100" t="s">
        <v>5801</v>
      </c>
      <c r="M401" s="72">
        <f>K401*(G383+2*F383)</f>
        <v>0</v>
      </c>
      <c r="N401" s="104" t="s">
        <v>63</v>
      </c>
    </row>
    <row r="402" spans="2:14" hidden="1">
      <c r="B402" s="323"/>
      <c r="C402" s="149"/>
      <c r="D402" s="149"/>
      <c r="E402" s="185"/>
      <c r="F402" s="73"/>
      <c r="G402" s="73"/>
      <c r="H402" s="210"/>
      <c r="I402" s="210"/>
      <c r="J402" s="211"/>
      <c r="K402" s="418"/>
      <c r="L402" s="105"/>
      <c r="M402" s="189"/>
      <c r="N402" s="188"/>
    </row>
    <row r="403" spans="2:14" hidden="1">
      <c r="B403" s="323"/>
      <c r="C403" s="149"/>
      <c r="D403" s="149"/>
      <c r="E403" s="184"/>
      <c r="F403" s="73"/>
      <c r="G403" s="73"/>
      <c r="H403" s="210"/>
      <c r="I403" s="210"/>
      <c r="J403" s="211"/>
      <c r="K403" s="418"/>
      <c r="L403" s="105"/>
      <c r="M403" s="189"/>
      <c r="N403" s="188"/>
    </row>
    <row r="404" spans="2:14" ht="15" hidden="1">
      <c r="B404" s="323"/>
      <c r="C404" s="149"/>
      <c r="D404" s="149"/>
      <c r="E404" s="185" t="s">
        <v>5834</v>
      </c>
      <c r="F404" s="73"/>
      <c r="G404" s="73"/>
      <c r="H404" s="210"/>
      <c r="I404" s="210"/>
      <c r="J404" s="211"/>
      <c r="K404" s="412">
        <f>SUM(K406:K406)</f>
        <v>0</v>
      </c>
      <c r="L404" s="100" t="s">
        <v>64</v>
      </c>
      <c r="M404" s="189"/>
      <c r="N404" s="188"/>
    </row>
    <row r="405" spans="2:14" ht="63.75" hidden="1">
      <c r="B405" s="324" t="s">
        <v>6399</v>
      </c>
      <c r="C405" s="149"/>
      <c r="D405" s="149"/>
      <c r="E405" s="127" t="s">
        <v>6384</v>
      </c>
      <c r="F405" s="310" t="s">
        <v>6402</v>
      </c>
      <c r="G405" s="310" t="s">
        <v>6407</v>
      </c>
      <c r="H405" s="210"/>
      <c r="I405" s="210"/>
      <c r="J405" s="211"/>
      <c r="K405" s="418"/>
      <c r="L405" s="105"/>
      <c r="M405" s="189"/>
      <c r="N405" s="188"/>
    </row>
    <row r="406" spans="2:14" hidden="1">
      <c r="B406" s="323"/>
      <c r="C406" s="149"/>
      <c r="D406" s="149"/>
      <c r="E406" s="185">
        <f>K370</f>
        <v>0</v>
      </c>
      <c r="F406" s="73">
        <f>G383*H383*I383</f>
        <v>0</v>
      </c>
      <c r="G406" s="73">
        <f>K383</f>
        <v>0</v>
      </c>
      <c r="H406" s="210"/>
      <c r="I406" s="210"/>
      <c r="J406" s="211"/>
      <c r="K406" s="111">
        <f>E406-F406-G406</f>
        <v>0</v>
      </c>
      <c r="L406" s="105"/>
      <c r="M406" s="189"/>
      <c r="N406" s="188"/>
    </row>
    <row r="407" spans="2:14" hidden="1">
      <c r="B407" s="323"/>
      <c r="C407" s="149"/>
      <c r="D407" s="149"/>
      <c r="E407" s="212"/>
      <c r="F407" s="73"/>
      <c r="G407" s="73"/>
      <c r="H407" s="210"/>
      <c r="I407" s="210"/>
      <c r="J407" s="211"/>
      <c r="K407" s="418"/>
      <c r="L407" s="105"/>
      <c r="M407" s="189"/>
      <c r="N407" s="188"/>
    </row>
    <row r="408" spans="2:14" ht="15" hidden="1">
      <c r="B408" s="323"/>
      <c r="C408" s="149"/>
      <c r="D408" s="149"/>
      <c r="E408" s="185" t="s">
        <v>6404</v>
      </c>
      <c r="F408" s="73"/>
      <c r="G408" s="73"/>
      <c r="H408" s="73"/>
      <c r="I408" s="73"/>
      <c r="J408" s="169"/>
      <c r="K408" s="412">
        <f>SUM(K410)</f>
        <v>0</v>
      </c>
      <c r="L408" s="100" t="s">
        <v>64</v>
      </c>
      <c r="M408" s="189"/>
      <c r="N408" s="188"/>
    </row>
    <row r="409" spans="2:14" ht="38.25" hidden="1">
      <c r="B409" s="323"/>
      <c r="C409" s="149"/>
      <c r="D409" s="149"/>
      <c r="E409" s="127" t="s">
        <v>6402</v>
      </c>
      <c r="F409" s="310" t="s">
        <v>6403</v>
      </c>
      <c r="G409" s="73"/>
      <c r="H409" s="73"/>
      <c r="I409" s="77" t="s">
        <v>6406</v>
      </c>
      <c r="J409" s="169"/>
      <c r="K409" s="412"/>
      <c r="L409" s="100"/>
      <c r="M409" s="189"/>
      <c r="N409" s="188"/>
    </row>
    <row r="410" spans="2:14" hidden="1">
      <c r="B410" s="323"/>
      <c r="C410" s="149"/>
      <c r="D410" s="149"/>
      <c r="E410" s="128">
        <f>G383*H383*I383</f>
        <v>0</v>
      </c>
      <c r="F410" s="73">
        <f>K381</f>
        <v>0</v>
      </c>
      <c r="G410" s="73"/>
      <c r="H410" s="73"/>
      <c r="I410" s="73">
        <v>1.3</v>
      </c>
      <c r="J410" s="169"/>
      <c r="K410" s="111">
        <f>(E410+F410)*I410</f>
        <v>0</v>
      </c>
      <c r="L410" s="100"/>
      <c r="M410" s="189"/>
      <c r="N410" s="188"/>
    </row>
    <row r="411" spans="2:14" hidden="1">
      <c r="B411" s="323"/>
      <c r="C411" s="149"/>
      <c r="D411" s="149"/>
      <c r="E411" s="178"/>
      <c r="F411" s="73"/>
      <c r="G411" s="73"/>
      <c r="H411" s="73"/>
      <c r="I411" s="73"/>
      <c r="J411" s="169"/>
      <c r="K411" s="411"/>
      <c r="L411" s="100"/>
      <c r="M411" s="189"/>
      <c r="N411" s="188"/>
    </row>
    <row r="412" spans="2:14" ht="15" hidden="1">
      <c r="B412" s="323"/>
      <c r="C412" s="149"/>
      <c r="D412" s="149"/>
      <c r="E412" s="185" t="s">
        <v>6405</v>
      </c>
      <c r="F412" s="82"/>
      <c r="G412" s="82"/>
      <c r="H412" s="82"/>
      <c r="I412" s="73"/>
      <c r="J412" s="169"/>
      <c r="K412" s="412">
        <f>K408</f>
        <v>0</v>
      </c>
      <c r="L412" s="100" t="s">
        <v>64</v>
      </c>
      <c r="M412" s="189"/>
      <c r="N412" s="188"/>
    </row>
    <row r="413" spans="2:14" hidden="1">
      <c r="B413" s="323"/>
      <c r="C413" s="149"/>
      <c r="D413" s="149"/>
      <c r="E413" s="178"/>
      <c r="F413" s="73"/>
      <c r="G413" s="73"/>
      <c r="H413" s="73"/>
      <c r="I413" s="73"/>
      <c r="J413" s="169"/>
      <c r="K413" s="411"/>
      <c r="L413" s="100"/>
      <c r="M413" s="189"/>
      <c r="N413" s="188"/>
    </row>
    <row r="414" spans="2:14" hidden="1">
      <c r="B414" s="322"/>
      <c r="C414" s="45"/>
      <c r="D414" s="45"/>
      <c r="E414" s="178"/>
      <c r="F414" s="73"/>
      <c r="G414" s="73"/>
      <c r="H414" s="73"/>
      <c r="I414" s="73"/>
      <c r="J414" s="169"/>
      <c r="K414" s="411"/>
      <c r="L414" s="100"/>
      <c r="M414" s="170"/>
      <c r="N414" s="171"/>
    </row>
    <row r="415" spans="2:14" ht="13.5" thickBot="1">
      <c r="B415" s="322"/>
      <c r="C415" s="45"/>
      <c r="D415" s="45"/>
      <c r="E415" s="178"/>
      <c r="F415" s="73"/>
      <c r="G415" s="73"/>
      <c r="H415" s="73"/>
      <c r="I415" s="73"/>
      <c r="J415" s="169"/>
      <c r="K415" s="411"/>
      <c r="L415" s="100"/>
      <c r="M415" s="170"/>
      <c r="N415" s="171"/>
    </row>
    <row r="416" spans="2:14" ht="13.5" thickBot="1">
      <c r="B416" s="323"/>
      <c r="C416" s="149"/>
      <c r="D416" s="149"/>
      <c r="E416" s="591" t="s">
        <v>6411</v>
      </c>
      <c r="F416" s="592"/>
      <c r="G416" s="592"/>
      <c r="H416" s="592"/>
      <c r="I416" s="592"/>
      <c r="J416" s="593"/>
      <c r="K416" s="410"/>
      <c r="L416" s="106"/>
      <c r="M416" s="154"/>
      <c r="N416" s="177"/>
    </row>
    <row r="417" spans="2:15" hidden="1">
      <c r="B417" s="322"/>
      <c r="C417" s="45"/>
      <c r="D417" s="45"/>
      <c r="E417" s="213" t="s">
        <v>5820</v>
      </c>
      <c r="F417" s="78"/>
      <c r="G417" s="78"/>
      <c r="H417" s="78"/>
      <c r="I417" s="78"/>
      <c r="J417" s="214"/>
      <c r="K417" s="419"/>
      <c r="L417" s="100"/>
      <c r="M417" s="170"/>
      <c r="N417" s="171"/>
    </row>
    <row r="418" spans="2:15" hidden="1">
      <c r="B418" s="322"/>
      <c r="C418" s="45"/>
      <c r="D418" s="45"/>
      <c r="E418" s="178" t="s">
        <v>5806</v>
      </c>
      <c r="F418" s="73" t="s">
        <v>5807</v>
      </c>
      <c r="G418" s="73" t="s">
        <v>5814</v>
      </c>
      <c r="H418" s="73">
        <v>1</v>
      </c>
      <c r="I418" s="73"/>
      <c r="J418" s="169"/>
      <c r="K418" s="415" t="e">
        <f>H418*G418*F418*E418</f>
        <v>#VALUE!</v>
      </c>
      <c r="L418" s="100" t="s">
        <v>64</v>
      </c>
      <c r="M418" s="170"/>
      <c r="N418" s="171"/>
    </row>
    <row r="419" spans="2:15" hidden="1">
      <c r="B419" s="322"/>
      <c r="C419" s="45"/>
      <c r="D419" s="45"/>
      <c r="E419" s="178"/>
      <c r="F419" s="73"/>
      <c r="G419" s="73"/>
      <c r="H419" s="73"/>
      <c r="I419" s="73"/>
      <c r="J419" s="169"/>
      <c r="K419" s="411"/>
      <c r="L419" s="100"/>
      <c r="M419" s="170"/>
      <c r="N419" s="171"/>
    </row>
    <row r="420" spans="2:15" hidden="1">
      <c r="B420" s="322"/>
      <c r="C420" s="45"/>
      <c r="D420" s="45"/>
      <c r="E420" s="215" t="s">
        <v>5810</v>
      </c>
      <c r="F420" s="73"/>
      <c r="G420" s="73"/>
      <c r="H420" s="73"/>
      <c r="I420" s="73"/>
      <c r="J420" s="169"/>
      <c r="K420" s="411"/>
      <c r="L420" s="100"/>
      <c r="M420" s="170"/>
      <c r="N420" s="171"/>
    </row>
    <row r="421" spans="2:15" hidden="1">
      <c r="B421" s="322"/>
      <c r="C421" s="45"/>
      <c r="D421" s="45"/>
      <c r="E421" s="178" t="s">
        <v>5806</v>
      </c>
      <c r="F421" s="73" t="s">
        <v>5807</v>
      </c>
      <c r="G421" s="73"/>
      <c r="H421" s="73">
        <v>1</v>
      </c>
      <c r="I421" s="73"/>
      <c r="J421" s="169"/>
      <c r="K421" s="415" t="e">
        <f>H421*F421*E421</f>
        <v>#VALUE!</v>
      </c>
      <c r="L421" s="100" t="s">
        <v>63</v>
      </c>
      <c r="M421" s="170"/>
      <c r="N421" s="171"/>
    </row>
    <row r="422" spans="2:15" hidden="1">
      <c r="B422" s="322"/>
      <c r="C422" s="45"/>
      <c r="D422" s="45"/>
      <c r="E422" s="178"/>
      <c r="F422" s="73"/>
      <c r="G422" s="73"/>
      <c r="H422" s="73"/>
      <c r="I422" s="73"/>
      <c r="J422" s="169"/>
      <c r="K422" s="411"/>
      <c r="L422" s="100"/>
      <c r="M422" s="170"/>
      <c r="N422" s="171"/>
    </row>
    <row r="423" spans="2:15" hidden="1">
      <c r="B423" s="322"/>
      <c r="C423" s="45"/>
      <c r="D423" s="45"/>
      <c r="E423" s="215" t="s">
        <v>5835</v>
      </c>
      <c r="F423" s="73"/>
      <c r="G423" s="73"/>
      <c r="H423" s="73"/>
      <c r="I423" s="73"/>
      <c r="J423" s="169"/>
      <c r="K423" s="411"/>
      <c r="L423" s="100"/>
      <c r="M423" s="170"/>
      <c r="N423" s="171"/>
    </row>
    <row r="424" spans="2:15" hidden="1">
      <c r="B424" s="322"/>
      <c r="C424" s="45"/>
      <c r="D424" s="45"/>
      <c r="E424" s="178" t="s">
        <v>5806</v>
      </c>
      <c r="F424" s="73" t="s">
        <v>5807</v>
      </c>
      <c r="G424" s="73" t="s">
        <v>5814</v>
      </c>
      <c r="H424" s="73">
        <v>1</v>
      </c>
      <c r="I424" s="73"/>
      <c r="J424" s="169"/>
      <c r="K424" s="415" t="e">
        <f>H424*G424*F424*E424</f>
        <v>#VALUE!</v>
      </c>
      <c r="L424" s="100" t="s">
        <v>64</v>
      </c>
      <c r="M424" s="170"/>
      <c r="N424" s="171"/>
    </row>
    <row r="425" spans="2:15" hidden="1">
      <c r="B425" s="322"/>
      <c r="C425" s="45"/>
      <c r="D425" s="45"/>
      <c r="E425" s="178"/>
      <c r="F425" s="73"/>
      <c r="G425" s="73"/>
      <c r="H425" s="73"/>
      <c r="I425" s="73"/>
      <c r="J425" s="169"/>
      <c r="K425" s="411"/>
      <c r="L425" s="100"/>
      <c r="M425" s="170"/>
      <c r="N425" s="171"/>
    </row>
    <row r="426" spans="2:15" hidden="1">
      <c r="B426" s="322"/>
      <c r="C426" s="45"/>
      <c r="D426" s="45"/>
      <c r="E426" s="215" t="s">
        <v>5836</v>
      </c>
      <c r="F426" s="76"/>
      <c r="G426" s="76"/>
      <c r="H426" s="76"/>
      <c r="I426" s="76"/>
      <c r="J426" s="208"/>
      <c r="K426" s="420"/>
      <c r="L426" s="164"/>
      <c r="M426" s="216"/>
      <c r="N426" s="217"/>
      <c r="O426" s="85"/>
    </row>
    <row r="427" spans="2:15" hidden="1">
      <c r="B427" s="322"/>
      <c r="C427" s="45"/>
      <c r="D427" s="45"/>
      <c r="E427" s="178"/>
      <c r="F427" s="73" t="s">
        <v>5806</v>
      </c>
      <c r="G427" s="73"/>
      <c r="H427" s="73">
        <v>1</v>
      </c>
      <c r="I427" s="73"/>
      <c r="J427" s="169"/>
      <c r="K427" s="415" t="e">
        <f>H427*F427</f>
        <v>#VALUE!</v>
      </c>
      <c r="L427" s="100" t="s">
        <v>5801</v>
      </c>
      <c r="M427" s="170"/>
      <c r="N427" s="171"/>
    </row>
    <row r="428" spans="2:15" hidden="1">
      <c r="B428" s="322"/>
      <c r="C428" s="45"/>
      <c r="D428" s="45"/>
      <c r="E428" s="178"/>
      <c r="F428" s="73"/>
      <c r="G428" s="73"/>
      <c r="H428" s="73"/>
      <c r="I428" s="73"/>
      <c r="J428" s="169"/>
      <c r="K428" s="411"/>
      <c r="L428" s="100"/>
      <c r="M428" s="170"/>
      <c r="N428" s="171"/>
    </row>
    <row r="429" spans="2:15" hidden="1">
      <c r="B429" s="322"/>
      <c r="C429" s="45"/>
      <c r="D429" s="45"/>
      <c r="E429" s="215" t="s">
        <v>5837</v>
      </c>
      <c r="F429" s="76"/>
      <c r="G429" s="76"/>
      <c r="H429" s="76"/>
      <c r="I429" s="76"/>
      <c r="J429" s="208"/>
      <c r="K429" s="420"/>
      <c r="L429" s="164"/>
      <c r="M429" s="216"/>
      <c r="N429" s="217"/>
      <c r="O429" s="85"/>
    </row>
    <row r="430" spans="2:15" hidden="1">
      <c r="B430" s="322"/>
      <c r="C430" s="45"/>
      <c r="D430" s="45"/>
      <c r="E430" s="178"/>
      <c r="F430" s="73" t="s">
        <v>5806</v>
      </c>
      <c r="G430" s="73"/>
      <c r="H430" s="73">
        <v>1</v>
      </c>
      <c r="I430" s="73"/>
      <c r="J430" s="169"/>
      <c r="K430" s="415" t="e">
        <f>H430*F430</f>
        <v>#VALUE!</v>
      </c>
      <c r="L430" s="100" t="s">
        <v>5801</v>
      </c>
      <c r="M430" s="170"/>
      <c r="N430" s="171"/>
    </row>
    <row r="431" spans="2:15" hidden="1">
      <c r="B431" s="322"/>
      <c r="C431" s="45"/>
      <c r="D431" s="45"/>
      <c r="E431" s="178"/>
      <c r="F431" s="73"/>
      <c r="G431" s="73"/>
      <c r="H431" s="73"/>
      <c r="I431" s="73"/>
      <c r="J431" s="169"/>
      <c r="K431" s="411"/>
      <c r="L431" s="100"/>
      <c r="M431" s="170"/>
      <c r="N431" s="171"/>
    </row>
    <row r="432" spans="2:15" hidden="1">
      <c r="B432" s="322"/>
      <c r="C432" s="45"/>
      <c r="D432" s="45"/>
      <c r="E432" s="215" t="s">
        <v>5838</v>
      </c>
      <c r="F432" s="76"/>
      <c r="G432" s="76"/>
      <c r="H432" s="76"/>
      <c r="I432" s="76"/>
      <c r="J432" s="208"/>
      <c r="K432" s="420"/>
      <c r="L432" s="164"/>
      <c r="M432" s="218"/>
      <c r="N432" s="219"/>
      <c r="O432" s="220"/>
    </row>
    <row r="433" spans="2:16" hidden="1">
      <c r="B433" s="322"/>
      <c r="C433" s="45"/>
      <c r="D433" s="45"/>
      <c r="E433" s="178"/>
      <c r="F433" s="73" t="s">
        <v>5806</v>
      </c>
      <c r="G433" s="73"/>
      <c r="H433" s="73">
        <v>1</v>
      </c>
      <c r="I433" s="73"/>
      <c r="J433" s="169"/>
      <c r="K433" s="415" t="e">
        <f>H433*F433</f>
        <v>#VALUE!</v>
      </c>
      <c r="L433" s="100" t="s">
        <v>5801</v>
      </c>
      <c r="M433" s="170"/>
      <c r="N433" s="171"/>
    </row>
    <row r="434" spans="2:16" hidden="1">
      <c r="B434" s="322"/>
      <c r="C434" s="45"/>
      <c r="D434" s="45"/>
      <c r="E434" s="178"/>
      <c r="F434" s="73"/>
      <c r="G434" s="73"/>
      <c r="H434" s="73"/>
      <c r="I434" s="73"/>
      <c r="J434" s="169"/>
      <c r="K434" s="411"/>
      <c r="L434" s="100"/>
      <c r="M434" s="170"/>
      <c r="N434" s="171"/>
    </row>
    <row r="435" spans="2:16" hidden="1">
      <c r="B435" s="322"/>
      <c r="C435" s="45"/>
      <c r="D435" s="45"/>
      <c r="E435" s="184" t="s">
        <v>5834</v>
      </c>
      <c r="F435" s="73"/>
      <c r="G435" s="73"/>
      <c r="H435" s="73"/>
      <c r="I435" s="73"/>
      <c r="J435" s="169"/>
      <c r="K435" s="411"/>
      <c r="L435" s="100"/>
      <c r="M435" s="170"/>
      <c r="N435" s="171"/>
    </row>
    <row r="436" spans="2:16" hidden="1">
      <c r="B436" s="322"/>
      <c r="C436" s="45"/>
      <c r="D436" s="45"/>
      <c r="E436" s="178" t="s">
        <v>5806</v>
      </c>
      <c r="F436" s="73" t="s">
        <v>5807</v>
      </c>
      <c r="G436" s="73" t="s">
        <v>5814</v>
      </c>
      <c r="H436" s="73">
        <v>1</v>
      </c>
      <c r="I436" s="73"/>
      <c r="J436" s="169"/>
      <c r="K436" s="415" t="e">
        <f>H436*G436*F436*E436</f>
        <v>#VALUE!</v>
      </c>
      <c r="L436" s="100" t="s">
        <v>63</v>
      </c>
      <c r="M436" s="170"/>
      <c r="N436" s="171"/>
    </row>
    <row r="437" spans="2:16" hidden="1">
      <c r="B437" s="322"/>
      <c r="C437" s="45"/>
      <c r="D437" s="45"/>
      <c r="E437" s="178"/>
      <c r="F437" s="73"/>
      <c r="G437" s="73"/>
      <c r="H437" s="73"/>
      <c r="I437" s="73"/>
      <c r="J437" s="169"/>
      <c r="K437" s="411"/>
      <c r="L437" s="100"/>
      <c r="M437" s="170"/>
      <c r="N437" s="171"/>
    </row>
    <row r="438" spans="2:16" ht="35.25" hidden="1" customHeight="1">
      <c r="B438" s="322"/>
      <c r="C438" s="152"/>
      <c r="D438" s="152"/>
      <c r="E438" s="622" t="s">
        <v>5839</v>
      </c>
      <c r="F438" s="623"/>
      <c r="G438" s="623"/>
      <c r="H438" s="623"/>
      <c r="I438" s="623"/>
      <c r="J438" s="624"/>
      <c r="K438" s="421"/>
      <c r="L438" s="309"/>
      <c r="M438" s="221"/>
      <c r="N438" s="222"/>
      <c r="O438" s="86"/>
      <c r="P438" s="86"/>
    </row>
    <row r="439" spans="2:16" hidden="1">
      <c r="B439" s="322"/>
      <c r="C439" s="45"/>
      <c r="D439" s="45"/>
      <c r="E439" s="178"/>
      <c r="F439" s="73"/>
      <c r="G439" s="73"/>
      <c r="H439" s="73">
        <v>1</v>
      </c>
      <c r="I439" s="73"/>
      <c r="J439" s="169"/>
      <c r="K439" s="415">
        <f>H439</f>
        <v>1</v>
      </c>
      <c r="L439" s="100" t="s">
        <v>5840</v>
      </c>
      <c r="M439" s="170"/>
      <c r="N439" s="171"/>
    </row>
    <row r="440" spans="2:16" ht="13.5" thickBot="1">
      <c r="B440" s="322"/>
      <c r="C440" s="45"/>
      <c r="D440" s="45"/>
      <c r="E440" s="178"/>
      <c r="F440" s="73"/>
      <c r="G440" s="73"/>
      <c r="H440" s="73"/>
      <c r="I440" s="73"/>
      <c r="J440" s="169"/>
      <c r="K440" s="411"/>
      <c r="L440" s="100"/>
      <c r="M440" s="170"/>
      <c r="N440" s="171"/>
    </row>
    <row r="441" spans="2:16" ht="13.5" thickBot="1">
      <c r="B441" s="323"/>
      <c r="C441" s="149"/>
      <c r="D441" s="149"/>
      <c r="E441" s="591" t="s">
        <v>6412</v>
      </c>
      <c r="F441" s="592"/>
      <c r="G441" s="592"/>
      <c r="H441" s="592"/>
      <c r="I441" s="592"/>
      <c r="J441" s="593"/>
      <c r="K441" s="410"/>
      <c r="L441" s="106"/>
      <c r="M441" s="154"/>
      <c r="N441" s="177"/>
    </row>
    <row r="442" spans="2:16" hidden="1">
      <c r="B442" s="323"/>
      <c r="C442" s="45"/>
      <c r="D442" s="45"/>
      <c r="E442" s="213" t="s">
        <v>5820</v>
      </c>
      <c r="F442" s="78"/>
      <c r="G442" s="78"/>
      <c r="H442" s="78"/>
      <c r="I442" s="78"/>
      <c r="J442" s="214"/>
      <c r="K442" s="419"/>
      <c r="L442" s="100"/>
      <c r="M442" s="170"/>
      <c r="N442" s="171"/>
    </row>
    <row r="443" spans="2:16" hidden="1">
      <c r="B443" s="323"/>
      <c r="C443" s="45"/>
      <c r="D443" s="45"/>
      <c r="E443" s="178" t="s">
        <v>5806</v>
      </c>
      <c r="F443" s="73" t="s">
        <v>5807</v>
      </c>
      <c r="G443" s="73" t="s">
        <v>5814</v>
      </c>
      <c r="H443" s="73">
        <v>1</v>
      </c>
      <c r="I443" s="73"/>
      <c r="J443" s="169"/>
      <c r="K443" s="415" t="e">
        <f>H443*G443*F443*E443</f>
        <v>#VALUE!</v>
      </c>
      <c r="L443" s="100" t="s">
        <v>64</v>
      </c>
      <c r="M443" s="170"/>
      <c r="N443" s="171"/>
    </row>
    <row r="444" spans="2:16" hidden="1">
      <c r="B444" s="323"/>
      <c r="C444" s="45"/>
      <c r="D444" s="45"/>
      <c r="E444" s="178"/>
      <c r="F444" s="73"/>
      <c r="G444" s="73"/>
      <c r="H444" s="73"/>
      <c r="I444" s="73"/>
      <c r="J444" s="169"/>
      <c r="K444" s="411"/>
      <c r="L444" s="100"/>
      <c r="M444" s="170"/>
      <c r="N444" s="171"/>
    </row>
    <row r="445" spans="2:16" hidden="1">
      <c r="B445" s="323"/>
      <c r="C445" s="45"/>
      <c r="D445" s="45"/>
      <c r="E445" s="215" t="s">
        <v>5810</v>
      </c>
      <c r="F445" s="73"/>
      <c r="G445" s="73"/>
      <c r="H445" s="73"/>
      <c r="I445" s="73"/>
      <c r="J445" s="169"/>
      <c r="K445" s="411"/>
      <c r="L445" s="100"/>
      <c r="M445" s="170"/>
      <c r="N445" s="171"/>
    </row>
    <row r="446" spans="2:16" hidden="1">
      <c r="B446" s="323"/>
      <c r="C446" s="45"/>
      <c r="D446" s="45"/>
      <c r="E446" s="178" t="s">
        <v>5806</v>
      </c>
      <c r="F446" s="73" t="s">
        <v>5807</v>
      </c>
      <c r="G446" s="73"/>
      <c r="H446" s="73">
        <v>1</v>
      </c>
      <c r="I446" s="73"/>
      <c r="J446" s="169"/>
      <c r="K446" s="415" t="e">
        <f>H446*F446*E446</f>
        <v>#VALUE!</v>
      </c>
      <c r="L446" s="100" t="s">
        <v>63</v>
      </c>
      <c r="M446" s="170"/>
      <c r="N446" s="171"/>
    </row>
    <row r="447" spans="2:16" hidden="1">
      <c r="B447" s="323"/>
      <c r="C447" s="45"/>
      <c r="D447" s="45"/>
      <c r="E447" s="178"/>
      <c r="F447" s="73"/>
      <c r="G447" s="73"/>
      <c r="H447" s="73"/>
      <c r="I447" s="73"/>
      <c r="J447" s="169"/>
      <c r="K447" s="411"/>
      <c r="L447" s="100"/>
      <c r="M447" s="170"/>
      <c r="N447" s="171"/>
    </row>
    <row r="448" spans="2:16" hidden="1">
      <c r="B448" s="323"/>
      <c r="C448" s="45"/>
      <c r="D448" s="45"/>
      <c r="E448" s="215" t="s">
        <v>5835</v>
      </c>
      <c r="F448" s="73"/>
      <c r="G448" s="73"/>
      <c r="H448" s="73"/>
      <c r="I448" s="73"/>
      <c r="J448" s="169"/>
      <c r="K448" s="411"/>
      <c r="L448" s="100"/>
      <c r="M448" s="170"/>
      <c r="N448" s="171"/>
    </row>
    <row r="449" spans="2:15" hidden="1">
      <c r="B449" s="323"/>
      <c r="C449" s="45"/>
      <c r="D449" s="45"/>
      <c r="E449" s="178" t="s">
        <v>5806</v>
      </c>
      <c r="F449" s="73" t="s">
        <v>5807</v>
      </c>
      <c r="G449" s="73" t="s">
        <v>5814</v>
      </c>
      <c r="H449" s="73">
        <v>1</v>
      </c>
      <c r="I449" s="73"/>
      <c r="J449" s="169"/>
      <c r="K449" s="415" t="e">
        <f>H449*G449*F449*E449</f>
        <v>#VALUE!</v>
      </c>
      <c r="L449" s="100" t="s">
        <v>64</v>
      </c>
      <c r="M449" s="170"/>
      <c r="N449" s="171"/>
    </row>
    <row r="450" spans="2:15" hidden="1">
      <c r="B450" s="323"/>
      <c r="C450" s="45"/>
      <c r="D450" s="45"/>
      <c r="E450" s="178"/>
      <c r="F450" s="73"/>
      <c r="G450" s="73"/>
      <c r="H450" s="73"/>
      <c r="I450" s="73"/>
      <c r="J450" s="169"/>
      <c r="K450" s="411"/>
      <c r="L450" s="100"/>
      <c r="M450" s="170"/>
      <c r="N450" s="171"/>
    </row>
    <row r="451" spans="2:15" hidden="1">
      <c r="B451" s="323"/>
      <c r="C451" s="45"/>
      <c r="D451" s="45"/>
      <c r="E451" s="215" t="s">
        <v>5837</v>
      </c>
      <c r="F451" s="76"/>
      <c r="G451" s="76"/>
      <c r="H451" s="76"/>
      <c r="I451" s="76"/>
      <c r="J451" s="208"/>
      <c r="K451" s="420"/>
      <c r="L451" s="164"/>
      <c r="M451" s="216"/>
      <c r="N451" s="217"/>
      <c r="O451" s="85"/>
    </row>
    <row r="452" spans="2:15" hidden="1">
      <c r="B452" s="323"/>
      <c r="C452" s="45"/>
      <c r="D452" s="45"/>
      <c r="E452" s="178"/>
      <c r="F452" s="73" t="s">
        <v>5806</v>
      </c>
      <c r="G452" s="73"/>
      <c r="H452" s="73">
        <v>1</v>
      </c>
      <c r="I452" s="73"/>
      <c r="J452" s="169"/>
      <c r="K452" s="415" t="e">
        <f>H452*F452</f>
        <v>#VALUE!</v>
      </c>
      <c r="L452" s="100" t="s">
        <v>5801</v>
      </c>
      <c r="M452" s="170"/>
      <c r="N452" s="171"/>
    </row>
    <row r="453" spans="2:15" hidden="1">
      <c r="B453" s="323"/>
      <c r="C453" s="45"/>
      <c r="D453" s="45"/>
      <c r="E453" s="178"/>
      <c r="F453" s="73"/>
      <c r="G453" s="73"/>
      <c r="H453" s="73"/>
      <c r="I453" s="73"/>
      <c r="J453" s="169"/>
      <c r="K453" s="411"/>
      <c r="L453" s="100"/>
      <c r="M453" s="170"/>
      <c r="N453" s="171"/>
    </row>
    <row r="454" spans="2:15" hidden="1">
      <c r="B454" s="323"/>
      <c r="C454" s="45"/>
      <c r="D454" s="45"/>
      <c r="E454" s="184" t="s">
        <v>5841</v>
      </c>
      <c r="F454" s="77"/>
      <c r="G454" s="77"/>
      <c r="H454" s="77"/>
      <c r="I454" s="77"/>
      <c r="J454" s="138"/>
      <c r="K454" s="411"/>
      <c r="L454" s="87" t="s">
        <v>24</v>
      </c>
      <c r="M454" s="223"/>
      <c r="N454" s="171"/>
    </row>
    <row r="455" spans="2:15" hidden="1">
      <c r="B455" s="323"/>
      <c r="C455" s="45"/>
      <c r="D455" s="45"/>
      <c r="E455" s="178"/>
      <c r="F455" s="73"/>
      <c r="G455" s="73"/>
      <c r="H455" s="73"/>
      <c r="I455" s="73"/>
      <c r="J455" s="169"/>
      <c r="K455" s="411"/>
      <c r="L455" s="100"/>
      <c r="M455" s="170"/>
      <c r="N455" s="171"/>
    </row>
    <row r="456" spans="2:15" hidden="1">
      <c r="B456" s="323"/>
      <c r="C456" s="45"/>
      <c r="D456" s="45"/>
      <c r="E456" s="184" t="s">
        <v>5842</v>
      </c>
      <c r="F456" s="77"/>
      <c r="G456" s="77"/>
      <c r="H456" s="77"/>
      <c r="I456" s="77"/>
      <c r="J456" s="138"/>
      <c r="K456" s="411"/>
      <c r="L456" s="87" t="s">
        <v>24</v>
      </c>
      <c r="M456" s="170"/>
      <c r="N456" s="171"/>
    </row>
    <row r="457" spans="2:15" hidden="1">
      <c r="B457" s="323"/>
      <c r="C457" s="45"/>
      <c r="D457" s="45"/>
      <c r="E457" s="178"/>
      <c r="F457" s="73"/>
      <c r="G457" s="73"/>
      <c r="H457" s="73"/>
      <c r="I457" s="73"/>
      <c r="J457" s="169"/>
      <c r="K457" s="411"/>
      <c r="L457" s="100"/>
      <c r="M457" s="170"/>
      <c r="N457" s="171"/>
    </row>
    <row r="458" spans="2:15" hidden="1">
      <c r="B458" s="323"/>
      <c r="C458" s="45"/>
      <c r="D458" s="45"/>
      <c r="E458" s="178"/>
      <c r="F458" s="73"/>
      <c r="G458" s="73"/>
      <c r="H458" s="73"/>
      <c r="I458" s="73"/>
      <c r="J458" s="169"/>
      <c r="K458" s="411"/>
      <c r="L458" s="100"/>
      <c r="M458" s="170"/>
      <c r="N458" s="171"/>
    </row>
    <row r="459" spans="2:15" hidden="1">
      <c r="B459" s="323"/>
      <c r="C459" s="45"/>
      <c r="D459" s="45"/>
      <c r="E459" s="178"/>
      <c r="F459" s="73"/>
      <c r="G459" s="73"/>
      <c r="H459" s="73"/>
      <c r="I459" s="73"/>
      <c r="J459" s="169"/>
      <c r="K459" s="411"/>
      <c r="L459" s="100"/>
      <c r="M459" s="170"/>
      <c r="N459" s="171"/>
    </row>
    <row r="460" spans="2:15" hidden="1">
      <c r="B460" s="323"/>
      <c r="C460" s="45"/>
      <c r="D460" s="45"/>
      <c r="E460" s="201" t="s">
        <v>5843</v>
      </c>
      <c r="F460" s="83"/>
      <c r="G460" s="83"/>
      <c r="H460" s="83"/>
      <c r="I460" s="83"/>
      <c r="J460" s="169"/>
      <c r="K460" s="411"/>
      <c r="L460" s="100"/>
      <c r="M460" s="170"/>
      <c r="N460" s="171"/>
    </row>
    <row r="461" spans="2:15" hidden="1">
      <c r="B461" s="323"/>
      <c r="C461" s="45"/>
      <c r="D461" s="45"/>
      <c r="E461" s="178"/>
      <c r="F461" s="73"/>
      <c r="G461" s="73"/>
      <c r="H461" s="73">
        <v>1</v>
      </c>
      <c r="I461" s="73"/>
      <c r="J461" s="169"/>
      <c r="K461" s="415">
        <f>H461</f>
        <v>1</v>
      </c>
      <c r="L461" s="100" t="s">
        <v>5840</v>
      </c>
      <c r="M461" s="170"/>
      <c r="N461" s="171"/>
    </row>
    <row r="462" spans="2:15" hidden="1">
      <c r="B462" s="323"/>
      <c r="C462" s="45"/>
      <c r="D462" s="45"/>
      <c r="E462" s="178"/>
      <c r="F462" s="73"/>
      <c r="G462" s="73"/>
      <c r="H462" s="73"/>
      <c r="I462" s="73"/>
      <c r="J462" s="169"/>
      <c r="K462" s="411"/>
      <c r="L462" s="100"/>
      <c r="M462" s="170"/>
      <c r="N462" s="171"/>
    </row>
    <row r="463" spans="2:15" hidden="1">
      <c r="B463" s="323"/>
      <c r="C463" s="45"/>
      <c r="D463" s="45"/>
      <c r="E463" s="184" t="s">
        <v>5834</v>
      </c>
      <c r="F463" s="73"/>
      <c r="G463" s="73"/>
      <c r="H463" s="73"/>
      <c r="I463" s="73"/>
      <c r="J463" s="169"/>
      <c r="K463" s="411"/>
      <c r="L463" s="100"/>
      <c r="M463" s="170"/>
      <c r="N463" s="171"/>
    </row>
    <row r="464" spans="2:15" hidden="1">
      <c r="B464" s="323"/>
      <c r="C464" s="45"/>
      <c r="D464" s="45"/>
      <c r="E464" s="178" t="s">
        <v>5806</v>
      </c>
      <c r="F464" s="73" t="s">
        <v>5807</v>
      </c>
      <c r="G464" s="73" t="s">
        <v>5814</v>
      </c>
      <c r="H464" s="73">
        <v>1</v>
      </c>
      <c r="I464" s="73"/>
      <c r="J464" s="169"/>
      <c r="K464" s="415" t="e">
        <f>H464*G464*F464*E464</f>
        <v>#VALUE!</v>
      </c>
      <c r="L464" s="100" t="s">
        <v>64</v>
      </c>
      <c r="M464" s="170"/>
      <c r="N464" s="171"/>
    </row>
    <row r="465" spans="2:16" hidden="1">
      <c r="B465" s="323"/>
      <c r="C465" s="45"/>
      <c r="D465" s="45"/>
      <c r="E465" s="178"/>
      <c r="F465" s="73"/>
      <c r="G465" s="73"/>
      <c r="H465" s="73"/>
      <c r="I465" s="73"/>
      <c r="J465" s="169"/>
      <c r="K465" s="411"/>
      <c r="L465" s="100"/>
      <c r="M465" s="170"/>
      <c r="N465" s="171"/>
    </row>
    <row r="466" spans="2:16" ht="40.5" hidden="1" customHeight="1">
      <c r="B466" s="323"/>
      <c r="C466" s="45"/>
      <c r="D466" s="45"/>
      <c r="E466" s="622" t="s">
        <v>5839</v>
      </c>
      <c r="F466" s="623"/>
      <c r="G466" s="623"/>
      <c r="H466" s="623"/>
      <c r="I466" s="623"/>
      <c r="J466" s="624"/>
      <c r="K466" s="421"/>
      <c r="L466" s="309"/>
      <c r="M466" s="221"/>
      <c r="N466" s="222"/>
      <c r="O466" s="86"/>
      <c r="P466" s="86"/>
    </row>
    <row r="467" spans="2:16" hidden="1">
      <c r="B467" s="323"/>
      <c r="C467" s="45"/>
      <c r="D467" s="45"/>
      <c r="E467" s="178"/>
      <c r="F467" s="73"/>
      <c r="G467" s="73"/>
      <c r="H467" s="73">
        <v>1</v>
      </c>
      <c r="I467" s="73"/>
      <c r="J467" s="169"/>
      <c r="K467" s="415">
        <f>H467</f>
        <v>1</v>
      </c>
      <c r="L467" s="100" t="s">
        <v>5840</v>
      </c>
      <c r="M467" s="170"/>
      <c r="N467" s="171"/>
    </row>
    <row r="468" spans="2:16" ht="13.5" thickBot="1">
      <c r="B468" s="323"/>
      <c r="C468" s="45"/>
      <c r="D468" s="45"/>
      <c r="E468" s="178"/>
      <c r="F468" s="73"/>
      <c r="G468" s="73"/>
      <c r="H468" s="73"/>
      <c r="I468" s="73"/>
      <c r="J468" s="169"/>
      <c r="K468" s="411"/>
      <c r="L468" s="100"/>
      <c r="M468" s="170"/>
      <c r="N468" s="171"/>
    </row>
    <row r="469" spans="2:16" ht="13.5" thickBot="1">
      <c r="B469" s="323"/>
      <c r="C469" s="149"/>
      <c r="D469" s="149"/>
      <c r="E469" s="591" t="s">
        <v>6413</v>
      </c>
      <c r="F469" s="592"/>
      <c r="G469" s="592"/>
      <c r="H469" s="592"/>
      <c r="I469" s="592"/>
      <c r="J469" s="593"/>
      <c r="K469" s="410"/>
      <c r="L469" s="106"/>
      <c r="M469" s="154"/>
      <c r="N469" s="177"/>
    </row>
    <row r="470" spans="2:16" hidden="1">
      <c r="B470" s="322"/>
      <c r="C470" s="45"/>
      <c r="D470" s="45"/>
      <c r="E470" s="213" t="s">
        <v>5820</v>
      </c>
      <c r="F470" s="78"/>
      <c r="G470" s="78"/>
      <c r="H470" s="78"/>
      <c r="I470" s="78"/>
      <c r="J470" s="214"/>
      <c r="K470" s="415">
        <f>SUM(K471:K472)</f>
        <v>0</v>
      </c>
      <c r="L470" s="100" t="s">
        <v>64</v>
      </c>
      <c r="M470" s="170"/>
      <c r="N470" s="171"/>
    </row>
    <row r="471" spans="2:16" hidden="1">
      <c r="B471" s="322"/>
      <c r="C471" s="121"/>
      <c r="D471" s="121"/>
      <c r="E471" s="178">
        <v>0</v>
      </c>
      <c r="F471" s="73">
        <v>0</v>
      </c>
      <c r="G471" s="73">
        <v>0</v>
      </c>
      <c r="H471" s="73">
        <v>0</v>
      </c>
      <c r="I471" s="73"/>
      <c r="J471" s="169"/>
      <c r="K471" s="111">
        <f>H471*G471*F471*E471</f>
        <v>0</v>
      </c>
      <c r="L471" s="100"/>
      <c r="M471" s="170"/>
      <c r="N471" s="171"/>
    </row>
    <row r="472" spans="2:16" hidden="1">
      <c r="B472" s="322"/>
      <c r="C472" s="121"/>
      <c r="D472" s="121"/>
      <c r="E472" s="178">
        <v>0</v>
      </c>
      <c r="F472" s="73">
        <v>0</v>
      </c>
      <c r="G472" s="73">
        <v>0</v>
      </c>
      <c r="H472" s="73">
        <v>0</v>
      </c>
      <c r="I472" s="73"/>
      <c r="J472" s="169"/>
      <c r="K472" s="111">
        <f>H472*G472*F472*E472</f>
        <v>0</v>
      </c>
      <c r="L472" s="100"/>
      <c r="M472" s="170"/>
      <c r="N472" s="171"/>
    </row>
    <row r="473" spans="2:16" hidden="1">
      <c r="B473" s="322"/>
      <c r="C473" s="121"/>
      <c r="D473" s="121"/>
      <c r="E473" s="178"/>
      <c r="F473" s="73"/>
      <c r="G473" s="73"/>
      <c r="H473" s="73"/>
      <c r="I473" s="73"/>
      <c r="J473" s="169"/>
      <c r="K473" s="411"/>
      <c r="L473" s="100"/>
      <c r="M473" s="170"/>
      <c r="N473" s="171"/>
    </row>
    <row r="474" spans="2:16" hidden="1">
      <c r="B474" s="322"/>
      <c r="C474" s="45"/>
      <c r="D474" s="45"/>
      <c r="E474" s="215" t="s">
        <v>5810</v>
      </c>
      <c r="F474" s="73"/>
      <c r="G474" s="73"/>
      <c r="H474" s="73"/>
      <c r="I474" s="73"/>
      <c r="J474" s="169"/>
      <c r="K474" s="411"/>
      <c r="L474" s="100"/>
      <c r="M474" s="170"/>
      <c r="N474" s="171"/>
    </row>
    <row r="475" spans="2:16" hidden="1">
      <c r="B475" s="322"/>
      <c r="C475" s="45"/>
      <c r="D475" s="45"/>
      <c r="E475" s="178">
        <v>0</v>
      </c>
      <c r="F475" s="73">
        <v>0</v>
      </c>
      <c r="G475" s="73"/>
      <c r="H475" s="73">
        <v>1</v>
      </c>
      <c r="I475" s="73"/>
      <c r="J475" s="169"/>
      <c r="K475" s="415">
        <f>H475*F475*E475</f>
        <v>0</v>
      </c>
      <c r="L475" s="100" t="s">
        <v>63</v>
      </c>
      <c r="M475" s="170"/>
      <c r="N475" s="171"/>
    </row>
    <row r="476" spans="2:16" hidden="1">
      <c r="B476" s="322"/>
      <c r="C476" s="45"/>
      <c r="D476" s="45"/>
      <c r="E476" s="178"/>
      <c r="F476" s="73"/>
      <c r="G476" s="73"/>
      <c r="H476" s="73"/>
      <c r="I476" s="73"/>
      <c r="J476" s="169"/>
      <c r="K476" s="411"/>
      <c r="L476" s="100"/>
      <c r="M476" s="170"/>
      <c r="N476" s="171"/>
    </row>
    <row r="477" spans="2:16" hidden="1">
      <c r="B477" s="322"/>
      <c r="C477" s="45"/>
      <c r="D477" s="45"/>
      <c r="E477" s="215" t="s">
        <v>5835</v>
      </c>
      <c r="F477" s="73"/>
      <c r="G477" s="73"/>
      <c r="H477" s="73"/>
      <c r="I477" s="73"/>
      <c r="J477" s="169"/>
      <c r="K477" s="411"/>
      <c r="L477" s="100"/>
      <c r="M477" s="170"/>
      <c r="N477" s="171"/>
    </row>
    <row r="478" spans="2:16" hidden="1">
      <c r="B478" s="322"/>
      <c r="C478" s="45"/>
      <c r="D478" s="45"/>
      <c r="E478" s="178">
        <v>0</v>
      </c>
      <c r="F478" s="73">
        <v>0</v>
      </c>
      <c r="G478" s="73">
        <v>0</v>
      </c>
      <c r="H478" s="73">
        <v>1</v>
      </c>
      <c r="I478" s="73"/>
      <c r="J478" s="169"/>
      <c r="K478" s="415">
        <f>H478*G478*F478*E478</f>
        <v>0</v>
      </c>
      <c r="L478" s="100" t="s">
        <v>64</v>
      </c>
      <c r="M478" s="170"/>
      <c r="N478" s="171"/>
    </row>
    <row r="479" spans="2:16" hidden="1">
      <c r="B479" s="322"/>
      <c r="C479" s="45"/>
      <c r="D479" s="45"/>
      <c r="E479" s="178"/>
      <c r="F479" s="73"/>
      <c r="G479" s="73"/>
      <c r="H479" s="73"/>
      <c r="I479" s="73"/>
      <c r="J479" s="169"/>
      <c r="K479" s="411"/>
      <c r="L479" s="100"/>
      <c r="M479" s="170"/>
      <c r="N479" s="171"/>
    </row>
    <row r="480" spans="2:16" hidden="1">
      <c r="B480" s="322"/>
      <c r="C480" s="45"/>
      <c r="D480" s="45"/>
      <c r="E480" s="184" t="s">
        <v>5841</v>
      </c>
      <c r="F480" s="77"/>
      <c r="G480" s="77"/>
      <c r="H480" s="77"/>
      <c r="I480" s="77"/>
      <c r="J480" s="138"/>
      <c r="K480" s="411"/>
      <c r="L480" s="87" t="s">
        <v>24</v>
      </c>
      <c r="M480" s="170"/>
      <c r="N480" s="171"/>
    </row>
    <row r="481" spans="2:16" hidden="1">
      <c r="B481" s="322"/>
      <c r="C481" s="45"/>
      <c r="D481" s="45"/>
      <c r="E481" s="178"/>
      <c r="F481" s="73"/>
      <c r="G481" s="73"/>
      <c r="H481" s="73"/>
      <c r="I481" s="73"/>
      <c r="J481" s="169"/>
      <c r="K481" s="411"/>
      <c r="L481" s="100"/>
      <c r="M481" s="170"/>
      <c r="N481" s="171"/>
    </row>
    <row r="482" spans="2:16" hidden="1">
      <c r="B482" s="322"/>
      <c r="C482" s="45"/>
      <c r="D482" s="45"/>
      <c r="E482" s="184" t="s">
        <v>5842</v>
      </c>
      <c r="F482" s="77"/>
      <c r="G482" s="77"/>
      <c r="H482" s="77"/>
      <c r="I482" s="77"/>
      <c r="J482" s="138"/>
      <c r="K482" s="411"/>
      <c r="L482" s="87" t="s">
        <v>24</v>
      </c>
      <c r="M482" s="170"/>
      <c r="N482" s="171"/>
    </row>
    <row r="483" spans="2:16" hidden="1">
      <c r="B483" s="322"/>
      <c r="C483" s="45"/>
      <c r="D483" s="45"/>
      <c r="E483" s="178"/>
      <c r="F483" s="73"/>
      <c r="G483" s="73"/>
      <c r="H483" s="73"/>
      <c r="I483" s="73"/>
      <c r="J483" s="169"/>
      <c r="K483" s="411"/>
      <c r="L483" s="100"/>
      <c r="M483" s="170"/>
      <c r="N483" s="171"/>
    </row>
    <row r="484" spans="2:16" hidden="1">
      <c r="B484" s="322"/>
      <c r="C484" s="45"/>
      <c r="D484" s="45"/>
      <c r="E484" s="215" t="s">
        <v>6106</v>
      </c>
      <c r="F484" s="76"/>
      <c r="G484" s="76"/>
      <c r="H484" s="76"/>
      <c r="I484" s="76"/>
      <c r="J484" s="208"/>
      <c r="K484" s="420"/>
      <c r="L484" s="164"/>
      <c r="M484" s="170"/>
      <c r="N484" s="188"/>
    </row>
    <row r="485" spans="2:16" hidden="1">
      <c r="B485" s="322"/>
      <c r="C485" s="45"/>
      <c r="D485" s="45"/>
      <c r="E485" s="178"/>
      <c r="F485" s="73" t="s">
        <v>5806</v>
      </c>
      <c r="G485" s="73"/>
      <c r="H485" s="73">
        <v>1</v>
      </c>
      <c r="I485" s="73"/>
      <c r="J485" s="169"/>
      <c r="K485" s="415" t="e">
        <f>H485*F485</f>
        <v>#VALUE!</v>
      </c>
      <c r="L485" s="100" t="s">
        <v>5801</v>
      </c>
      <c r="M485" s="170"/>
      <c r="N485" s="171"/>
    </row>
    <row r="486" spans="2:16" hidden="1">
      <c r="B486" s="322"/>
      <c r="C486" s="45"/>
      <c r="D486" s="45"/>
      <c r="E486" s="178"/>
      <c r="F486" s="73"/>
      <c r="G486" s="73"/>
      <c r="H486" s="73"/>
      <c r="I486" s="73"/>
      <c r="J486" s="169"/>
      <c r="K486" s="411"/>
      <c r="L486" s="100"/>
      <c r="M486" s="170"/>
      <c r="N486" s="171"/>
    </row>
    <row r="487" spans="2:16" hidden="1">
      <c r="B487" s="322"/>
      <c r="C487" s="45"/>
      <c r="D487" s="45"/>
      <c r="E487" s="184" t="s">
        <v>5834</v>
      </c>
      <c r="F487" s="73"/>
      <c r="G487" s="73"/>
      <c r="H487" s="73"/>
      <c r="I487" s="73"/>
      <c r="J487" s="169"/>
      <c r="K487" s="411"/>
      <c r="L487" s="100"/>
      <c r="M487" s="170"/>
      <c r="N487" s="171"/>
    </row>
    <row r="488" spans="2:16" hidden="1">
      <c r="B488" s="322"/>
      <c r="C488" s="45"/>
      <c r="D488" s="45"/>
      <c r="E488" s="178">
        <f>K470</f>
        <v>0</v>
      </c>
      <c r="F488" s="73">
        <v>1.3</v>
      </c>
      <c r="G488" s="73">
        <v>1</v>
      </c>
      <c r="H488" s="73">
        <v>1</v>
      </c>
      <c r="I488" s="73"/>
      <c r="J488" s="169"/>
      <c r="K488" s="415">
        <f>H488*G488*F488*E488</f>
        <v>0</v>
      </c>
      <c r="L488" s="100" t="s">
        <v>64</v>
      </c>
      <c r="M488" s="170"/>
      <c r="N488" s="171"/>
    </row>
    <row r="489" spans="2:16" hidden="1">
      <c r="B489" s="322"/>
      <c r="C489" s="45"/>
      <c r="D489" s="45"/>
      <c r="E489" s="178"/>
      <c r="F489" s="73"/>
      <c r="G489" s="73"/>
      <c r="H489" s="73"/>
      <c r="I489" s="73"/>
      <c r="J489" s="169"/>
      <c r="K489" s="411"/>
      <c r="L489" s="100"/>
      <c r="M489" s="170"/>
      <c r="N489" s="171"/>
    </row>
    <row r="490" spans="2:16" ht="37.5" hidden="1" customHeight="1">
      <c r="B490" s="322"/>
      <c r="C490" s="45"/>
      <c r="D490" s="45"/>
      <c r="E490" s="622" t="s">
        <v>5839</v>
      </c>
      <c r="F490" s="623"/>
      <c r="G490" s="623"/>
      <c r="H490" s="623"/>
      <c r="I490" s="623"/>
      <c r="J490" s="624"/>
      <c r="K490" s="420"/>
      <c r="L490" s="164"/>
      <c r="M490" s="216"/>
      <c r="N490" s="217"/>
      <c r="O490" s="85"/>
      <c r="P490" s="85"/>
    </row>
    <row r="491" spans="2:16" hidden="1">
      <c r="B491" s="322"/>
      <c r="C491" s="45"/>
      <c r="D491" s="45"/>
      <c r="E491" s="178"/>
      <c r="F491" s="73"/>
      <c r="G491" s="73"/>
      <c r="H491" s="73">
        <v>1</v>
      </c>
      <c r="I491" s="73"/>
      <c r="J491" s="169"/>
      <c r="K491" s="415">
        <f>H491</f>
        <v>1</v>
      </c>
      <c r="L491" s="100" t="s">
        <v>5840</v>
      </c>
      <c r="M491" s="170"/>
      <c r="N491" s="171"/>
    </row>
    <row r="492" spans="2:16" ht="13.5" thickBot="1">
      <c r="B492" s="322"/>
      <c r="C492" s="45"/>
      <c r="D492" s="45"/>
      <c r="E492" s="178"/>
      <c r="F492" s="73"/>
      <c r="G492" s="73"/>
      <c r="H492" s="73"/>
      <c r="I492" s="73"/>
      <c r="J492" s="169"/>
      <c r="K492" s="411"/>
      <c r="L492" s="100"/>
      <c r="M492" s="170"/>
      <c r="N492" s="171"/>
    </row>
    <row r="493" spans="2:16" ht="13.5" hidden="1" thickBot="1">
      <c r="B493" s="322"/>
      <c r="C493" s="45"/>
      <c r="D493" s="45"/>
      <c r="E493" s="178"/>
      <c r="F493" s="73"/>
      <c r="G493" s="73"/>
      <c r="H493" s="73"/>
      <c r="I493" s="73"/>
      <c r="J493" s="169"/>
      <c r="K493" s="411"/>
      <c r="L493" s="100"/>
      <c r="M493" s="170"/>
      <c r="N493" s="171"/>
    </row>
    <row r="494" spans="2:16" ht="13.5" hidden="1" thickBot="1">
      <c r="B494" s="322"/>
      <c r="C494" s="45"/>
      <c r="D494" s="45"/>
      <c r="E494" s="178"/>
      <c r="F494" s="73"/>
      <c r="G494" s="73"/>
      <c r="H494" s="73"/>
      <c r="I494" s="73"/>
      <c r="J494" s="169"/>
      <c r="K494" s="411"/>
      <c r="L494" s="100"/>
      <c r="M494" s="170"/>
      <c r="N494" s="171"/>
    </row>
    <row r="495" spans="2:16" ht="13.5" hidden="1" thickBot="1">
      <c r="B495" s="322"/>
      <c r="C495" s="45"/>
      <c r="D495" s="45"/>
      <c r="E495" s="178"/>
      <c r="F495" s="73"/>
      <c r="G495" s="73"/>
      <c r="H495" s="73"/>
      <c r="I495" s="73"/>
      <c r="J495" s="169"/>
      <c r="K495" s="411"/>
      <c r="L495" s="100"/>
      <c r="M495" s="170"/>
      <c r="N495" s="171"/>
    </row>
    <row r="496" spans="2:16" ht="13.5" hidden="1" thickBot="1">
      <c r="B496" s="322"/>
      <c r="C496" s="45"/>
      <c r="D496" s="45"/>
      <c r="E496" s="178"/>
      <c r="F496" s="73"/>
      <c r="G496" s="73"/>
      <c r="H496" s="73"/>
      <c r="I496" s="73"/>
      <c r="J496" s="169"/>
      <c r="K496" s="411"/>
      <c r="L496" s="100"/>
      <c r="M496" s="170"/>
      <c r="N496" s="171"/>
    </row>
    <row r="497" spans="2:14" ht="13.5" hidden="1" thickBot="1">
      <c r="B497" s="322"/>
      <c r="C497" s="45"/>
      <c r="D497" s="45"/>
      <c r="E497" s="178"/>
      <c r="F497" s="73"/>
      <c r="G497" s="73"/>
      <c r="H497" s="73"/>
      <c r="I497" s="73"/>
      <c r="J497" s="169"/>
      <c r="K497" s="411"/>
      <c r="L497" s="100"/>
      <c r="M497" s="170"/>
      <c r="N497" s="171"/>
    </row>
    <row r="498" spans="2:14" ht="13.5" hidden="1" thickBot="1">
      <c r="B498" s="322"/>
      <c r="C498" s="45"/>
      <c r="D498" s="45"/>
      <c r="E498" s="178"/>
      <c r="F498" s="73"/>
      <c r="G498" s="73"/>
      <c r="H498" s="73"/>
      <c r="I498" s="73"/>
      <c r="J498" s="169"/>
      <c r="K498" s="411"/>
      <c r="L498" s="100"/>
      <c r="M498" s="170"/>
      <c r="N498" s="171"/>
    </row>
    <row r="499" spans="2:14" ht="13.5" hidden="1" thickBot="1">
      <c r="B499" s="322"/>
      <c r="C499" s="45"/>
      <c r="D499" s="45"/>
      <c r="E499" s="178"/>
      <c r="F499" s="73"/>
      <c r="G499" s="73"/>
      <c r="H499" s="73"/>
      <c r="I499" s="73"/>
      <c r="J499" s="169"/>
      <c r="K499" s="411"/>
      <c r="L499" s="100"/>
      <c r="M499" s="170"/>
      <c r="N499" s="171"/>
    </row>
    <row r="500" spans="2:14" ht="13.5" hidden="1" thickBot="1">
      <c r="B500" s="322"/>
      <c r="C500" s="45"/>
      <c r="D500" s="45"/>
      <c r="E500" s="178"/>
      <c r="F500" s="73"/>
      <c r="G500" s="73"/>
      <c r="H500" s="73"/>
      <c r="I500" s="73"/>
      <c r="J500" s="169"/>
      <c r="K500" s="411"/>
      <c r="L500" s="100"/>
      <c r="M500" s="170"/>
      <c r="N500" s="171"/>
    </row>
    <row r="501" spans="2:14" ht="13.5" thickBot="1">
      <c r="B501" s="323"/>
      <c r="C501" s="149"/>
      <c r="D501" s="149"/>
      <c r="E501" s="591" t="s">
        <v>6419</v>
      </c>
      <c r="F501" s="592"/>
      <c r="G501" s="592"/>
      <c r="H501" s="592"/>
      <c r="I501" s="592"/>
      <c r="J501" s="593"/>
      <c r="K501" s="410"/>
      <c r="L501" s="106"/>
      <c r="M501" s="154"/>
      <c r="N501" s="177"/>
    </row>
    <row r="502" spans="2:14">
      <c r="B502" s="322"/>
      <c r="C502" s="45"/>
      <c r="D502" s="45"/>
      <c r="E502" s="178"/>
      <c r="F502" s="73"/>
      <c r="G502" s="73"/>
      <c r="H502" s="73"/>
      <c r="I502" s="73"/>
      <c r="J502" s="169"/>
      <c r="K502" s="411"/>
      <c r="L502" s="100"/>
      <c r="M502" s="170"/>
      <c r="N502" s="171"/>
    </row>
    <row r="503" spans="2:14" ht="15">
      <c r="B503" s="322"/>
      <c r="C503" s="45"/>
      <c r="D503" s="45"/>
      <c r="E503" s="613" t="s">
        <v>6417</v>
      </c>
      <c r="F503" s="614"/>
      <c r="G503" s="615"/>
      <c r="H503" s="224"/>
      <c r="I503" s="225"/>
      <c r="J503" s="226"/>
      <c r="K503" s="410"/>
      <c r="L503" s="106"/>
      <c r="M503" s="154"/>
      <c r="N503" s="177"/>
    </row>
    <row r="504" spans="2:14" hidden="1">
      <c r="B504" s="323"/>
      <c r="C504" s="149"/>
      <c r="D504" s="149"/>
      <c r="E504" s="227" t="s">
        <v>5844</v>
      </c>
      <c r="F504" s="73"/>
      <c r="G504" s="73"/>
      <c r="H504" s="210"/>
      <c r="I504" s="210"/>
      <c r="J504" s="211"/>
      <c r="K504" s="422"/>
      <c r="L504" s="105"/>
      <c r="M504" s="189"/>
      <c r="N504" s="188"/>
    </row>
    <row r="505" spans="2:14" hidden="1">
      <c r="B505" s="322"/>
      <c r="C505" s="45"/>
      <c r="D505" s="45"/>
      <c r="E505" s="178"/>
      <c r="F505" s="73"/>
      <c r="G505" s="73"/>
      <c r="H505" s="73"/>
      <c r="I505" s="73"/>
      <c r="J505" s="169"/>
      <c r="K505" s="411"/>
      <c r="L505" s="100" t="s">
        <v>5805</v>
      </c>
      <c r="M505" s="170"/>
      <c r="N505" s="171"/>
    </row>
    <row r="506" spans="2:14" hidden="1">
      <c r="B506" s="322"/>
      <c r="C506" s="45"/>
      <c r="D506" s="45"/>
      <c r="E506" s="178"/>
      <c r="F506" s="73"/>
      <c r="G506" s="73"/>
      <c r="H506" s="73"/>
      <c r="I506" s="73"/>
      <c r="J506" s="169"/>
      <c r="K506" s="411"/>
      <c r="L506" s="100"/>
      <c r="M506" s="170"/>
      <c r="N506" s="171"/>
    </row>
    <row r="507" spans="2:14" hidden="1">
      <c r="B507" s="322"/>
      <c r="C507" s="45"/>
      <c r="D507" s="45"/>
      <c r="E507" s="215" t="s">
        <v>5845</v>
      </c>
      <c r="F507" s="76"/>
      <c r="G507" s="76"/>
      <c r="H507" s="76"/>
      <c r="I507" s="73"/>
      <c r="J507" s="169"/>
      <c r="K507" s="411"/>
      <c r="L507" s="100"/>
      <c r="M507" s="170"/>
      <c r="N507" s="171"/>
    </row>
    <row r="508" spans="2:14" hidden="1">
      <c r="B508" s="322"/>
      <c r="C508" s="45"/>
      <c r="D508" s="45"/>
      <c r="E508" s="178" t="s">
        <v>5846</v>
      </c>
      <c r="F508" s="73" t="s">
        <v>5847</v>
      </c>
      <c r="G508" s="73" t="s">
        <v>5848</v>
      </c>
      <c r="H508" s="73" t="s">
        <v>5849</v>
      </c>
      <c r="I508" s="73" t="s">
        <v>5850</v>
      </c>
      <c r="J508" s="169" t="s">
        <v>5851</v>
      </c>
      <c r="K508" s="415">
        <f>SUM(K509:K510)</f>
        <v>0</v>
      </c>
      <c r="L508" s="100" t="s">
        <v>64</v>
      </c>
      <c r="M508" s="170"/>
      <c r="N508" s="171"/>
    </row>
    <row r="509" spans="2:14" hidden="1">
      <c r="B509" s="322"/>
      <c r="C509" s="45"/>
      <c r="D509" s="45"/>
      <c r="E509" s="178">
        <v>0</v>
      </c>
      <c r="F509" s="73">
        <v>0</v>
      </c>
      <c r="G509" s="73">
        <v>0</v>
      </c>
      <c r="H509" s="73">
        <v>0</v>
      </c>
      <c r="I509" s="73">
        <v>0</v>
      </c>
      <c r="J509" s="169">
        <v>0</v>
      </c>
      <c r="K509" s="111">
        <f>(E509*E509*3.14*G509+(H509*3.14/3)*(E509*E509+E509*F509+F509*F509)+F509*F509*3.14*I509)*J509</f>
        <v>0</v>
      </c>
      <c r="L509" s="100"/>
      <c r="M509" s="170"/>
      <c r="N509" s="171"/>
    </row>
    <row r="510" spans="2:14" hidden="1">
      <c r="B510" s="322"/>
      <c r="C510" s="45"/>
      <c r="D510" s="45"/>
      <c r="E510" s="178"/>
      <c r="F510" s="73"/>
      <c r="G510" s="73"/>
      <c r="H510" s="73"/>
      <c r="I510" s="73"/>
      <c r="J510" s="169"/>
      <c r="K510" s="111">
        <f>(E510*E510*3.14*G510+(H510*3.14/3)*(E510*E510+E510*F510+F510*F510)+F510*F510*3.14*I510)*J510</f>
        <v>0</v>
      </c>
      <c r="L510" s="100"/>
      <c r="M510" s="170"/>
      <c r="N510" s="171"/>
    </row>
    <row r="511" spans="2:14" hidden="1">
      <c r="B511" s="322"/>
      <c r="C511" s="45"/>
      <c r="D511" s="45"/>
      <c r="E511" s="178"/>
      <c r="F511" s="73"/>
      <c r="G511" s="73"/>
      <c r="H511" s="73"/>
      <c r="I511" s="73"/>
      <c r="J511" s="169"/>
      <c r="K511" s="411"/>
      <c r="L511" s="100"/>
      <c r="M511" s="170"/>
      <c r="N511" s="171"/>
    </row>
    <row r="512" spans="2:14" hidden="1">
      <c r="B512" s="323"/>
      <c r="C512" s="149"/>
      <c r="D512" s="149"/>
      <c r="E512" s="228" t="s">
        <v>5852</v>
      </c>
      <c r="F512" s="73"/>
      <c r="G512" s="73"/>
      <c r="H512" s="210"/>
      <c r="I512" s="210"/>
      <c r="J512" s="211"/>
      <c r="K512" s="422"/>
      <c r="L512" s="105" t="s">
        <v>5853</v>
      </c>
      <c r="M512" s="189"/>
      <c r="N512" s="188" t="s">
        <v>5854</v>
      </c>
    </row>
    <row r="513" spans="2:14" hidden="1">
      <c r="B513" s="322"/>
      <c r="C513" s="45"/>
      <c r="D513" s="45"/>
      <c r="E513" s="178"/>
      <c r="F513" s="73"/>
      <c r="G513" s="73"/>
      <c r="H513" s="73"/>
      <c r="I513" s="73"/>
      <c r="J513" s="169"/>
      <c r="K513" s="411"/>
      <c r="L513" s="100"/>
      <c r="M513" s="170"/>
      <c r="N513" s="171"/>
    </row>
    <row r="514" spans="2:14" hidden="1">
      <c r="B514" s="322"/>
      <c r="C514" s="45"/>
      <c r="D514" s="45"/>
      <c r="E514" s="203"/>
      <c r="F514" s="89"/>
      <c r="G514" s="73"/>
      <c r="H514" s="73"/>
      <c r="I514" s="73"/>
      <c r="J514" s="169"/>
      <c r="K514" s="411"/>
      <c r="L514" s="100"/>
      <c r="M514" s="170"/>
      <c r="N514" s="171"/>
    </row>
    <row r="515" spans="2:14" hidden="1">
      <c r="B515" s="322"/>
      <c r="C515" s="45"/>
      <c r="D515" s="45"/>
      <c r="E515" s="215" t="s">
        <v>5855</v>
      </c>
      <c r="F515" s="76"/>
      <c r="G515" s="76"/>
      <c r="H515" s="76"/>
      <c r="I515" s="73"/>
      <c r="J515" s="169"/>
      <c r="K515" s="415" t="e">
        <f>H517*G517*F517*E517</f>
        <v>#VALUE!</v>
      </c>
      <c r="L515" s="100" t="s">
        <v>64</v>
      </c>
      <c r="M515" s="170"/>
      <c r="N515" s="171"/>
    </row>
    <row r="516" spans="2:14" hidden="1">
      <c r="B516" s="322"/>
      <c r="C516" s="45"/>
      <c r="D516" s="45"/>
      <c r="E516" s="203"/>
      <c r="F516" s="42"/>
      <c r="G516" s="73"/>
      <c r="H516" s="73" t="s">
        <v>5815</v>
      </c>
      <c r="I516" s="73"/>
      <c r="J516" s="169"/>
      <c r="K516" s="411"/>
      <c r="L516" s="100"/>
      <c r="M516" s="170"/>
      <c r="N516" s="171"/>
    </row>
    <row r="517" spans="2:14" hidden="1">
      <c r="B517" s="322"/>
      <c r="C517" s="45"/>
      <c r="D517" s="45"/>
      <c r="E517" s="178" t="s">
        <v>5856</v>
      </c>
      <c r="F517" s="73"/>
      <c r="G517" s="73">
        <f>K508</f>
        <v>0</v>
      </c>
      <c r="H517" s="73">
        <v>1.3</v>
      </c>
      <c r="I517" s="73"/>
      <c r="J517" s="169"/>
      <c r="K517" s="415">
        <f>H517*G517</f>
        <v>0</v>
      </c>
      <c r="L517" s="100"/>
      <c r="M517" s="170"/>
      <c r="N517" s="171"/>
    </row>
    <row r="518" spans="2:14" hidden="1">
      <c r="B518" s="322"/>
      <c r="C518" s="45"/>
      <c r="D518" s="45"/>
      <c r="E518" s="203"/>
      <c r="F518" s="42"/>
      <c r="G518" s="73"/>
      <c r="H518" s="73"/>
      <c r="I518" s="73"/>
      <c r="J518" s="169"/>
      <c r="K518" s="411"/>
      <c r="L518" s="100"/>
      <c r="M518" s="170"/>
      <c r="N518" s="171"/>
    </row>
    <row r="519" spans="2:14" hidden="1">
      <c r="B519" s="322"/>
      <c r="C519" s="45"/>
      <c r="D519" s="45"/>
      <c r="E519" s="215" t="s">
        <v>5822</v>
      </c>
      <c r="F519" s="76"/>
      <c r="G519" s="76"/>
      <c r="H519" s="76"/>
      <c r="I519" s="76"/>
      <c r="J519" s="208"/>
      <c r="K519" s="420"/>
      <c r="L519" s="100"/>
      <c r="M519" s="170"/>
      <c r="N519" s="171"/>
    </row>
    <row r="520" spans="2:14" hidden="1">
      <c r="B520" s="322"/>
      <c r="C520" s="45"/>
      <c r="D520" s="45"/>
      <c r="E520" s="178"/>
      <c r="F520" s="73"/>
      <c r="G520" s="73"/>
      <c r="H520" s="73"/>
      <c r="I520" s="73"/>
      <c r="J520" s="169"/>
      <c r="K520" s="415" t="e">
        <f>H520*G520*F520*E520*perda</f>
        <v>#NAME?</v>
      </c>
      <c r="L520" s="100" t="s">
        <v>64</v>
      </c>
      <c r="M520" s="170"/>
      <c r="N520" s="171"/>
    </row>
    <row r="521" spans="2:14" hidden="1">
      <c r="B521" s="322"/>
      <c r="C521" s="45"/>
      <c r="D521" s="45"/>
      <c r="E521" s="178"/>
      <c r="F521" s="73"/>
      <c r="G521" s="73"/>
      <c r="H521" s="73"/>
      <c r="I521" s="73"/>
      <c r="J521" s="169"/>
      <c r="K521" s="411"/>
      <c r="L521" s="100"/>
      <c r="M521" s="170"/>
      <c r="N521" s="171"/>
    </row>
    <row r="522" spans="2:14" hidden="1">
      <c r="B522" s="322"/>
      <c r="C522" s="45"/>
      <c r="D522" s="45"/>
      <c r="E522" s="229" t="s">
        <v>5829</v>
      </c>
      <c r="F522" s="73"/>
      <c r="G522" s="73"/>
      <c r="H522" s="73"/>
      <c r="I522" s="73"/>
      <c r="J522" s="169"/>
      <c r="K522" s="411"/>
      <c r="L522" s="100"/>
      <c r="M522" s="170"/>
      <c r="N522" s="171"/>
    </row>
    <row r="523" spans="2:14" hidden="1">
      <c r="B523" s="322"/>
      <c r="C523" s="45"/>
      <c r="D523" s="45"/>
      <c r="E523" s="178"/>
      <c r="F523" s="73"/>
      <c r="G523" s="73"/>
      <c r="H523" s="73"/>
      <c r="I523" s="73"/>
      <c r="J523" s="169"/>
      <c r="K523" s="415">
        <f>K514</f>
        <v>0</v>
      </c>
      <c r="L523" s="100" t="s">
        <v>64</v>
      </c>
      <c r="M523" s="170"/>
      <c r="N523" s="171"/>
    </row>
    <row r="524" spans="2:14" hidden="1">
      <c r="B524" s="322"/>
      <c r="C524" s="45"/>
      <c r="D524" s="45"/>
      <c r="E524" s="178"/>
      <c r="F524" s="73"/>
      <c r="G524" s="73"/>
      <c r="H524" s="73"/>
      <c r="I524" s="73"/>
      <c r="J524" s="169"/>
      <c r="K524" s="411"/>
      <c r="L524" s="100"/>
      <c r="M524" s="170"/>
      <c r="N524" s="171"/>
    </row>
    <row r="525" spans="2:14" hidden="1">
      <c r="B525" s="322"/>
      <c r="C525" s="45"/>
      <c r="D525" s="45"/>
      <c r="E525" s="229" t="s">
        <v>5830</v>
      </c>
      <c r="F525" s="82"/>
      <c r="G525" s="82"/>
      <c r="H525" s="82"/>
      <c r="I525" s="82"/>
      <c r="J525" s="209"/>
      <c r="K525" s="417"/>
      <c r="L525" s="162"/>
      <c r="M525" s="170"/>
      <c r="N525" s="171"/>
    </row>
    <row r="526" spans="2:14" hidden="1">
      <c r="B526" s="322"/>
      <c r="C526" s="45"/>
      <c r="D526" s="45"/>
      <c r="E526" s="178"/>
      <c r="F526" s="73"/>
      <c r="G526" s="73"/>
      <c r="H526" s="73"/>
      <c r="I526" s="73"/>
      <c r="J526" s="169"/>
      <c r="K526" s="415" t="e">
        <f>K528</f>
        <v>#VALUE!</v>
      </c>
      <c r="L526" s="100" t="s">
        <v>29</v>
      </c>
      <c r="M526" s="170"/>
      <c r="N526" s="171"/>
    </row>
    <row r="527" spans="2:14" hidden="1">
      <c r="B527" s="322"/>
      <c r="C527" s="45"/>
      <c r="D527" s="45"/>
      <c r="E527" s="178"/>
      <c r="F527" s="73"/>
      <c r="G527" s="73"/>
      <c r="H527" s="73" t="s">
        <v>5831</v>
      </c>
      <c r="I527" s="73" t="s">
        <v>5857</v>
      </c>
      <c r="J527" s="169"/>
      <c r="K527" s="411"/>
      <c r="L527" s="100"/>
      <c r="M527" s="170"/>
      <c r="N527" s="171"/>
    </row>
    <row r="528" spans="2:14" hidden="1">
      <c r="B528" s="322"/>
      <c r="C528" s="45"/>
      <c r="D528" s="45"/>
      <c r="E528" s="178"/>
      <c r="F528" s="73"/>
      <c r="G528" s="73"/>
      <c r="H528" s="73" t="s">
        <v>5858</v>
      </c>
      <c r="I528" s="73">
        <f>K514</f>
        <v>0</v>
      </c>
      <c r="J528" s="169"/>
      <c r="K528" s="111" t="e">
        <f>I528*H528</f>
        <v>#VALUE!</v>
      </c>
      <c r="L528" s="100"/>
      <c r="M528" s="170"/>
      <c r="N528" s="171"/>
    </row>
    <row r="529" spans="2:14" hidden="1">
      <c r="B529" s="322"/>
      <c r="C529" s="45"/>
      <c r="D529" s="45"/>
      <c r="E529" s="178"/>
      <c r="F529" s="73"/>
      <c r="G529" s="73"/>
      <c r="H529" s="73"/>
      <c r="I529" s="73"/>
      <c r="J529" s="169"/>
      <c r="K529" s="111"/>
      <c r="L529" s="100"/>
      <c r="M529" s="170"/>
      <c r="N529" s="171"/>
    </row>
    <row r="530" spans="2:14" hidden="1">
      <c r="B530" s="322"/>
      <c r="C530" s="45"/>
      <c r="D530" s="45"/>
      <c r="E530" s="230" t="s">
        <v>5859</v>
      </c>
      <c r="F530" s="73"/>
      <c r="G530" s="73"/>
      <c r="H530" s="73"/>
      <c r="I530" s="73"/>
      <c r="J530" s="169"/>
      <c r="K530" s="111"/>
      <c r="L530" s="100"/>
      <c r="M530" s="170"/>
      <c r="N530" s="171"/>
    </row>
    <row r="531" spans="2:14" hidden="1">
      <c r="B531" s="322"/>
      <c r="C531" s="45"/>
      <c r="D531" s="45"/>
      <c r="E531" s="178"/>
      <c r="F531" s="73"/>
      <c r="G531" s="73"/>
      <c r="H531" s="73"/>
      <c r="I531" s="73"/>
      <c r="J531" s="169"/>
      <c r="K531" s="111"/>
      <c r="L531" s="100"/>
      <c r="M531" s="170"/>
      <c r="N531" s="171"/>
    </row>
    <row r="532" spans="2:14">
      <c r="B532" s="322"/>
      <c r="C532" s="45"/>
      <c r="D532" s="45"/>
      <c r="E532" s="178"/>
      <c r="F532" s="73"/>
      <c r="G532" s="73"/>
      <c r="H532" s="73"/>
      <c r="I532" s="73"/>
      <c r="J532" s="169"/>
      <c r="K532" s="111"/>
      <c r="L532" s="100"/>
      <c r="M532" s="170"/>
      <c r="N532" s="171"/>
    </row>
    <row r="533" spans="2:14" ht="15">
      <c r="B533" s="322"/>
      <c r="C533" s="45"/>
      <c r="D533" s="45"/>
      <c r="E533" s="613" t="s">
        <v>6418</v>
      </c>
      <c r="F533" s="614"/>
      <c r="G533" s="615"/>
      <c r="H533" s="224" t="s">
        <v>6497</v>
      </c>
      <c r="I533" s="225"/>
      <c r="J533" s="226"/>
      <c r="K533" s="410"/>
      <c r="L533" s="106"/>
      <c r="M533" s="154"/>
      <c r="N533" s="177"/>
    </row>
    <row r="534" spans="2:14" ht="24.75" hidden="1" customHeight="1">
      <c r="B534" s="322"/>
      <c r="C534" s="45">
        <v>96523</v>
      </c>
      <c r="D534" s="121" t="s">
        <v>11</v>
      </c>
      <c r="E534" s="579" t="s">
        <v>12071</v>
      </c>
      <c r="F534" s="580"/>
      <c r="G534" s="580"/>
      <c r="H534" s="580"/>
      <c r="I534" s="580"/>
      <c r="J534" s="581"/>
      <c r="K534" s="412">
        <f>SUM(K536:K537)</f>
        <v>0</v>
      </c>
      <c r="L534" s="100" t="s">
        <v>64</v>
      </c>
      <c r="M534" s="170"/>
      <c r="N534" s="171"/>
    </row>
    <row r="535" spans="2:14" ht="38.25" hidden="1">
      <c r="B535" s="324" t="s">
        <v>6437</v>
      </c>
      <c r="C535" s="45"/>
      <c r="D535" s="45"/>
      <c r="E535" s="123" t="s">
        <v>6371</v>
      </c>
      <c r="F535" s="77" t="s">
        <v>6370</v>
      </c>
      <c r="G535" s="77" t="s">
        <v>6373</v>
      </c>
      <c r="H535" s="310" t="s">
        <v>6374</v>
      </c>
      <c r="I535" s="82"/>
      <c r="J535" s="209"/>
      <c r="K535" s="417"/>
      <c r="L535" s="100"/>
      <c r="M535" s="170"/>
      <c r="N535" s="171"/>
    </row>
    <row r="536" spans="2:14" hidden="1">
      <c r="B536" s="322" t="s">
        <v>6436</v>
      </c>
      <c r="C536" s="45"/>
      <c r="D536" s="45"/>
      <c r="E536" s="178">
        <v>0</v>
      </c>
      <c r="F536" s="100">
        <f>F546+0.3</f>
        <v>0.89999999999999991</v>
      </c>
      <c r="G536" s="73">
        <f>G546+0.03</f>
        <v>0.63</v>
      </c>
      <c r="H536" s="73">
        <f>H546</f>
        <v>10</v>
      </c>
      <c r="I536" s="73"/>
      <c r="J536" s="169"/>
      <c r="K536" s="111">
        <f>H536*G536*F536*E536</f>
        <v>0</v>
      </c>
      <c r="L536" s="100"/>
      <c r="M536" s="170"/>
      <c r="N536" s="171"/>
    </row>
    <row r="537" spans="2:14" hidden="1">
      <c r="B537" s="322" t="s">
        <v>6439</v>
      </c>
      <c r="C537" s="45"/>
      <c r="D537" s="45"/>
      <c r="E537" s="178">
        <v>0</v>
      </c>
      <c r="F537" s="100">
        <f>F547+0.3</f>
        <v>0.3</v>
      </c>
      <c r="G537" s="73">
        <f>G547+0.03</f>
        <v>0.03</v>
      </c>
      <c r="H537" s="400">
        <f>H547</f>
        <v>0</v>
      </c>
      <c r="I537" s="73"/>
      <c r="J537" s="169"/>
      <c r="K537" s="111">
        <f>H537*G537*F537*E537</f>
        <v>0</v>
      </c>
      <c r="L537" s="100"/>
      <c r="M537" s="170"/>
      <c r="N537" s="171"/>
    </row>
    <row r="538" spans="2:14" hidden="1">
      <c r="B538" s="322"/>
      <c r="C538" s="45"/>
      <c r="D538" s="45"/>
      <c r="E538" s="203"/>
      <c r="F538" s="73"/>
      <c r="G538" s="73"/>
      <c r="H538" s="83"/>
      <c r="I538" s="83"/>
      <c r="J538" s="195"/>
      <c r="K538" s="410"/>
      <c r="L538" s="88"/>
      <c r="M538" s="205"/>
      <c r="N538" s="198"/>
    </row>
    <row r="539" spans="2:14" ht="15" hidden="1">
      <c r="B539" s="322"/>
      <c r="C539" s="45">
        <v>96617</v>
      </c>
      <c r="D539" s="121" t="s">
        <v>11</v>
      </c>
      <c r="E539" s="185" t="s">
        <v>6447</v>
      </c>
      <c r="F539" s="82"/>
      <c r="G539" s="111" t="s">
        <v>6438</v>
      </c>
      <c r="H539" s="100">
        <v>0.03</v>
      </c>
      <c r="I539" s="73"/>
      <c r="J539" s="169"/>
      <c r="K539" s="412">
        <f>SUM(K541:K542)</f>
        <v>0</v>
      </c>
      <c r="L539" s="87" t="s">
        <v>63</v>
      </c>
      <c r="M539" s="72">
        <f>K539*H539</f>
        <v>0</v>
      </c>
      <c r="N539" s="181" t="s">
        <v>64</v>
      </c>
    </row>
    <row r="540" spans="2:14" ht="25.5" hidden="1">
      <c r="B540" s="322"/>
      <c r="C540" s="45"/>
      <c r="D540" s="45"/>
      <c r="E540" s="123" t="s">
        <v>6371</v>
      </c>
      <c r="F540" s="77" t="s">
        <v>6370</v>
      </c>
      <c r="G540" s="73"/>
      <c r="H540" s="310" t="s">
        <v>6374</v>
      </c>
      <c r="I540" s="73"/>
      <c r="J540" s="169"/>
      <c r="K540" s="411"/>
      <c r="L540" s="100"/>
      <c r="M540" s="170"/>
      <c r="N540" s="171"/>
    </row>
    <row r="541" spans="2:14" hidden="1">
      <c r="B541" s="322" t="s">
        <v>6436</v>
      </c>
      <c r="C541" s="45"/>
      <c r="D541" s="45"/>
      <c r="E541" s="178">
        <f>E536</f>
        <v>0</v>
      </c>
      <c r="F541" s="73">
        <f>F536</f>
        <v>0.89999999999999991</v>
      </c>
      <c r="G541" s="73"/>
      <c r="H541" s="73">
        <f>H536</f>
        <v>10</v>
      </c>
      <c r="I541" s="73"/>
      <c r="J541" s="169"/>
      <c r="K541" s="111">
        <f>H541*F541*E541</f>
        <v>0</v>
      </c>
      <c r="L541" s="100"/>
      <c r="M541" s="170"/>
      <c r="N541" s="171"/>
    </row>
    <row r="542" spans="2:14" hidden="1">
      <c r="B542" s="322" t="s">
        <v>6439</v>
      </c>
      <c r="C542" s="45"/>
      <c r="D542" s="45"/>
      <c r="E542" s="178">
        <f>E537</f>
        <v>0</v>
      </c>
      <c r="F542" s="73">
        <f>F537</f>
        <v>0.3</v>
      </c>
      <c r="G542" s="73"/>
      <c r="H542" s="73">
        <f>H537</f>
        <v>0</v>
      </c>
      <c r="I542" s="73"/>
      <c r="J542" s="169"/>
      <c r="K542" s="111">
        <f>H542*F542*E542</f>
        <v>0</v>
      </c>
      <c r="L542" s="100"/>
      <c r="M542" s="170"/>
      <c r="N542" s="171"/>
    </row>
    <row r="543" spans="2:14" hidden="1">
      <c r="B543" s="322"/>
      <c r="C543" s="45"/>
      <c r="D543" s="45"/>
      <c r="E543" s="178"/>
      <c r="F543" s="73"/>
      <c r="G543" s="73"/>
      <c r="H543" s="73"/>
      <c r="I543" s="73"/>
      <c r="J543" s="169"/>
      <c r="K543" s="411"/>
      <c r="L543" s="100"/>
      <c r="M543" s="170"/>
      <c r="N543" s="171"/>
    </row>
    <row r="544" spans="2:14" ht="15" hidden="1">
      <c r="B544" s="322"/>
      <c r="C544" s="45">
        <v>94965</v>
      </c>
      <c r="D544" s="121" t="s">
        <v>11</v>
      </c>
      <c r="E544" s="185" t="s">
        <v>5883</v>
      </c>
      <c r="F544" s="83"/>
      <c r="G544" s="73"/>
      <c r="H544" s="73"/>
      <c r="I544" s="73"/>
      <c r="J544" s="169"/>
      <c r="K544" s="412">
        <f>SUM(K546:K547)</f>
        <v>0</v>
      </c>
      <c r="L544" s="100" t="s">
        <v>64</v>
      </c>
      <c r="M544" s="170"/>
      <c r="N544" s="171"/>
    </row>
    <row r="545" spans="2:14" ht="25.5" hidden="1">
      <c r="B545" s="322"/>
      <c r="C545" s="45"/>
      <c r="D545" s="45"/>
      <c r="E545" s="123" t="s">
        <v>6371</v>
      </c>
      <c r="F545" s="77" t="s">
        <v>6370</v>
      </c>
      <c r="G545" s="77" t="s">
        <v>6373</v>
      </c>
      <c r="H545" s="310" t="s">
        <v>6374</v>
      </c>
      <c r="I545" s="73"/>
      <c r="J545" s="169"/>
      <c r="K545" s="411"/>
      <c r="L545" s="100"/>
      <c r="M545" s="170"/>
      <c r="N545" s="171"/>
    </row>
    <row r="546" spans="2:14" hidden="1">
      <c r="B546" s="322" t="s">
        <v>6436</v>
      </c>
      <c r="C546" s="45"/>
      <c r="D546" s="45"/>
      <c r="E546" s="168">
        <v>0</v>
      </c>
      <c r="F546" s="112">
        <v>0.6</v>
      </c>
      <c r="G546" s="112">
        <v>0.6</v>
      </c>
      <c r="H546" s="112">
        <v>10</v>
      </c>
      <c r="I546" s="73"/>
      <c r="J546" s="169"/>
      <c r="K546" s="111">
        <f>E546*F546*G546*H546</f>
        <v>0</v>
      </c>
      <c r="L546" s="100"/>
      <c r="M546" s="170"/>
      <c r="N546" s="171"/>
    </row>
    <row r="547" spans="2:14" hidden="1">
      <c r="B547" s="322" t="s">
        <v>6439</v>
      </c>
      <c r="C547" s="45"/>
      <c r="D547" s="45"/>
      <c r="E547" s="168">
        <v>0</v>
      </c>
      <c r="F547" s="112">
        <v>0</v>
      </c>
      <c r="G547" s="112">
        <v>0</v>
      </c>
      <c r="H547" s="112">
        <v>0</v>
      </c>
      <c r="I547" s="73"/>
      <c r="J547" s="169"/>
      <c r="K547" s="111">
        <f>E547*F547*G547*H547</f>
        <v>0</v>
      </c>
      <c r="L547" s="100"/>
      <c r="M547" s="170"/>
      <c r="N547" s="171"/>
    </row>
    <row r="548" spans="2:14" hidden="1">
      <c r="B548" s="322"/>
      <c r="C548" s="45"/>
      <c r="D548" s="45"/>
      <c r="E548" s="178"/>
      <c r="F548" s="73"/>
      <c r="G548" s="73"/>
      <c r="H548" s="73"/>
      <c r="I548" s="73"/>
      <c r="J548" s="169"/>
      <c r="K548" s="411"/>
      <c r="L548" s="100"/>
      <c r="M548" s="170"/>
      <c r="N548" s="171"/>
    </row>
    <row r="549" spans="2:14" ht="15" hidden="1">
      <c r="B549" s="322"/>
      <c r="C549" s="45" t="s">
        <v>11952</v>
      </c>
      <c r="D549" s="121" t="s">
        <v>11</v>
      </c>
      <c r="E549" s="185" t="s">
        <v>5868</v>
      </c>
      <c r="F549" s="83"/>
      <c r="G549" s="73"/>
      <c r="H549" s="73"/>
      <c r="I549" s="73"/>
      <c r="J549" s="169"/>
      <c r="K549" s="412">
        <f>K544</f>
        <v>0</v>
      </c>
      <c r="L549" s="100" t="s">
        <v>64</v>
      </c>
      <c r="M549" s="170"/>
      <c r="N549" s="171"/>
    </row>
    <row r="550" spans="2:14" hidden="1">
      <c r="B550" s="322"/>
      <c r="C550" s="45"/>
      <c r="D550" s="45"/>
      <c r="E550" s="178"/>
      <c r="F550" s="73"/>
      <c r="G550" s="73"/>
      <c r="H550" s="73"/>
      <c r="I550" s="73"/>
      <c r="J550" s="169"/>
      <c r="K550" s="411"/>
      <c r="L550" s="100"/>
      <c r="M550" s="170"/>
      <c r="N550" s="171"/>
    </row>
    <row r="551" spans="2:14" ht="41.25" hidden="1" customHeight="1">
      <c r="B551" s="322"/>
      <c r="C551" s="45">
        <v>96544</v>
      </c>
      <c r="D551" s="121" t="s">
        <v>11</v>
      </c>
      <c r="E551" s="579" t="str">
        <f>IFERROR(VLOOKUP($C551,'2-SINAPI MAIO 2018'!$A$1:$D$11396,2,0),IFERROR(VLOOKUP($C551,'3-COMPO.ADM.PRF '!$B$12:$I$201,4,0),""))</f>
        <v>ARMAÇÃO DE BLOCO, VIGA BALDRAME OU SAPATA UTILIZANDO AÇO CA-50 DE 6,3 MM - MONTAGEM. AF_06/2017</v>
      </c>
      <c r="F551" s="580"/>
      <c r="G551" s="580"/>
      <c r="H551" s="580"/>
      <c r="I551" s="580"/>
      <c r="J551" s="581"/>
      <c r="K551" s="412">
        <f>K554</f>
        <v>0</v>
      </c>
      <c r="L551" s="100" t="s">
        <v>29</v>
      </c>
      <c r="M551" s="72">
        <v>0</v>
      </c>
      <c r="N551" s="181" t="s">
        <v>29</v>
      </c>
    </row>
    <row r="552" spans="2:14" hidden="1">
      <c r="B552" s="322"/>
      <c r="C552" s="45"/>
      <c r="D552" s="45"/>
      <c r="E552" s="178"/>
      <c r="F552" s="73"/>
      <c r="G552" s="73"/>
      <c r="H552" s="111" t="s">
        <v>6428</v>
      </c>
      <c r="I552" s="110" t="e">
        <f>K551/K544</f>
        <v>#DIV/0!</v>
      </c>
      <c r="J552" s="169"/>
      <c r="K552" s="111"/>
      <c r="L552" s="100"/>
      <c r="M552" s="170"/>
      <c r="N552" s="171"/>
    </row>
    <row r="553" spans="2:14" ht="25.5" hidden="1">
      <c r="B553" s="322" t="s">
        <v>6425</v>
      </c>
      <c r="C553" s="45"/>
      <c r="D553" s="45"/>
      <c r="E553" s="127" t="s">
        <v>6426</v>
      </c>
      <c r="F553" s="310" t="s">
        <v>6267</v>
      </c>
      <c r="G553" s="310" t="s">
        <v>6427</v>
      </c>
      <c r="H553" s="93" t="s">
        <v>6180</v>
      </c>
      <c r="I553" s="109"/>
      <c r="J553" s="169"/>
      <c r="K553" s="111"/>
      <c r="L553" s="100"/>
      <c r="M553" s="170"/>
      <c r="N553" s="171"/>
    </row>
    <row r="554" spans="2:14" hidden="1">
      <c r="B554" s="322"/>
      <c r="C554" s="45"/>
      <c r="D554" s="45"/>
      <c r="E554" s="168">
        <v>0</v>
      </c>
      <c r="F554" s="73">
        <f>(((E546-0.08)*2+(G546-0.08)*2))*(F546/0.1)+(((F546-0.08)*2+(G546-0.08)*2))*(E546/0.1)</f>
        <v>5.2799999999999994</v>
      </c>
      <c r="G554" s="73">
        <f>H546</f>
        <v>10</v>
      </c>
      <c r="H554" s="73">
        <f>((E554/1000)*(E554/1000)*3.14*0.25)*7850</f>
        <v>0</v>
      </c>
      <c r="I554" s="73"/>
      <c r="J554" s="169"/>
      <c r="K554" s="111">
        <f>G554*H554*F554</f>
        <v>0</v>
      </c>
      <c r="L554" s="100"/>
      <c r="M554" s="170"/>
      <c r="N554" s="171"/>
    </row>
    <row r="555" spans="2:14" hidden="1">
      <c r="B555" s="322"/>
      <c r="C555" s="45"/>
      <c r="D555" s="45"/>
      <c r="E555" s="168"/>
      <c r="F555" s="73">
        <f>(((E547-0.08)*2+(G547-0.08)*2))*(F547/0.1)+(((F547-0.08)*2+(G547-0.08)*2))*(E547/0.1)</f>
        <v>0</v>
      </c>
      <c r="G555" s="73">
        <f>H547</f>
        <v>0</v>
      </c>
      <c r="H555" s="73">
        <f>((E555/1000)*(E555/1000)*3.14*0.25)*7850</f>
        <v>0</v>
      </c>
      <c r="I555" s="73"/>
      <c r="J555" s="169"/>
      <c r="K555" s="111">
        <f>G555*H555*F555</f>
        <v>0</v>
      </c>
      <c r="L555" s="100"/>
      <c r="M555" s="170"/>
      <c r="N555" s="171"/>
    </row>
    <row r="556" spans="2:14" hidden="1">
      <c r="B556" s="322"/>
      <c r="C556" s="45"/>
      <c r="D556" s="45"/>
      <c r="E556" s="178"/>
      <c r="F556" s="73"/>
      <c r="G556" s="73"/>
      <c r="H556" s="73"/>
      <c r="I556" s="73"/>
      <c r="J556" s="169"/>
      <c r="K556" s="411"/>
      <c r="L556" s="100"/>
      <c r="M556" s="170"/>
      <c r="N556" s="171"/>
    </row>
    <row r="557" spans="2:14" ht="26.25" hidden="1" customHeight="1">
      <c r="B557" s="322"/>
      <c r="C557" s="45">
        <v>96545</v>
      </c>
      <c r="D557" s="121" t="s">
        <v>11</v>
      </c>
      <c r="E557" s="579" t="str">
        <f>IFERROR(VLOOKUP($C557,'2-SINAPI MAIO 2018'!$A$1:$D$11396,2,0),IFERROR(VLOOKUP($C557,'3-COMPO.ADM.PRF '!$B$12:$I$201,4,0),""))</f>
        <v>ARMAÇÃO DE BLOCO, VIGA BALDRAME OU SAPATA UTILIZANDO AÇO CA-50 DE 8 MM - MONTAGEM. AF_06/2017</v>
      </c>
      <c r="F557" s="580"/>
      <c r="G557" s="580"/>
      <c r="H557" s="580"/>
      <c r="I557" s="580"/>
      <c r="J557" s="581"/>
      <c r="K557" s="412">
        <f>SUM(K560:K561)</f>
        <v>0</v>
      </c>
      <c r="L557" s="100" t="s">
        <v>29</v>
      </c>
      <c r="M557" s="72">
        <v>0</v>
      </c>
      <c r="N557" s="181" t="s">
        <v>29</v>
      </c>
    </row>
    <row r="558" spans="2:14" hidden="1">
      <c r="B558" s="322"/>
      <c r="C558" s="45"/>
      <c r="D558" s="45"/>
      <c r="E558" s="178"/>
      <c r="F558" s="73"/>
      <c r="G558" s="73"/>
      <c r="H558" s="111" t="s">
        <v>6428</v>
      </c>
      <c r="I558" s="110" t="e">
        <f>K557/K549</f>
        <v>#DIV/0!</v>
      </c>
      <c r="J558" s="169"/>
      <c r="K558" s="111"/>
      <c r="L558" s="100"/>
      <c r="M558" s="170"/>
      <c r="N558" s="171"/>
    </row>
    <row r="559" spans="2:14" ht="25.5" hidden="1">
      <c r="B559" s="322" t="s">
        <v>6425</v>
      </c>
      <c r="C559" s="45"/>
      <c r="D559" s="45"/>
      <c r="E559" s="127" t="s">
        <v>6426</v>
      </c>
      <c r="F559" s="310" t="s">
        <v>6267</v>
      </c>
      <c r="G559" s="310" t="s">
        <v>6427</v>
      </c>
      <c r="H559" s="93" t="s">
        <v>6180</v>
      </c>
      <c r="I559" s="109"/>
      <c r="J559" s="169"/>
      <c r="K559" s="111"/>
      <c r="L559" s="100"/>
      <c r="M559" s="170"/>
      <c r="N559" s="171"/>
    </row>
    <row r="560" spans="2:14" hidden="1">
      <c r="B560" s="322"/>
      <c r="C560" s="45"/>
      <c r="D560" s="45"/>
      <c r="E560" s="168">
        <v>0</v>
      </c>
      <c r="F560" s="73">
        <f>((E546-0.08+G546*2)*(F546/0.1))</f>
        <v>6.719999999999998</v>
      </c>
      <c r="G560" s="73">
        <f>H546</f>
        <v>10</v>
      </c>
      <c r="H560" s="73">
        <f>((E560/1000)*(E560/1000)*3.14*0.25)*7850</f>
        <v>0</v>
      </c>
      <c r="I560" s="73"/>
      <c r="J560" s="169"/>
      <c r="K560" s="111">
        <f>G560*H560*F560</f>
        <v>0</v>
      </c>
      <c r="L560" s="100"/>
      <c r="M560" s="170"/>
      <c r="N560" s="171"/>
    </row>
    <row r="561" spans="2:14" hidden="1">
      <c r="B561" s="322"/>
      <c r="C561" s="45"/>
      <c r="D561" s="45"/>
      <c r="E561" s="168"/>
      <c r="F561" s="73">
        <f>((E547-0.08+G547*2)*(F547/0.1))</f>
        <v>0</v>
      </c>
      <c r="G561" s="73">
        <f>H547</f>
        <v>0</v>
      </c>
      <c r="H561" s="73">
        <f>((E561/1000)*(E561/1000)*3.14*0.25)*7850</f>
        <v>0</v>
      </c>
      <c r="I561" s="73"/>
      <c r="J561" s="169"/>
      <c r="K561" s="111">
        <f>G561*H561*F561</f>
        <v>0</v>
      </c>
      <c r="L561" s="100"/>
      <c r="M561" s="170"/>
      <c r="N561" s="171"/>
    </row>
    <row r="562" spans="2:14" hidden="1">
      <c r="B562" s="322"/>
      <c r="C562" s="45"/>
      <c r="D562" s="45"/>
      <c r="E562" s="178"/>
      <c r="F562" s="73"/>
      <c r="G562" s="73"/>
      <c r="H562" s="73"/>
      <c r="I562" s="73"/>
      <c r="J562" s="169"/>
      <c r="K562" s="411"/>
      <c r="L562" s="100"/>
      <c r="M562" s="170"/>
      <c r="N562" s="171"/>
    </row>
    <row r="563" spans="2:14" ht="38.25" hidden="1" customHeight="1">
      <c r="B563" s="322"/>
      <c r="C563" s="45">
        <v>96534</v>
      </c>
      <c r="D563" s="121" t="s">
        <v>11</v>
      </c>
      <c r="E563" s="579" t="s">
        <v>11086</v>
      </c>
      <c r="F563" s="580"/>
      <c r="G563" s="580"/>
      <c r="H563" s="580"/>
      <c r="I563" s="580"/>
      <c r="J563" s="581"/>
      <c r="K563" s="412">
        <f>SUM(K565:K566)</f>
        <v>0</v>
      </c>
      <c r="L563" s="100" t="s">
        <v>63</v>
      </c>
      <c r="M563" s="170"/>
      <c r="N563" s="171"/>
    </row>
    <row r="564" spans="2:14" ht="25.5" hidden="1">
      <c r="B564" s="324"/>
      <c r="C564" s="45"/>
      <c r="D564" s="45"/>
      <c r="E564" s="185"/>
      <c r="F564" s="310" t="s">
        <v>6440</v>
      </c>
      <c r="G564" s="77" t="s">
        <v>6373</v>
      </c>
      <c r="H564" s="310" t="s">
        <v>6374</v>
      </c>
      <c r="I564" s="76"/>
      <c r="J564" s="208"/>
      <c r="K564" s="420"/>
      <c r="L564" s="164"/>
      <c r="M564" s="170"/>
      <c r="N564" s="171"/>
    </row>
    <row r="565" spans="2:14" hidden="1">
      <c r="B565" s="322" t="s">
        <v>6436</v>
      </c>
      <c r="C565" s="45"/>
      <c r="D565" s="45"/>
      <c r="E565" s="178"/>
      <c r="F565" s="73">
        <v>0</v>
      </c>
      <c r="G565" s="73">
        <f>G546</f>
        <v>0.6</v>
      </c>
      <c r="H565" s="73">
        <f>H546</f>
        <v>10</v>
      </c>
      <c r="I565" s="73"/>
      <c r="J565" s="169"/>
      <c r="K565" s="111">
        <f>H565*G565*F565</f>
        <v>0</v>
      </c>
      <c r="L565" s="100"/>
      <c r="M565" s="170"/>
      <c r="N565" s="231"/>
    </row>
    <row r="566" spans="2:14" hidden="1">
      <c r="B566" s="322" t="s">
        <v>6439</v>
      </c>
      <c r="C566" s="45"/>
      <c r="D566" s="45"/>
      <c r="E566" s="178"/>
      <c r="F566" s="73">
        <f>E547*2+F547*2</f>
        <v>0</v>
      </c>
      <c r="G566" s="73">
        <f>G547</f>
        <v>0</v>
      </c>
      <c r="H566" s="73">
        <f>H547</f>
        <v>0</v>
      </c>
      <c r="I566" s="73"/>
      <c r="J566" s="169"/>
      <c r="K566" s="111">
        <f>H566*G566*F566</f>
        <v>0</v>
      </c>
      <c r="L566" s="100"/>
      <c r="M566" s="170"/>
      <c r="N566" s="232"/>
    </row>
    <row r="567" spans="2:14" hidden="1">
      <c r="B567" s="322"/>
      <c r="C567" s="45"/>
      <c r="D567" s="45"/>
      <c r="E567" s="178"/>
      <c r="F567" s="73"/>
      <c r="G567" s="73"/>
      <c r="H567" s="73"/>
      <c r="I567" s="73"/>
      <c r="J567" s="169"/>
      <c r="K567" s="411"/>
      <c r="L567" s="100"/>
      <c r="M567" s="170"/>
      <c r="N567" s="232"/>
    </row>
    <row r="568" spans="2:14" ht="15" hidden="1">
      <c r="B568" s="322"/>
      <c r="C568" s="121" t="s">
        <v>11726</v>
      </c>
      <c r="D568" s="121" t="s">
        <v>11</v>
      </c>
      <c r="E568" s="185" t="s">
        <v>5885</v>
      </c>
      <c r="F568" s="73"/>
      <c r="G568" s="73"/>
      <c r="H568" s="73"/>
      <c r="I568" s="73"/>
      <c r="J568" s="169"/>
      <c r="K568" s="412">
        <f>SUM(K570)</f>
        <v>0</v>
      </c>
      <c r="L568" s="100" t="s">
        <v>64</v>
      </c>
      <c r="M568" s="170"/>
      <c r="N568" s="171"/>
    </row>
    <row r="569" spans="2:14" ht="38.25" hidden="1">
      <c r="B569" s="324" t="s">
        <v>6445</v>
      </c>
      <c r="C569" s="45"/>
      <c r="D569" s="45"/>
      <c r="E569" s="127" t="s">
        <v>6441</v>
      </c>
      <c r="F569" s="310" t="s">
        <v>6442</v>
      </c>
      <c r="G569" s="73"/>
      <c r="H569" s="73"/>
      <c r="I569" s="73"/>
      <c r="J569" s="169"/>
      <c r="K569" s="412"/>
      <c r="L569" s="100"/>
      <c r="M569" s="170"/>
      <c r="N569" s="171"/>
    </row>
    <row r="570" spans="2:14" hidden="1">
      <c r="B570" s="322"/>
      <c r="C570" s="45"/>
      <c r="D570" s="45"/>
      <c r="E570" s="184">
        <f>K534</f>
        <v>0</v>
      </c>
      <c r="F570" s="73">
        <f>K544</f>
        <v>0</v>
      </c>
      <c r="G570" s="73"/>
      <c r="H570" s="73"/>
      <c r="I570" s="73"/>
      <c r="J570" s="169"/>
      <c r="K570" s="111">
        <f>E570-F570</f>
        <v>0</v>
      </c>
      <c r="L570" s="100"/>
      <c r="M570" s="170"/>
      <c r="N570" s="171"/>
    </row>
    <row r="571" spans="2:14" hidden="1">
      <c r="B571" s="322"/>
      <c r="C571" s="45"/>
      <c r="D571" s="45"/>
      <c r="E571" s="184"/>
      <c r="F571" s="73"/>
      <c r="G571" s="73"/>
      <c r="H571" s="73"/>
      <c r="I571" s="73"/>
      <c r="J571" s="169"/>
      <c r="K571" s="111"/>
      <c r="L571" s="100"/>
      <c r="M571" s="170"/>
      <c r="N571" s="171"/>
    </row>
    <row r="572" spans="2:14" hidden="1">
      <c r="B572" s="322"/>
      <c r="C572" s="45"/>
      <c r="D572" s="45"/>
      <c r="E572" s="178"/>
      <c r="F572" s="73"/>
      <c r="G572" s="73"/>
      <c r="H572" s="73"/>
      <c r="I572" s="73"/>
      <c r="J572" s="169"/>
      <c r="K572" s="411"/>
      <c r="L572" s="100"/>
      <c r="M572" s="170"/>
      <c r="N572" s="171"/>
    </row>
    <row r="573" spans="2:14" hidden="1">
      <c r="B573" s="322"/>
      <c r="C573" s="45"/>
      <c r="D573" s="45"/>
      <c r="E573" s="178"/>
      <c r="F573" s="73"/>
      <c r="G573" s="73"/>
      <c r="H573" s="73"/>
      <c r="I573" s="73"/>
      <c r="J573" s="169"/>
      <c r="K573" s="411"/>
      <c r="L573" s="100"/>
      <c r="M573" s="170"/>
      <c r="N573" s="171"/>
    </row>
    <row r="574" spans="2:14" ht="15" hidden="1">
      <c r="B574" s="322"/>
      <c r="C574" s="121" t="s">
        <v>11881</v>
      </c>
      <c r="D574" s="121" t="s">
        <v>11</v>
      </c>
      <c r="E574" s="185" t="s">
        <v>6494</v>
      </c>
      <c r="F574" s="73"/>
      <c r="G574" s="73"/>
      <c r="H574" s="73"/>
      <c r="I574" s="73"/>
      <c r="J574" s="169"/>
      <c r="K574" s="412">
        <f>K563</f>
        <v>0</v>
      </c>
      <c r="L574" s="87" t="s">
        <v>63</v>
      </c>
      <c r="M574" s="170"/>
      <c r="N574" s="171"/>
    </row>
    <row r="575" spans="2:14" ht="38.25" hidden="1">
      <c r="B575" s="324" t="s">
        <v>6495</v>
      </c>
      <c r="C575" s="45"/>
      <c r="D575" s="45"/>
      <c r="E575" s="178"/>
      <c r="F575" s="73"/>
      <c r="G575" s="73"/>
      <c r="H575" s="73"/>
      <c r="I575" s="73"/>
      <c r="J575" s="169"/>
      <c r="K575" s="411"/>
      <c r="L575" s="100"/>
      <c r="M575" s="170"/>
      <c r="N575" s="171"/>
    </row>
    <row r="576" spans="2:14" hidden="1">
      <c r="B576" s="322"/>
      <c r="C576" s="45"/>
      <c r="D576" s="45"/>
      <c r="E576" s="178"/>
      <c r="F576" s="73"/>
      <c r="G576" s="73"/>
      <c r="H576" s="73"/>
      <c r="I576" s="73"/>
      <c r="J576" s="169"/>
      <c r="K576" s="411"/>
      <c r="L576" s="100"/>
      <c r="M576" s="170"/>
      <c r="N576" s="171"/>
    </row>
    <row r="577" spans="2:14" ht="15" hidden="1">
      <c r="B577" s="322"/>
      <c r="C577" s="45">
        <v>72897</v>
      </c>
      <c r="D577" s="121" t="s">
        <v>11</v>
      </c>
      <c r="E577" s="185" t="s">
        <v>12072</v>
      </c>
      <c r="F577" s="82"/>
      <c r="G577" s="82"/>
      <c r="H577" s="82"/>
      <c r="I577" s="73"/>
      <c r="J577" s="169"/>
      <c r="K577" s="412">
        <f>SUM(K579:K579)</f>
        <v>0</v>
      </c>
      <c r="L577" s="100" t="s">
        <v>64</v>
      </c>
      <c r="M577" s="170"/>
      <c r="N577" s="171"/>
    </row>
    <row r="578" spans="2:14" ht="42.75" hidden="1" customHeight="1">
      <c r="B578" s="324" t="s">
        <v>6446</v>
      </c>
      <c r="C578" s="45"/>
      <c r="D578" s="45"/>
      <c r="E578" s="127"/>
      <c r="F578" s="310" t="s">
        <v>6442</v>
      </c>
      <c r="G578" s="77"/>
      <c r="H578" s="310" t="s">
        <v>6491</v>
      </c>
      <c r="I578" s="73"/>
      <c r="J578" s="311"/>
      <c r="K578" s="111"/>
      <c r="L578" s="100"/>
      <c r="M578" s="170"/>
      <c r="N578" s="171"/>
    </row>
    <row r="579" spans="2:14" hidden="1">
      <c r="B579" s="322"/>
      <c r="C579" s="45"/>
      <c r="D579" s="45"/>
      <c r="E579" s="178"/>
      <c r="F579" s="77">
        <f>K544</f>
        <v>0</v>
      </c>
      <c r="G579" s="77"/>
      <c r="H579" s="77">
        <v>1.3</v>
      </c>
      <c r="I579" s="73"/>
      <c r="J579" s="108"/>
      <c r="K579" s="111">
        <f>H579*F579</f>
        <v>0</v>
      </c>
      <c r="L579" s="100"/>
      <c r="M579" s="170"/>
      <c r="N579" s="171"/>
    </row>
    <row r="580" spans="2:14" hidden="1">
      <c r="B580" s="322"/>
      <c r="C580" s="45"/>
      <c r="D580" s="45"/>
      <c r="E580" s="178"/>
      <c r="F580" s="77"/>
      <c r="G580" s="77"/>
      <c r="H580" s="73"/>
      <c r="I580" s="77"/>
      <c r="J580" s="108"/>
      <c r="K580" s="111"/>
      <c r="L580" s="100"/>
      <c r="M580" s="170"/>
      <c r="N580" s="171"/>
    </row>
    <row r="581" spans="2:14" ht="15" hidden="1">
      <c r="B581" s="326"/>
      <c r="C581" s="41">
        <v>95302</v>
      </c>
      <c r="D581" s="41" t="s">
        <v>11</v>
      </c>
      <c r="E581" s="185" t="s">
        <v>6395</v>
      </c>
      <c r="F581" s="73"/>
      <c r="G581" s="73"/>
      <c r="H581" s="73"/>
      <c r="I581" s="73"/>
      <c r="J581" s="169"/>
      <c r="K581" s="412">
        <f>SUM(K583:K583)</f>
        <v>0</v>
      </c>
      <c r="L581" s="87" t="s">
        <v>6268</v>
      </c>
      <c r="M581" s="170"/>
      <c r="N581" s="171"/>
    </row>
    <row r="582" spans="2:14" ht="25.5" hidden="1">
      <c r="B582" s="322" t="s">
        <v>6456</v>
      </c>
      <c r="C582" s="45"/>
      <c r="D582" s="45"/>
      <c r="E582" s="127" t="s">
        <v>6390</v>
      </c>
      <c r="F582" s="73"/>
      <c r="G582" s="73"/>
      <c r="H582" s="310" t="s">
        <v>6391</v>
      </c>
      <c r="I582" s="73"/>
      <c r="J582" s="169"/>
      <c r="K582" s="411"/>
      <c r="L582" s="100"/>
      <c r="M582" s="170"/>
      <c r="N582" s="171"/>
    </row>
    <row r="583" spans="2:14" hidden="1">
      <c r="B583" s="322"/>
      <c r="C583" s="45"/>
      <c r="D583" s="45"/>
      <c r="E583" s="184">
        <f>K577</f>
        <v>0</v>
      </c>
      <c r="F583" s="87"/>
      <c r="G583" s="87"/>
      <c r="H583" s="174">
        <f>(5+10)/2</f>
        <v>7.5</v>
      </c>
      <c r="I583" s="73"/>
      <c r="J583" s="108"/>
      <c r="K583" s="111">
        <f>H583*E583</f>
        <v>0</v>
      </c>
      <c r="L583" s="100"/>
      <c r="M583" s="170"/>
      <c r="N583" s="171"/>
    </row>
    <row r="584" spans="2:14">
      <c r="B584" s="329"/>
      <c r="C584" s="151"/>
      <c r="D584" s="151"/>
      <c r="E584" s="184"/>
      <c r="F584" s="87"/>
      <c r="G584" s="87"/>
      <c r="H584" s="87"/>
      <c r="I584" s="73"/>
      <c r="J584" s="169"/>
      <c r="K584" s="111"/>
      <c r="L584" s="100"/>
      <c r="M584" s="170"/>
      <c r="N584" s="171"/>
    </row>
    <row r="585" spans="2:14" ht="15">
      <c r="B585" s="323"/>
      <c r="C585" s="149"/>
      <c r="D585" s="149"/>
      <c r="E585" s="613" t="s">
        <v>6416</v>
      </c>
      <c r="F585" s="614"/>
      <c r="G585" s="615"/>
      <c r="H585" s="224" t="s">
        <v>6497</v>
      </c>
      <c r="I585" s="73"/>
      <c r="J585" s="226"/>
      <c r="K585" s="410"/>
      <c r="L585" s="100"/>
      <c r="M585" s="154"/>
      <c r="N585" s="177"/>
    </row>
    <row r="586" spans="2:14" ht="15" hidden="1">
      <c r="B586" s="322"/>
      <c r="C586" s="149"/>
      <c r="D586" s="149" t="s">
        <v>6713</v>
      </c>
      <c r="E586" s="185" t="s">
        <v>5844</v>
      </c>
      <c r="F586" s="73"/>
      <c r="G586" s="73"/>
      <c r="H586" s="210"/>
      <c r="I586" s="210"/>
      <c r="J586" s="211"/>
      <c r="K586" s="412">
        <f>SUM(K588)</f>
        <v>0</v>
      </c>
      <c r="L586" s="87" t="s">
        <v>5803</v>
      </c>
      <c r="M586" s="189"/>
      <c r="N586" s="188"/>
    </row>
    <row r="587" spans="2:14" ht="38.25" hidden="1">
      <c r="B587" s="324" t="s">
        <v>6420</v>
      </c>
      <c r="C587" s="45"/>
      <c r="D587" s="45"/>
      <c r="E587" s="127" t="s">
        <v>6329</v>
      </c>
      <c r="F587" s="93"/>
      <c r="G587" s="93"/>
      <c r="H587" s="310" t="s">
        <v>6421</v>
      </c>
      <c r="I587" s="73"/>
      <c r="J587" s="169"/>
      <c r="K587" s="411"/>
      <c r="L587" s="100"/>
      <c r="M587" s="170"/>
      <c r="N587" s="171"/>
    </row>
    <row r="588" spans="2:14" hidden="1">
      <c r="B588" s="324"/>
      <c r="C588" s="45"/>
      <c r="D588" s="45"/>
      <c r="E588" s="183">
        <v>100</v>
      </c>
      <c r="F588" s="73"/>
      <c r="G588" s="73"/>
      <c r="H588" s="116">
        <v>0</v>
      </c>
      <c r="I588" s="73"/>
      <c r="J588" s="169"/>
      <c r="K588" s="411">
        <f>H588</f>
        <v>0</v>
      </c>
      <c r="L588" s="100"/>
      <c r="M588" s="170"/>
      <c r="N588" s="171"/>
    </row>
    <row r="589" spans="2:14" hidden="1">
      <c r="B589" s="324"/>
      <c r="C589" s="45"/>
      <c r="D589" s="45"/>
      <c r="E589" s="184"/>
      <c r="F589" s="73"/>
      <c r="G589" s="73"/>
      <c r="H589" s="77"/>
      <c r="I589" s="73"/>
      <c r="J589" s="169"/>
      <c r="K589" s="411"/>
      <c r="L589" s="100"/>
      <c r="M589" s="170"/>
      <c r="N589" s="171"/>
    </row>
    <row r="590" spans="2:14" ht="48" hidden="1" customHeight="1">
      <c r="B590" s="322"/>
      <c r="C590" s="45"/>
      <c r="D590" s="121" t="s">
        <v>6714</v>
      </c>
      <c r="E590" s="579" t="s">
        <v>6422</v>
      </c>
      <c r="F590" s="580"/>
      <c r="G590" s="580"/>
      <c r="H590" s="580"/>
      <c r="I590" s="580"/>
      <c r="J590" s="581"/>
      <c r="K590" s="412">
        <f>SUM(K592:K593)</f>
        <v>0</v>
      </c>
      <c r="L590" s="100" t="s">
        <v>5801</v>
      </c>
      <c r="M590" s="170"/>
      <c r="N590" s="171"/>
    </row>
    <row r="591" spans="2:14" hidden="1">
      <c r="B591" s="322"/>
      <c r="C591" s="45"/>
      <c r="D591" s="45"/>
      <c r="E591" s="178"/>
      <c r="F591" s="73" t="s">
        <v>5861</v>
      </c>
      <c r="G591" s="73" t="s">
        <v>5862</v>
      </c>
      <c r="H591" s="73" t="s">
        <v>5863</v>
      </c>
      <c r="I591" s="73" t="s">
        <v>5864</v>
      </c>
      <c r="J591" s="169"/>
      <c r="K591" s="411"/>
      <c r="L591" s="100"/>
      <c r="M591" s="170"/>
      <c r="N591" s="171"/>
    </row>
    <row r="592" spans="2:14" hidden="1">
      <c r="B592" s="322" t="s">
        <v>6423</v>
      </c>
      <c r="C592" s="45"/>
      <c r="D592" s="45"/>
      <c r="E592" s="178"/>
      <c r="F592" s="112">
        <v>0</v>
      </c>
      <c r="G592" s="112">
        <f>H546</f>
        <v>10</v>
      </c>
      <c r="H592" s="112">
        <v>11</v>
      </c>
      <c r="I592" s="112">
        <v>0.4</v>
      </c>
      <c r="J592" s="169"/>
      <c r="K592" s="111">
        <f>F592*G592*H592</f>
        <v>0</v>
      </c>
      <c r="L592" s="100"/>
      <c r="M592" s="170"/>
      <c r="N592" s="171"/>
    </row>
    <row r="593" spans="2:14" hidden="1">
      <c r="B593" s="322" t="s">
        <v>6424</v>
      </c>
      <c r="C593" s="45"/>
      <c r="D593" s="45"/>
      <c r="E593" s="178"/>
      <c r="F593" s="112">
        <v>0</v>
      </c>
      <c r="G593" s="112">
        <f>H547</f>
        <v>0</v>
      </c>
      <c r="H593" s="112">
        <v>0</v>
      </c>
      <c r="I593" s="112">
        <v>0.4</v>
      </c>
      <c r="J593" s="169"/>
      <c r="K593" s="111">
        <f>F593*G593*H593</f>
        <v>0</v>
      </c>
      <c r="L593" s="100"/>
      <c r="M593" s="170"/>
      <c r="N593" s="171"/>
    </row>
    <row r="594" spans="2:14" hidden="1">
      <c r="B594" s="322"/>
      <c r="C594" s="45"/>
      <c r="D594" s="45"/>
      <c r="E594" s="178"/>
      <c r="F594" s="73"/>
      <c r="G594" s="73"/>
      <c r="H594" s="73"/>
      <c r="I594" s="73"/>
      <c r="J594" s="169"/>
      <c r="K594" s="411"/>
      <c r="L594" s="100"/>
      <c r="M594" s="170"/>
      <c r="N594" s="171"/>
    </row>
    <row r="595" spans="2:14" ht="15" hidden="1">
      <c r="B595" s="322"/>
      <c r="C595" s="45">
        <v>95602</v>
      </c>
      <c r="D595" s="121" t="s">
        <v>11</v>
      </c>
      <c r="E595" s="579" t="s">
        <v>5860</v>
      </c>
      <c r="F595" s="580"/>
      <c r="G595" s="580"/>
      <c r="H595" s="580"/>
      <c r="I595" s="580"/>
      <c r="J595" s="581"/>
      <c r="K595" s="412">
        <f>SUM(K597:K598)</f>
        <v>0</v>
      </c>
      <c r="L595" s="87" t="s">
        <v>5840</v>
      </c>
      <c r="M595" s="72">
        <f>SUM(M597:M598)</f>
        <v>0</v>
      </c>
      <c r="N595" s="108" t="s">
        <v>64</v>
      </c>
    </row>
    <row r="596" spans="2:14" ht="25.5" hidden="1">
      <c r="B596" s="322"/>
      <c r="C596" s="45"/>
      <c r="D596" s="45"/>
      <c r="E596" s="178"/>
      <c r="F596" s="93" t="s">
        <v>5861</v>
      </c>
      <c r="G596" s="93" t="s">
        <v>5862</v>
      </c>
      <c r="H596" s="310" t="s">
        <v>6434</v>
      </c>
      <c r="I596" s="73"/>
      <c r="J596" s="169"/>
      <c r="K596" s="411"/>
      <c r="L596" s="100"/>
      <c r="M596" s="170"/>
      <c r="N596" s="171"/>
    </row>
    <row r="597" spans="2:14" hidden="1">
      <c r="B597" s="322" t="str">
        <f>B592</f>
        <v>BL01 - EØ40</v>
      </c>
      <c r="C597" s="45"/>
      <c r="D597" s="45"/>
      <c r="E597" s="178"/>
      <c r="F597" s="83">
        <f>F592</f>
        <v>0</v>
      </c>
      <c r="G597" s="83">
        <f>G592</f>
        <v>10</v>
      </c>
      <c r="H597" s="83">
        <f>G536</f>
        <v>0.63</v>
      </c>
      <c r="I597" s="73"/>
      <c r="J597" s="169"/>
      <c r="K597" s="111">
        <f>F597*G597</f>
        <v>0</v>
      </c>
      <c r="L597" s="100"/>
      <c r="M597" s="233">
        <f>G602*F602*(3.14*I602*I602*0.25*H597)</f>
        <v>0</v>
      </c>
      <c r="N597" s="171"/>
    </row>
    <row r="598" spans="2:14" hidden="1">
      <c r="B598" s="322" t="str">
        <f>B593</f>
        <v>BL02 - EØ40</v>
      </c>
      <c r="C598" s="45"/>
      <c r="D598" s="45"/>
      <c r="E598" s="178"/>
      <c r="F598" s="83">
        <f>F593</f>
        <v>0</v>
      </c>
      <c r="G598" s="83">
        <f>G593</f>
        <v>0</v>
      </c>
      <c r="H598" s="83">
        <f>G538</f>
        <v>0</v>
      </c>
      <c r="I598" s="73"/>
      <c r="J598" s="169"/>
      <c r="K598" s="111">
        <f>F598*G598*H598</f>
        <v>0</v>
      </c>
      <c r="L598" s="100"/>
      <c r="M598" s="233">
        <f>G603*F603*(3.14*I603*I603*0.25*H598)</f>
        <v>0</v>
      </c>
      <c r="N598" s="171"/>
    </row>
    <row r="599" spans="2:14" hidden="1">
      <c r="B599" s="322"/>
      <c r="C599" s="45"/>
      <c r="D599" s="45"/>
      <c r="E599" s="184"/>
      <c r="F599" s="73"/>
      <c r="G599" s="73"/>
      <c r="H599" s="73"/>
      <c r="I599" s="73"/>
      <c r="J599" s="169"/>
      <c r="K599" s="111"/>
      <c r="L599" s="100"/>
      <c r="M599" s="170"/>
      <c r="N599" s="171"/>
    </row>
    <row r="600" spans="2:14" ht="34.5" hidden="1" customHeight="1">
      <c r="B600" s="322"/>
      <c r="C600" s="45">
        <v>1527</v>
      </c>
      <c r="D600" s="121" t="s">
        <v>11</v>
      </c>
      <c r="E600" s="579" t="s">
        <v>639</v>
      </c>
      <c r="F600" s="580"/>
      <c r="G600" s="580"/>
      <c r="H600" s="580"/>
      <c r="I600" s="580"/>
      <c r="J600" s="581"/>
      <c r="K600" s="417"/>
      <c r="L600" s="100"/>
      <c r="M600" s="170"/>
      <c r="N600" s="171"/>
    </row>
    <row r="601" spans="2:14" ht="15" hidden="1">
      <c r="B601" s="322"/>
      <c r="C601" s="45"/>
      <c r="D601" s="45"/>
      <c r="E601" s="178"/>
      <c r="F601" s="73" t="s">
        <v>5861</v>
      </c>
      <c r="G601" s="73" t="s">
        <v>5862</v>
      </c>
      <c r="H601" s="77" t="s">
        <v>6433</v>
      </c>
      <c r="I601" s="73" t="s">
        <v>5864</v>
      </c>
      <c r="J601" s="169" t="s">
        <v>5865</v>
      </c>
      <c r="K601" s="412">
        <f>SUM(K602:K603)</f>
        <v>0</v>
      </c>
      <c r="L601" s="100" t="s">
        <v>64</v>
      </c>
      <c r="M601" s="170"/>
      <c r="N601" s="171"/>
    </row>
    <row r="602" spans="2:14" hidden="1">
      <c r="B602" s="322"/>
      <c r="C602" s="45"/>
      <c r="D602" s="45"/>
      <c r="E602" s="178" t="s">
        <v>5866</v>
      </c>
      <c r="F602" s="73">
        <f>F592</f>
        <v>0</v>
      </c>
      <c r="G602" s="73">
        <f t="shared" ref="G602:H603" si="7">G592</f>
        <v>10</v>
      </c>
      <c r="H602" s="73">
        <f t="shared" si="7"/>
        <v>11</v>
      </c>
      <c r="I602" s="83">
        <f>I592</f>
        <v>0.4</v>
      </c>
      <c r="J602" s="169">
        <v>1.1499999999999999</v>
      </c>
      <c r="K602" s="111">
        <f>I602*I602*3.14*0.25*H602*G602*F602*J602</f>
        <v>0</v>
      </c>
      <c r="L602" s="100"/>
      <c r="M602" s="170"/>
      <c r="N602" s="171"/>
    </row>
    <row r="603" spans="2:14" hidden="1">
      <c r="B603" s="322"/>
      <c r="C603" s="45"/>
      <c r="D603" s="45"/>
      <c r="E603" s="178" t="s">
        <v>5867</v>
      </c>
      <c r="F603" s="73">
        <f>F593</f>
        <v>0</v>
      </c>
      <c r="G603" s="73">
        <f t="shared" si="7"/>
        <v>0</v>
      </c>
      <c r="H603" s="73">
        <f t="shared" si="7"/>
        <v>0</v>
      </c>
      <c r="I603" s="83">
        <f>I593</f>
        <v>0.4</v>
      </c>
      <c r="J603" s="169">
        <v>1.1499999999999999</v>
      </c>
      <c r="K603" s="111">
        <f>I603*I603*3.14*0.25*H603*G603*F603*J603</f>
        <v>0</v>
      </c>
      <c r="L603" s="100"/>
      <c r="M603" s="170"/>
      <c r="N603" s="171"/>
    </row>
    <row r="604" spans="2:14" hidden="1">
      <c r="B604" s="322"/>
      <c r="C604" s="45"/>
      <c r="D604" s="45"/>
      <c r="E604" s="178"/>
      <c r="F604" s="73"/>
      <c r="G604" s="73"/>
      <c r="H604" s="73"/>
      <c r="I604" s="73"/>
      <c r="J604" s="169"/>
      <c r="K604" s="411"/>
      <c r="L604" s="100"/>
      <c r="M604" s="170"/>
      <c r="N604" s="171"/>
    </row>
    <row r="605" spans="2:14" hidden="1">
      <c r="B605" s="322"/>
      <c r="C605" s="45"/>
      <c r="D605" s="45"/>
      <c r="E605" s="178"/>
      <c r="F605" s="73"/>
      <c r="G605" s="73"/>
      <c r="H605" s="73"/>
      <c r="I605" s="73"/>
      <c r="J605" s="169"/>
      <c r="K605" s="411"/>
      <c r="L605" s="100"/>
      <c r="M605" s="170"/>
      <c r="N605" s="171"/>
    </row>
    <row r="606" spans="2:14" ht="15" hidden="1">
      <c r="B606" s="322"/>
      <c r="C606" s="45"/>
      <c r="D606" s="45"/>
      <c r="E606" s="582" t="s">
        <v>6538</v>
      </c>
      <c r="F606" s="583"/>
      <c r="G606" s="583"/>
      <c r="H606" s="583"/>
      <c r="I606" s="583"/>
      <c r="J606" s="584"/>
      <c r="K606" s="412">
        <f>K601</f>
        <v>0</v>
      </c>
      <c r="L606" s="100" t="s">
        <v>64</v>
      </c>
      <c r="M606" s="170"/>
      <c r="N606" s="171"/>
    </row>
    <row r="607" spans="2:14" hidden="1">
      <c r="B607" s="322"/>
      <c r="C607" s="45"/>
      <c r="D607" s="45"/>
      <c r="E607" s="178"/>
      <c r="F607" s="73"/>
      <c r="G607" s="73"/>
      <c r="H607" s="73"/>
      <c r="I607" s="73"/>
      <c r="J607" s="169"/>
      <c r="K607" s="411"/>
      <c r="L607" s="100"/>
      <c r="M607" s="170"/>
      <c r="N607" s="171"/>
    </row>
    <row r="608" spans="2:14" ht="15" hidden="1">
      <c r="B608" s="322"/>
      <c r="C608" s="45">
        <v>96544</v>
      </c>
      <c r="D608" s="121" t="s">
        <v>11</v>
      </c>
      <c r="E608" s="579" t="s">
        <v>6429</v>
      </c>
      <c r="F608" s="580"/>
      <c r="G608" s="580"/>
      <c r="H608" s="580"/>
      <c r="I608" s="580"/>
      <c r="J608" s="581"/>
      <c r="K608" s="412">
        <f>SUM(K611:K612)</f>
        <v>0</v>
      </c>
      <c r="L608" s="100" t="s">
        <v>29</v>
      </c>
      <c r="M608" s="72">
        <v>0</v>
      </c>
      <c r="N608" s="181" t="s">
        <v>29</v>
      </c>
    </row>
    <row r="609" spans="2:14" hidden="1">
      <c r="B609" s="322"/>
      <c r="C609" s="45"/>
      <c r="D609" s="45"/>
      <c r="E609" s="178"/>
      <c r="F609" s="73"/>
      <c r="G609" s="73"/>
      <c r="H609" s="111" t="s">
        <v>6428</v>
      </c>
      <c r="I609" s="110" t="e">
        <f>K608/K601</f>
        <v>#DIV/0!</v>
      </c>
      <c r="J609" s="169"/>
      <c r="K609" s="111"/>
      <c r="L609" s="100"/>
      <c r="M609" s="170"/>
      <c r="N609" s="171"/>
    </row>
    <row r="610" spans="2:14" ht="25.5" hidden="1">
      <c r="B610" s="322" t="s">
        <v>6425</v>
      </c>
      <c r="C610" s="45"/>
      <c r="D610" s="45"/>
      <c r="E610" s="127" t="s">
        <v>6426</v>
      </c>
      <c r="F610" s="310" t="s">
        <v>6267</v>
      </c>
      <c r="G610" s="310" t="s">
        <v>6427</v>
      </c>
      <c r="H610" s="93" t="s">
        <v>6180</v>
      </c>
      <c r="I610" s="109"/>
      <c r="J610" s="169"/>
      <c r="K610" s="111"/>
      <c r="L610" s="100"/>
      <c r="M610" s="170"/>
      <c r="N610" s="171"/>
    </row>
    <row r="611" spans="2:14" hidden="1">
      <c r="B611" s="322"/>
      <c r="C611" s="45"/>
      <c r="D611" s="45"/>
      <c r="E611" s="168">
        <v>6.3</v>
      </c>
      <c r="F611" s="73">
        <f>(2*3.14*((I602-0.08)/2))+0.1</f>
        <v>1.1048000000000002</v>
      </c>
      <c r="G611" s="73">
        <f>(G602*H602*F602)/0.15</f>
        <v>0</v>
      </c>
      <c r="H611" s="73">
        <f>((E611/1000)*(E611/1000)*3.14*0.25)*7850</f>
        <v>0.24457970250000002</v>
      </c>
      <c r="I611" s="73"/>
      <c r="J611" s="169"/>
      <c r="K611" s="111">
        <f>G611*H611*F611</f>
        <v>0</v>
      </c>
      <c r="L611" s="100"/>
      <c r="M611" s="170"/>
      <c r="N611" s="171"/>
    </row>
    <row r="612" spans="2:14" hidden="1">
      <c r="B612" s="322"/>
      <c r="C612" s="45"/>
      <c r="D612" s="45"/>
      <c r="E612" s="168"/>
      <c r="F612" s="73">
        <f>(2*3.14*((I603-0.08)/2))+0.1</f>
        <v>1.1048000000000002</v>
      </c>
      <c r="G612" s="73">
        <f>(G603*H603*F603)/0.15</f>
        <v>0</v>
      </c>
      <c r="H612" s="73">
        <f>((E612/1000)*(E612/1000)*3.14*0.25)*7850</f>
        <v>0</v>
      </c>
      <c r="I612" s="73"/>
      <c r="J612" s="169"/>
      <c r="K612" s="111">
        <f>G612*H612*F612</f>
        <v>0</v>
      </c>
      <c r="L612" s="100"/>
      <c r="M612" s="170"/>
      <c r="N612" s="171"/>
    </row>
    <row r="613" spans="2:14" ht="14.25" hidden="1" customHeight="1">
      <c r="B613" s="322"/>
      <c r="C613" s="45"/>
      <c r="D613" s="45"/>
      <c r="E613" s="178"/>
      <c r="F613" s="73"/>
      <c r="G613" s="73"/>
      <c r="H613" s="73"/>
      <c r="I613" s="73"/>
      <c r="J613" s="169"/>
      <c r="K613" s="111"/>
      <c r="L613" s="100"/>
      <c r="M613" s="170"/>
      <c r="N613" s="171"/>
    </row>
    <row r="614" spans="2:14" ht="14.25" hidden="1" customHeight="1">
      <c r="B614" s="322"/>
      <c r="C614" s="45">
        <v>96548</v>
      </c>
      <c r="D614" s="121" t="s">
        <v>11</v>
      </c>
      <c r="E614" s="579" t="s">
        <v>6430</v>
      </c>
      <c r="F614" s="580"/>
      <c r="G614" s="580"/>
      <c r="H614" s="580"/>
      <c r="I614" s="580"/>
      <c r="J614" s="581"/>
      <c r="K614" s="412">
        <f>SUM(K617:K618)</f>
        <v>0</v>
      </c>
      <c r="L614" s="100" t="s">
        <v>29</v>
      </c>
      <c r="M614" s="72">
        <v>0</v>
      </c>
      <c r="N614" s="181" t="s">
        <v>29</v>
      </c>
    </row>
    <row r="615" spans="2:14" hidden="1">
      <c r="B615" s="322"/>
      <c r="C615" s="45"/>
      <c r="D615" s="45"/>
      <c r="E615" s="178"/>
      <c r="F615" s="73"/>
      <c r="G615" s="73"/>
      <c r="H615" s="111" t="s">
        <v>6428</v>
      </c>
      <c r="I615" s="110" t="e">
        <f>K614/K606</f>
        <v>#DIV/0!</v>
      </c>
      <c r="J615" s="169"/>
      <c r="K615" s="111"/>
      <c r="L615" s="100"/>
      <c r="M615" s="170"/>
      <c r="N615" s="171"/>
    </row>
    <row r="616" spans="2:14" ht="24.75" hidden="1" customHeight="1">
      <c r="B616" s="322" t="s">
        <v>6425</v>
      </c>
      <c r="C616" s="45"/>
      <c r="D616" s="45"/>
      <c r="E616" s="127" t="s">
        <v>6426</v>
      </c>
      <c r="F616" s="310" t="s">
        <v>6267</v>
      </c>
      <c r="G616" s="310" t="s">
        <v>6431</v>
      </c>
      <c r="H616" s="77" t="s">
        <v>6432</v>
      </c>
      <c r="I616" s="93" t="s">
        <v>6180</v>
      </c>
      <c r="J616" s="169"/>
      <c r="K616" s="111"/>
      <c r="L616" s="100"/>
      <c r="M616" s="170"/>
      <c r="N616" s="171"/>
    </row>
    <row r="617" spans="2:14" ht="14.25" hidden="1" customHeight="1">
      <c r="B617" s="322"/>
      <c r="C617" s="45"/>
      <c r="D617" s="45"/>
      <c r="E617" s="168">
        <v>16</v>
      </c>
      <c r="F617" s="73">
        <f>H602</f>
        <v>11</v>
      </c>
      <c r="G617" s="73">
        <f>G602*F602</f>
        <v>0</v>
      </c>
      <c r="H617" s="73">
        <v>4</v>
      </c>
      <c r="I617" s="73">
        <f>((E617/1000)*(E617/1000)*3.14*0.25)*7850</f>
        <v>1.577536</v>
      </c>
      <c r="J617" s="169"/>
      <c r="K617" s="111">
        <f>G617*H617*F617*I617</f>
        <v>0</v>
      </c>
      <c r="L617" s="100"/>
      <c r="M617" s="170"/>
      <c r="N617" s="171"/>
    </row>
    <row r="618" spans="2:14" ht="14.25" hidden="1" customHeight="1">
      <c r="B618" s="322"/>
      <c r="C618" s="45"/>
      <c r="D618" s="45"/>
      <c r="E618" s="168">
        <v>0</v>
      </c>
      <c r="F618" s="73">
        <f>H603</f>
        <v>0</v>
      </c>
      <c r="G618" s="73">
        <f>G603*F603</f>
        <v>0</v>
      </c>
      <c r="H618" s="73"/>
      <c r="I618" s="73">
        <f>((E618/1000)*(E618/1000)*3.14*0.25)*7850</f>
        <v>0</v>
      </c>
      <c r="J618" s="169"/>
      <c r="K618" s="111">
        <f>G618*H618*F618*I618</f>
        <v>0</v>
      </c>
      <c r="L618" s="100"/>
      <c r="M618" s="170"/>
      <c r="N618" s="171"/>
    </row>
    <row r="619" spans="2:14" ht="14.25" hidden="1" customHeight="1">
      <c r="B619" s="322"/>
      <c r="C619" s="45"/>
      <c r="D619" s="45"/>
      <c r="E619" s="178"/>
      <c r="F619" s="73"/>
      <c r="G619" s="73"/>
      <c r="H619" s="73"/>
      <c r="I619" s="73"/>
      <c r="J619" s="169"/>
      <c r="K619" s="111"/>
      <c r="L619" s="100"/>
      <c r="M619" s="170"/>
      <c r="N619" s="171"/>
    </row>
    <row r="620" spans="2:14" ht="15" hidden="1">
      <c r="B620" s="322"/>
      <c r="C620" s="45">
        <v>72897</v>
      </c>
      <c r="D620" s="121" t="s">
        <v>11</v>
      </c>
      <c r="E620" s="579" t="s">
        <v>6452</v>
      </c>
      <c r="F620" s="580"/>
      <c r="G620" s="580"/>
      <c r="H620" s="580"/>
      <c r="I620" s="580"/>
      <c r="J620" s="581"/>
      <c r="K620" s="412">
        <f>SUM(K622:K623)</f>
        <v>0</v>
      </c>
      <c r="L620" s="100" t="s">
        <v>64</v>
      </c>
      <c r="M620" s="170"/>
      <c r="N620" s="171"/>
    </row>
    <row r="621" spans="2:14" ht="51" hidden="1">
      <c r="B621" s="324" t="s">
        <v>6446</v>
      </c>
      <c r="C621" s="45"/>
      <c r="D621" s="45"/>
      <c r="E621" s="140" t="s">
        <v>5861</v>
      </c>
      <c r="F621" s="93" t="s">
        <v>5862</v>
      </c>
      <c r="G621" s="310" t="s">
        <v>6433</v>
      </c>
      <c r="H621" s="93" t="s">
        <v>5864</v>
      </c>
      <c r="I621" s="310" t="s">
        <v>6435</v>
      </c>
      <c r="J621" s="169"/>
      <c r="K621" s="411"/>
      <c r="L621" s="100"/>
      <c r="M621" s="170"/>
      <c r="N621" s="171"/>
    </row>
    <row r="622" spans="2:14" hidden="1">
      <c r="B622" s="322" t="s">
        <v>5866</v>
      </c>
      <c r="C622" s="45"/>
      <c r="D622" s="45"/>
      <c r="E622" s="128">
        <f>F597</f>
        <v>0</v>
      </c>
      <c r="F622" s="73">
        <f>G597</f>
        <v>10</v>
      </c>
      <c r="G622" s="73">
        <f>H602</f>
        <v>11</v>
      </c>
      <c r="H622" s="73">
        <f>I592</f>
        <v>0.4</v>
      </c>
      <c r="I622" s="73">
        <v>1.3</v>
      </c>
      <c r="J622" s="169"/>
      <c r="K622" s="111">
        <f>H622*H622*3.14*0.25*G622*F622*E622*I622</f>
        <v>0</v>
      </c>
      <c r="L622" s="100"/>
      <c r="M622" s="170"/>
      <c r="N622" s="171"/>
    </row>
    <row r="623" spans="2:14" hidden="1">
      <c r="B623" s="322" t="s">
        <v>5867</v>
      </c>
      <c r="C623" s="45"/>
      <c r="D623" s="45"/>
      <c r="E623" s="128">
        <f>F598</f>
        <v>0</v>
      </c>
      <c r="F623" s="73">
        <f>G598</f>
        <v>0</v>
      </c>
      <c r="G623" s="73">
        <f>H603</f>
        <v>0</v>
      </c>
      <c r="H623" s="73">
        <f>I593</f>
        <v>0.4</v>
      </c>
      <c r="I623" s="73">
        <v>2.2999999999999998</v>
      </c>
      <c r="J623" s="169"/>
      <c r="K623" s="111">
        <f>I623*I623*3.14*0.25*H623*G623*F623*J623</f>
        <v>0</v>
      </c>
      <c r="L623" s="100"/>
      <c r="M623" s="170"/>
      <c r="N623" s="171"/>
    </row>
    <row r="624" spans="2:14" hidden="1">
      <c r="B624" s="322"/>
      <c r="C624" s="45"/>
      <c r="D624" s="45"/>
      <c r="E624" s="178"/>
      <c r="F624" s="73"/>
      <c r="G624" s="73"/>
      <c r="H624" s="73"/>
      <c r="I624" s="73"/>
      <c r="J624" s="169"/>
      <c r="K624" s="111"/>
      <c r="L624" s="100"/>
      <c r="M624" s="170"/>
      <c r="N624" s="171"/>
    </row>
    <row r="625" spans="2:14" ht="15" hidden="1">
      <c r="B625" s="326"/>
      <c r="C625" s="41">
        <v>95302</v>
      </c>
      <c r="D625" s="41" t="s">
        <v>11</v>
      </c>
      <c r="E625" s="185" t="s">
        <v>6395</v>
      </c>
      <c r="F625" s="73"/>
      <c r="G625" s="73"/>
      <c r="H625" s="73"/>
      <c r="I625" s="73"/>
      <c r="J625" s="169"/>
      <c r="K625" s="412">
        <f>SUM(K627:K628)</f>
        <v>0</v>
      </c>
      <c r="L625" s="87" t="s">
        <v>6268</v>
      </c>
      <c r="M625" s="170"/>
      <c r="N625" s="171"/>
    </row>
    <row r="626" spans="2:14" ht="28.5" hidden="1" customHeight="1">
      <c r="B626" s="322" t="s">
        <v>6457</v>
      </c>
      <c r="C626" s="45"/>
      <c r="D626" s="45"/>
      <c r="E626" s="127" t="s">
        <v>6390</v>
      </c>
      <c r="F626" s="73"/>
      <c r="G626" s="73"/>
      <c r="H626" s="310" t="s">
        <v>6391</v>
      </c>
      <c r="I626" s="73"/>
      <c r="J626" s="169"/>
      <c r="K626" s="411"/>
      <c r="L626" s="100"/>
      <c r="M626" s="170"/>
      <c r="N626" s="171"/>
    </row>
    <row r="627" spans="2:14" hidden="1">
      <c r="B627" s="322"/>
      <c r="C627" s="45"/>
      <c r="D627" s="45"/>
      <c r="E627" s="184">
        <f>K620</f>
        <v>0</v>
      </c>
      <c r="F627" s="87"/>
      <c r="G627" s="87"/>
      <c r="H627" s="87">
        <f>(5+10)/2</f>
        <v>7.5</v>
      </c>
      <c r="I627" s="73"/>
      <c r="J627" s="108"/>
      <c r="K627" s="111">
        <f>H627*E627</f>
        <v>0</v>
      </c>
      <c r="L627" s="100"/>
      <c r="M627" s="170"/>
      <c r="N627" s="171"/>
    </row>
    <row r="628" spans="2:14" hidden="1">
      <c r="B628" s="329"/>
      <c r="C628" s="151"/>
      <c r="D628" s="151"/>
      <c r="E628" s="184"/>
      <c r="F628" s="87"/>
      <c r="G628" s="87"/>
      <c r="H628" s="87"/>
      <c r="I628" s="73"/>
      <c r="J628" s="169"/>
      <c r="K628" s="111">
        <f>H628*E628</f>
        <v>0</v>
      </c>
      <c r="L628" s="100"/>
      <c r="M628" s="170"/>
      <c r="N628" s="171"/>
    </row>
    <row r="629" spans="2:14">
      <c r="B629" s="329"/>
      <c r="C629" s="151"/>
      <c r="D629" s="151"/>
      <c r="E629" s="184"/>
      <c r="F629" s="87"/>
      <c r="G629" s="87"/>
      <c r="H629" s="87"/>
      <c r="I629" s="73"/>
      <c r="J629" s="169"/>
      <c r="K629" s="111"/>
      <c r="L629" s="100"/>
      <c r="M629" s="170"/>
      <c r="N629" s="171"/>
    </row>
    <row r="630" spans="2:14" ht="15">
      <c r="B630" s="323"/>
      <c r="C630" s="149"/>
      <c r="D630" s="149"/>
      <c r="E630" s="613" t="s">
        <v>5869</v>
      </c>
      <c r="F630" s="614"/>
      <c r="G630" s="615"/>
      <c r="H630" s="80"/>
      <c r="I630" s="80"/>
      <c r="J630" s="226"/>
      <c r="K630" s="410"/>
      <c r="L630" s="106"/>
      <c r="M630" s="154"/>
      <c r="N630" s="177"/>
    </row>
    <row r="631" spans="2:14" hidden="1">
      <c r="B631" s="322"/>
      <c r="C631" s="45"/>
      <c r="D631" s="45"/>
      <c r="E631" s="229"/>
      <c r="F631" s="73"/>
      <c r="G631" s="73"/>
      <c r="H631" s="73"/>
      <c r="I631" s="73"/>
      <c r="J631" s="169"/>
      <c r="K631" s="111"/>
      <c r="L631" s="100"/>
      <c r="M631" s="170"/>
      <c r="N631" s="171"/>
    </row>
    <row r="632" spans="2:14" hidden="1">
      <c r="B632" s="322"/>
      <c r="C632" s="45"/>
      <c r="D632" s="45"/>
      <c r="E632" s="229"/>
      <c r="F632" s="73"/>
      <c r="G632" s="73"/>
      <c r="H632" s="73"/>
      <c r="I632" s="73"/>
      <c r="J632" s="169"/>
      <c r="K632" s="111"/>
      <c r="L632" s="100"/>
      <c r="M632" s="170"/>
      <c r="N632" s="171"/>
    </row>
    <row r="633" spans="2:14" hidden="1">
      <c r="B633" s="322"/>
      <c r="C633" s="45"/>
      <c r="D633" s="45"/>
      <c r="E633" s="229" t="s">
        <v>5870</v>
      </c>
      <c r="F633" s="73"/>
      <c r="G633" s="73"/>
      <c r="H633" s="73"/>
      <c r="I633" s="73"/>
      <c r="J633" s="169"/>
      <c r="K633" s="111"/>
      <c r="L633" s="100"/>
      <c r="M633" s="170"/>
      <c r="N633" s="171"/>
    </row>
    <row r="634" spans="2:14" hidden="1">
      <c r="B634" s="322"/>
      <c r="C634" s="45"/>
      <c r="D634" s="45"/>
      <c r="E634" s="229"/>
      <c r="F634" s="73"/>
      <c r="G634" s="73"/>
      <c r="H634" s="73"/>
      <c r="I634" s="73"/>
      <c r="J634" s="169"/>
      <c r="K634" s="415">
        <v>1</v>
      </c>
      <c r="L634" s="100" t="s">
        <v>5805</v>
      </c>
      <c r="M634" s="170"/>
      <c r="N634" s="171"/>
    </row>
    <row r="635" spans="2:14" hidden="1">
      <c r="B635" s="322"/>
      <c r="C635" s="45"/>
      <c r="D635" s="45"/>
      <c r="E635" s="229"/>
      <c r="F635" s="73"/>
      <c r="G635" s="73"/>
      <c r="H635" s="73"/>
      <c r="I635" s="73"/>
      <c r="J635" s="169"/>
      <c r="K635" s="411"/>
      <c r="L635" s="100"/>
      <c r="M635" s="170"/>
      <c r="N635" s="171"/>
    </row>
    <row r="636" spans="2:14" hidden="1">
      <c r="B636" s="322"/>
      <c r="C636" s="45"/>
      <c r="D636" s="45"/>
      <c r="E636" s="229"/>
      <c r="F636" s="73"/>
      <c r="G636" s="73"/>
      <c r="H636" s="73"/>
      <c r="I636" s="73"/>
      <c r="J636" s="169"/>
      <c r="K636" s="411"/>
      <c r="L636" s="100"/>
      <c r="M636" s="170"/>
      <c r="N636" s="171"/>
    </row>
    <row r="637" spans="2:14" hidden="1">
      <c r="B637" s="322"/>
      <c r="C637" s="45"/>
      <c r="D637" s="45"/>
      <c r="E637" s="229" t="s">
        <v>5871</v>
      </c>
      <c r="F637" s="73"/>
      <c r="G637" s="73"/>
      <c r="H637" s="73"/>
      <c r="I637" s="73"/>
      <c r="J637" s="169"/>
      <c r="K637" s="411"/>
      <c r="L637" s="100"/>
      <c r="M637" s="170"/>
      <c r="N637" s="171"/>
    </row>
    <row r="638" spans="2:14" hidden="1">
      <c r="B638" s="322"/>
      <c r="C638" s="45"/>
      <c r="D638" s="45"/>
      <c r="E638" s="229"/>
      <c r="F638" s="73" t="s">
        <v>5861</v>
      </c>
      <c r="G638" s="73" t="s">
        <v>5862</v>
      </c>
      <c r="H638" s="73" t="s">
        <v>5863</v>
      </c>
      <c r="I638" s="234" t="s">
        <v>5865</v>
      </c>
      <c r="J638" s="169"/>
      <c r="K638" s="411"/>
      <c r="L638" s="100"/>
      <c r="M638" s="170"/>
      <c r="N638" s="171"/>
    </row>
    <row r="639" spans="2:14" hidden="1">
      <c r="B639" s="322"/>
      <c r="C639" s="45"/>
      <c r="D639" s="45"/>
      <c r="E639" s="229"/>
      <c r="F639" s="73" t="s">
        <v>5806</v>
      </c>
      <c r="G639" s="73" t="s">
        <v>5807</v>
      </c>
      <c r="H639" s="73" t="s">
        <v>5872</v>
      </c>
      <c r="I639" s="73">
        <v>1.1399999999999999</v>
      </c>
      <c r="J639" s="169"/>
      <c r="K639" s="415" t="e">
        <f>F639*G639*H639*I639</f>
        <v>#VALUE!</v>
      </c>
      <c r="L639" s="100" t="s">
        <v>24</v>
      </c>
      <c r="M639" s="170"/>
      <c r="N639" s="171"/>
    </row>
    <row r="640" spans="2:14" hidden="1">
      <c r="B640" s="322"/>
      <c r="C640" s="45"/>
      <c r="D640" s="45"/>
      <c r="E640" s="229"/>
      <c r="F640" s="73"/>
      <c r="G640" s="73"/>
      <c r="H640" s="73"/>
      <c r="I640" s="73"/>
      <c r="J640" s="169"/>
      <c r="K640" s="411"/>
      <c r="L640" s="100"/>
      <c r="M640" s="170"/>
      <c r="N640" s="171"/>
    </row>
    <row r="641" spans="2:14" hidden="1">
      <c r="B641" s="322"/>
      <c r="C641" s="45"/>
      <c r="D641" s="45"/>
      <c r="E641" s="235" t="s">
        <v>5873</v>
      </c>
      <c r="F641" s="73"/>
      <c r="G641" s="73"/>
      <c r="H641" s="73"/>
      <c r="I641" s="73"/>
      <c r="J641" s="169"/>
      <c r="K641" s="411"/>
      <c r="L641" s="100"/>
      <c r="M641" s="170"/>
      <c r="N641" s="171"/>
    </row>
    <row r="642" spans="2:14" hidden="1">
      <c r="B642" s="322"/>
      <c r="C642" s="45"/>
      <c r="D642" s="45"/>
      <c r="E642" s="235" t="s">
        <v>5874</v>
      </c>
      <c r="F642" s="73"/>
      <c r="G642" s="73"/>
      <c r="H642" s="73"/>
      <c r="I642" s="73"/>
      <c r="J642" s="169"/>
      <c r="K642" s="411"/>
      <c r="L642" s="100"/>
      <c r="M642" s="170"/>
      <c r="N642" s="171"/>
    </row>
    <row r="643" spans="2:14" hidden="1">
      <c r="B643" s="322"/>
      <c r="C643" s="45"/>
      <c r="D643" s="45"/>
      <c r="E643" s="235" t="s">
        <v>5875</v>
      </c>
      <c r="F643" s="73"/>
      <c r="G643" s="73"/>
      <c r="H643" s="73"/>
      <c r="I643" s="73"/>
      <c r="J643" s="169"/>
      <c r="K643" s="411"/>
      <c r="L643" s="100"/>
      <c r="M643" s="170"/>
      <c r="N643" s="171"/>
    </row>
    <row r="644" spans="2:14" hidden="1">
      <c r="B644" s="322"/>
      <c r="C644" s="45"/>
      <c r="D644" s="45"/>
      <c r="E644" s="235"/>
      <c r="F644" s="73"/>
      <c r="G644" s="73"/>
      <c r="H644" s="73"/>
      <c r="I644" s="73"/>
      <c r="J644" s="169"/>
      <c r="K644" s="411"/>
      <c r="L644" s="100"/>
      <c r="M644" s="170"/>
      <c r="N644" s="171"/>
    </row>
    <row r="645" spans="2:14" hidden="1">
      <c r="B645" s="322"/>
      <c r="C645" s="45"/>
      <c r="D645" s="45"/>
      <c r="E645" s="229" t="s">
        <v>5876</v>
      </c>
      <c r="F645" s="73"/>
      <c r="G645" s="73"/>
      <c r="H645" s="73"/>
      <c r="I645" s="73"/>
      <c r="J645" s="169"/>
      <c r="K645" s="411"/>
      <c r="L645" s="100"/>
      <c r="M645" s="170"/>
      <c r="N645" s="171"/>
    </row>
    <row r="646" spans="2:14" hidden="1">
      <c r="B646" s="322"/>
      <c r="C646" s="45"/>
      <c r="D646" s="45"/>
      <c r="E646" s="229"/>
      <c r="F646" s="73"/>
      <c r="G646" s="73"/>
      <c r="H646" s="73"/>
      <c r="I646" s="73"/>
      <c r="J646" s="169"/>
      <c r="K646" s="415" t="e">
        <f>K639</f>
        <v>#VALUE!</v>
      </c>
      <c r="L646" s="100" t="s">
        <v>24</v>
      </c>
      <c r="M646" s="170"/>
      <c r="N646" s="171"/>
    </row>
    <row r="647" spans="2:14" hidden="1">
      <c r="B647" s="322"/>
      <c r="C647" s="45"/>
      <c r="D647" s="45"/>
      <c r="E647" s="229"/>
      <c r="F647" s="73"/>
      <c r="G647" s="73"/>
      <c r="H647" s="73"/>
      <c r="I647" s="73"/>
      <c r="J647" s="169"/>
      <c r="K647" s="411"/>
      <c r="L647" s="100"/>
      <c r="M647" s="170"/>
      <c r="N647" s="171"/>
    </row>
    <row r="648" spans="2:14" hidden="1">
      <c r="B648" s="322"/>
      <c r="C648" s="45"/>
      <c r="D648" s="45"/>
      <c r="E648" s="229" t="s">
        <v>5877</v>
      </c>
      <c r="F648" s="73"/>
      <c r="G648" s="73"/>
      <c r="H648" s="73"/>
      <c r="I648" s="73"/>
      <c r="J648" s="169"/>
      <c r="K648" s="411"/>
      <c r="L648" s="100"/>
      <c r="M648" s="170"/>
      <c r="N648" s="171"/>
    </row>
    <row r="649" spans="2:14" hidden="1">
      <c r="B649" s="322"/>
      <c r="C649" s="45"/>
      <c r="D649" s="45"/>
      <c r="E649" s="229"/>
      <c r="F649" s="73"/>
      <c r="G649" s="73"/>
      <c r="H649" s="73"/>
      <c r="I649" s="73"/>
      <c r="J649" s="169"/>
      <c r="K649" s="415">
        <v>0</v>
      </c>
      <c r="L649" s="100" t="s">
        <v>5853</v>
      </c>
      <c r="M649" s="170"/>
      <c r="N649" s="171"/>
    </row>
    <row r="650" spans="2:14" hidden="1">
      <c r="B650" s="322"/>
      <c r="C650" s="45"/>
      <c r="D650" s="45"/>
      <c r="E650" s="229"/>
      <c r="F650" s="73"/>
      <c r="G650" s="73"/>
      <c r="H650" s="73"/>
      <c r="I650" s="73"/>
      <c r="J650" s="169"/>
      <c r="K650" s="411"/>
      <c r="L650" s="100"/>
      <c r="M650" s="170"/>
      <c r="N650" s="171"/>
    </row>
    <row r="651" spans="2:14" hidden="1">
      <c r="B651" s="322"/>
      <c r="C651" s="45"/>
      <c r="D651" s="45"/>
      <c r="E651" s="229" t="s">
        <v>5878</v>
      </c>
      <c r="F651" s="73"/>
      <c r="G651" s="73"/>
      <c r="H651" s="73"/>
      <c r="I651" s="73"/>
      <c r="J651" s="169"/>
      <c r="K651" s="411"/>
      <c r="L651" s="100"/>
      <c r="M651" s="170"/>
      <c r="N651" s="171"/>
    </row>
    <row r="652" spans="2:14" hidden="1">
      <c r="B652" s="322"/>
      <c r="C652" s="45"/>
      <c r="D652" s="45"/>
      <c r="E652" s="229"/>
      <c r="F652" s="73"/>
      <c r="G652" s="73"/>
      <c r="H652" s="73"/>
      <c r="I652" s="73"/>
      <c r="J652" s="169"/>
      <c r="K652" s="415">
        <v>1</v>
      </c>
      <c r="L652" s="100" t="s">
        <v>5805</v>
      </c>
      <c r="M652" s="170"/>
      <c r="N652" s="171"/>
    </row>
    <row r="653" spans="2:14" hidden="1">
      <c r="B653" s="322"/>
      <c r="C653" s="45"/>
      <c r="D653" s="45"/>
      <c r="E653" s="229"/>
      <c r="F653" s="73"/>
      <c r="G653" s="73"/>
      <c r="H653" s="73"/>
      <c r="I653" s="73"/>
      <c r="J653" s="169"/>
      <c r="K653" s="111"/>
      <c r="L653" s="100"/>
      <c r="M653" s="170"/>
      <c r="N653" s="171"/>
    </row>
    <row r="654" spans="2:14" hidden="1">
      <c r="B654" s="322"/>
      <c r="C654" s="45"/>
      <c r="D654" s="45"/>
      <c r="E654" s="229" t="s">
        <v>5879</v>
      </c>
      <c r="F654" s="73"/>
      <c r="G654" s="73"/>
      <c r="H654" s="73"/>
      <c r="I654" s="73"/>
      <c r="J654" s="169"/>
      <c r="K654" s="111">
        <v>1</v>
      </c>
      <c r="L654" s="87" t="s">
        <v>5805</v>
      </c>
      <c r="M654" s="170"/>
      <c r="N654" s="171"/>
    </row>
    <row r="655" spans="2:14">
      <c r="B655" s="322"/>
      <c r="C655" s="45"/>
      <c r="D655" s="45"/>
      <c r="E655" s="229"/>
      <c r="F655" s="73"/>
      <c r="G655" s="73"/>
      <c r="H655" s="73"/>
      <c r="I655" s="73"/>
      <c r="J655" s="169"/>
      <c r="K655" s="111"/>
      <c r="L655" s="100"/>
      <c r="M655" s="170"/>
      <c r="N655" s="171"/>
    </row>
    <row r="656" spans="2:14" ht="15">
      <c r="B656" s="323"/>
      <c r="C656" s="149"/>
      <c r="D656" s="149"/>
      <c r="E656" s="613" t="s">
        <v>6415</v>
      </c>
      <c r="F656" s="614"/>
      <c r="G656" s="615"/>
      <c r="H656" s="80"/>
      <c r="I656" s="80"/>
      <c r="J656" s="226"/>
      <c r="K656" s="410"/>
      <c r="L656" s="106"/>
      <c r="M656" s="154"/>
      <c r="N656" s="177"/>
    </row>
    <row r="657" spans="2:14" ht="33" hidden="1" customHeight="1">
      <c r="B657" s="322"/>
      <c r="C657" s="155" t="e">
        <f>'3-COMPO.ADM.PRF '!#REF!</f>
        <v>#REF!</v>
      </c>
      <c r="D657" s="45" t="s">
        <v>6713</v>
      </c>
      <c r="E657" s="579" t="str">
        <f>IFERROR(VLOOKUP($C657,'2-SINAPI MAIO 2018'!$A$1:$D$11396,2,0),IFERROR(VLOOKUP($C657,'3-COMPO.ADM.PRF '!$B$12:$I$201,4,0),""))</f>
        <v/>
      </c>
      <c r="F657" s="580"/>
      <c r="G657" s="580"/>
      <c r="H657" s="580"/>
      <c r="I657" s="580"/>
      <c r="J657" s="581"/>
      <c r="K657" s="412">
        <f>SUM(K659:K660)</f>
        <v>0</v>
      </c>
      <c r="L657" s="100" t="s">
        <v>24</v>
      </c>
      <c r="M657" s="161">
        <f>I659*I659*3.14*0.25*K657</f>
        <v>0</v>
      </c>
      <c r="N657" s="177" t="s">
        <v>64</v>
      </c>
    </row>
    <row r="658" spans="2:14" hidden="1">
      <c r="B658" s="322"/>
      <c r="C658" s="45"/>
      <c r="D658" s="45"/>
      <c r="E658" s="178"/>
      <c r="F658" s="73" t="s">
        <v>5861</v>
      </c>
      <c r="G658" s="73" t="s">
        <v>5862</v>
      </c>
      <c r="H658" s="73" t="s">
        <v>5863</v>
      </c>
      <c r="I658" s="73" t="s">
        <v>12136</v>
      </c>
      <c r="J658" s="169"/>
      <c r="K658" s="423"/>
      <c r="L658" s="179"/>
      <c r="M658" s="179"/>
      <c r="N658" s="171"/>
    </row>
    <row r="659" spans="2:14" hidden="1">
      <c r="B659" s="322"/>
      <c r="C659" s="121"/>
      <c r="D659" s="121"/>
      <c r="E659" s="178"/>
      <c r="F659" s="174">
        <v>0</v>
      </c>
      <c r="G659" s="174">
        <f>H536</f>
        <v>10</v>
      </c>
      <c r="H659" s="174">
        <v>3</v>
      </c>
      <c r="I659" s="112">
        <v>0.3</v>
      </c>
      <c r="J659" s="169"/>
      <c r="K659" s="111">
        <f>H659*G659*F659</f>
        <v>0</v>
      </c>
      <c r="L659" s="100"/>
      <c r="M659" s="170"/>
      <c r="N659" s="171"/>
    </row>
    <row r="660" spans="2:14" hidden="1">
      <c r="B660" s="322"/>
      <c r="C660" s="121"/>
      <c r="D660" s="121"/>
      <c r="E660" s="184"/>
      <c r="F660" s="174">
        <v>0</v>
      </c>
      <c r="G660" s="174"/>
      <c r="H660" s="174"/>
      <c r="I660" s="73"/>
      <c r="J660" s="169"/>
      <c r="K660" s="111"/>
      <c r="L660" s="100"/>
      <c r="M660" s="170"/>
      <c r="N660" s="171"/>
    </row>
    <row r="661" spans="2:14" hidden="1">
      <c r="B661" s="322"/>
      <c r="C661" s="121"/>
      <c r="D661" s="121"/>
      <c r="E661" s="184"/>
      <c r="F661" s="73"/>
      <c r="G661" s="73"/>
      <c r="H661" s="73"/>
      <c r="I661" s="73"/>
      <c r="J661" s="169"/>
      <c r="K661" s="111"/>
      <c r="L661" s="100"/>
      <c r="M661" s="170"/>
      <c r="N661" s="171"/>
    </row>
    <row r="662" spans="2:14" ht="24" hidden="1" customHeight="1">
      <c r="B662" s="322"/>
      <c r="C662" s="45">
        <v>95583</v>
      </c>
      <c r="D662" s="45" t="s">
        <v>11</v>
      </c>
      <c r="E662" s="579" t="str">
        <f>IFERROR(VLOOKUP($C662,'2-SINAPI MAIO 2018'!$A$1:$D$11396,2,0),IFERROR(VLOOKUP($C662,'3-COMPO.ADM.PRF '!$B$12:$I$201,4,0),""))</f>
        <v>MONTAGEM DE ARMADURA TRANSVERSAL DE ESTACAS DE SEÇÃO CIRCULAR, DIÂMETRO = 5,0 MM. AF_11/2016</v>
      </c>
      <c r="F662" s="580"/>
      <c r="G662" s="580"/>
      <c r="H662" s="580"/>
      <c r="I662" s="580"/>
      <c r="J662" s="581"/>
      <c r="K662" s="412">
        <f>SUM(K664:K666)</f>
        <v>0</v>
      </c>
      <c r="L662" s="100" t="s">
        <v>29</v>
      </c>
      <c r="M662" s="170"/>
      <c r="N662" s="171"/>
    </row>
    <row r="663" spans="2:14" hidden="1">
      <c r="B663" s="322"/>
      <c r="C663" s="45"/>
      <c r="D663" s="45"/>
      <c r="E663" s="178"/>
      <c r="F663" s="73"/>
      <c r="G663" s="73"/>
      <c r="H663" s="73" t="s">
        <v>6181</v>
      </c>
      <c r="I663" s="83" t="e">
        <f>I665/M657</f>
        <v>#DIV/0!</v>
      </c>
      <c r="J663" s="169"/>
      <c r="K663" s="411"/>
      <c r="L663" s="100"/>
      <c r="M663" s="170"/>
      <c r="N663" s="171"/>
    </row>
    <row r="664" spans="2:14" hidden="1">
      <c r="B664" s="322"/>
      <c r="C664" s="45"/>
      <c r="D664" s="45"/>
      <c r="E664" s="127" t="s">
        <v>6426</v>
      </c>
      <c r="F664" s="310" t="s">
        <v>6267</v>
      </c>
      <c r="G664" s="310" t="s">
        <v>6427</v>
      </c>
      <c r="H664" s="93" t="s">
        <v>6180</v>
      </c>
      <c r="I664" s="109"/>
      <c r="J664" s="169"/>
      <c r="K664" s="111"/>
      <c r="L664" s="100"/>
      <c r="M664" s="170"/>
      <c r="N664" s="171"/>
    </row>
    <row r="665" spans="2:14" hidden="1">
      <c r="B665" s="322"/>
      <c r="C665" s="45"/>
      <c r="D665" s="45"/>
      <c r="E665" s="168">
        <v>5</v>
      </c>
      <c r="F665" s="73">
        <f>2*3.14*0.125+0.1</f>
        <v>0.88500000000000001</v>
      </c>
      <c r="G665" s="73">
        <f>K657/0.2</f>
        <v>0</v>
      </c>
      <c r="H665" s="73">
        <f>((E665/1000)*(E665/1000)*3.14*0.25)*7850</f>
        <v>0.15405625000000003</v>
      </c>
      <c r="I665" s="73"/>
      <c r="J665" s="169"/>
      <c r="K665" s="111">
        <f>G665*H665*F665</f>
        <v>0</v>
      </c>
      <c r="L665" s="100"/>
      <c r="M665" s="170"/>
      <c r="N665" s="171"/>
    </row>
    <row r="666" spans="2:14" hidden="1">
      <c r="B666" s="322"/>
      <c r="C666" s="45"/>
      <c r="D666" s="45"/>
      <c r="E666" s="168"/>
      <c r="F666" s="73">
        <f>((E652-0.08+G652*2)*(F652/0.1))</f>
        <v>0</v>
      </c>
      <c r="G666" s="73">
        <f>H652</f>
        <v>0</v>
      </c>
      <c r="H666" s="73">
        <f>((E666/1000)*(E666/1000)*3.14*0.25)*7850</f>
        <v>0</v>
      </c>
      <c r="I666" s="73"/>
      <c r="J666" s="169"/>
      <c r="K666" s="111">
        <f>G666*H666*F666</f>
        <v>0</v>
      </c>
      <c r="L666" s="100"/>
      <c r="M666" s="170"/>
      <c r="N666" s="171"/>
    </row>
    <row r="667" spans="2:14" hidden="1">
      <c r="B667" s="322"/>
      <c r="C667" s="45"/>
      <c r="D667" s="45"/>
      <c r="E667" s="178"/>
      <c r="F667" s="73"/>
      <c r="G667" s="73"/>
      <c r="H667" s="73"/>
      <c r="I667" s="83"/>
      <c r="J667" s="169"/>
      <c r="K667" s="415"/>
      <c r="L667" s="100"/>
      <c r="M667" s="170"/>
      <c r="N667" s="171"/>
    </row>
    <row r="668" spans="2:14" hidden="1">
      <c r="B668" s="322"/>
      <c r="C668" s="45"/>
      <c r="D668" s="45"/>
      <c r="E668" s="178"/>
      <c r="F668" s="73"/>
      <c r="G668" s="73"/>
      <c r="H668" s="83"/>
      <c r="I668" s="73"/>
      <c r="J668" s="169"/>
      <c r="K668" s="415"/>
      <c r="L668" s="100"/>
      <c r="M668" s="170"/>
      <c r="N668" s="171"/>
    </row>
    <row r="669" spans="2:14" ht="27.75" hidden="1" customHeight="1">
      <c r="B669" s="322"/>
      <c r="C669" s="45">
        <v>95577</v>
      </c>
      <c r="D669" s="45" t="s">
        <v>11</v>
      </c>
      <c r="E669" s="579" t="str">
        <f>IFERROR(VLOOKUP($C669,'2-SINAPI MAIO 2018'!$A$1:$D$11396,2,0),IFERROR(VLOOKUP($C669,'3-COMPO.ADM.PRF '!$B$12:$I$201,4,0),""))</f>
        <v>MONTAGEM DE ARMADURA LONGITUDINAL DE ESTACAS DE SEÇÃO CIRCULAR, DIÂMETRO = 10,0 MM. AF_11/2016</v>
      </c>
      <c r="F669" s="580"/>
      <c r="G669" s="580"/>
      <c r="H669" s="580"/>
      <c r="I669" s="580"/>
      <c r="J669" s="581"/>
      <c r="K669" s="412">
        <f>SUM(K672:K673)</f>
        <v>0</v>
      </c>
      <c r="L669" s="100" t="s">
        <v>29</v>
      </c>
      <c r="M669" s="170"/>
      <c r="N669" s="171"/>
    </row>
    <row r="670" spans="2:14" hidden="1">
      <c r="B670" s="322"/>
      <c r="C670" s="45"/>
      <c r="D670" s="45"/>
      <c r="E670" s="178"/>
      <c r="F670" s="73"/>
      <c r="G670" s="73"/>
      <c r="H670" s="73" t="s">
        <v>6181</v>
      </c>
      <c r="I670" s="83" t="e">
        <f>I672/M665</f>
        <v>#DIV/0!</v>
      </c>
      <c r="J670" s="169"/>
      <c r="K670" s="411"/>
      <c r="L670" s="100"/>
      <c r="M670" s="170"/>
      <c r="N670" s="171"/>
    </row>
    <row r="671" spans="2:14" hidden="1">
      <c r="B671" s="322"/>
      <c r="C671" s="45"/>
      <c r="D671" s="45"/>
      <c r="E671" s="127" t="s">
        <v>6426</v>
      </c>
      <c r="F671" s="310" t="s">
        <v>6267</v>
      </c>
      <c r="G671" s="310" t="s">
        <v>6427</v>
      </c>
      <c r="H671" s="93" t="s">
        <v>6180</v>
      </c>
      <c r="I671" s="109"/>
      <c r="J671" s="169"/>
      <c r="K671" s="111"/>
      <c r="L671" s="100"/>
      <c r="M671" s="170"/>
      <c r="N671" s="171"/>
    </row>
    <row r="672" spans="2:14" hidden="1">
      <c r="B672" s="322"/>
      <c r="C672" s="45"/>
      <c r="D672" s="45"/>
      <c r="E672" s="168">
        <v>10</v>
      </c>
      <c r="F672" s="73">
        <f>K657</f>
        <v>0</v>
      </c>
      <c r="G672" s="73">
        <v>4</v>
      </c>
      <c r="H672" s="73">
        <f>((E672/1000)*(E672/1000)*3.14*0.25)*7850</f>
        <v>0.61622500000000013</v>
      </c>
      <c r="I672" s="73"/>
      <c r="J672" s="169"/>
      <c r="K672" s="111">
        <f>G672*H672*F672</f>
        <v>0</v>
      </c>
      <c r="L672" s="100"/>
      <c r="M672" s="170"/>
      <c r="N672" s="171"/>
    </row>
    <row r="673" spans="2:14" hidden="1">
      <c r="B673" s="322"/>
      <c r="C673" s="45"/>
      <c r="D673" s="45"/>
      <c r="E673" s="168"/>
      <c r="F673" s="73"/>
      <c r="G673" s="73"/>
      <c r="H673" s="73"/>
      <c r="I673" s="73"/>
      <c r="J673" s="169"/>
      <c r="K673" s="111">
        <f>G673*H673*F673</f>
        <v>0</v>
      </c>
      <c r="L673" s="100"/>
      <c r="M673" s="170"/>
      <c r="N673" s="171"/>
    </row>
    <row r="674" spans="2:14" s="247" customFormat="1" hidden="1">
      <c r="B674" s="326"/>
      <c r="C674" s="150"/>
      <c r="D674" s="150"/>
      <c r="E674" s="201"/>
      <c r="F674" s="83"/>
      <c r="G674" s="83"/>
      <c r="H674" s="83"/>
      <c r="I674" s="83"/>
      <c r="J674" s="195"/>
      <c r="K674" s="416"/>
      <c r="L674" s="88"/>
      <c r="M674" s="253"/>
      <c r="N674" s="254"/>
    </row>
    <row r="675" spans="2:14" ht="28.5" hidden="1" customHeight="1">
      <c r="B675" s="322"/>
      <c r="C675" s="45">
        <v>95601</v>
      </c>
      <c r="D675" s="45" t="s">
        <v>12055</v>
      </c>
      <c r="E675" s="579" t="str">
        <f>IFERROR(VLOOKUP($C675,'2-SINAPI MAIO 2018'!$A$1:$D$11396,2,0),IFERROR(VLOOKUP($C675,'3-COMPO.ADM.PRF '!$B$12:$I$201,4,0),""))</f>
        <v>ARRASAMENTO MECANICO DE ESTACA DE CONCRETO ARMADO, DIAMETROS DE ATÉ 40 CM. AF_11/2016</v>
      </c>
      <c r="F675" s="580"/>
      <c r="G675" s="580"/>
      <c r="H675" s="580"/>
      <c r="I675" s="580"/>
      <c r="J675" s="581"/>
      <c r="K675" s="412">
        <f>H677</f>
        <v>0</v>
      </c>
      <c r="L675" s="100" t="s">
        <v>5840</v>
      </c>
      <c r="M675" s="170"/>
      <c r="N675" s="171"/>
    </row>
    <row r="676" spans="2:14" ht="25.5" hidden="1">
      <c r="B676" s="322"/>
      <c r="C676" s="45"/>
      <c r="D676" s="45"/>
      <c r="E676" s="215"/>
      <c r="F676" s="83"/>
      <c r="G676" s="73"/>
      <c r="H676" s="93" t="s">
        <v>12139</v>
      </c>
      <c r="I676" s="73"/>
      <c r="J676" s="169"/>
      <c r="K676" s="412"/>
      <c r="L676" s="100"/>
      <c r="M676" s="170"/>
      <c r="N676" s="171"/>
    </row>
    <row r="677" spans="2:14" hidden="1">
      <c r="B677" s="322"/>
      <c r="C677" s="45"/>
      <c r="D677" s="45"/>
      <c r="E677" s="178"/>
      <c r="F677" s="73"/>
      <c r="G677" s="73"/>
      <c r="H677" s="83">
        <f>G659*F659</f>
        <v>0</v>
      </c>
      <c r="I677" s="73"/>
      <c r="J677" s="169"/>
      <c r="K677" s="423"/>
      <c r="L677" s="179"/>
      <c r="M677" s="170"/>
      <c r="N677" s="171"/>
    </row>
    <row r="678" spans="2:14" hidden="1">
      <c r="B678" s="322"/>
      <c r="C678" s="45"/>
      <c r="D678" s="45"/>
      <c r="E678" s="178"/>
      <c r="F678" s="73"/>
      <c r="G678" s="73"/>
      <c r="H678" s="73"/>
      <c r="I678" s="73"/>
      <c r="J678" s="169"/>
      <c r="K678" s="111"/>
      <c r="L678" s="100"/>
      <c r="M678" s="170"/>
      <c r="N678" s="171"/>
    </row>
    <row r="679" spans="2:14" ht="28.5" hidden="1" customHeight="1">
      <c r="B679" s="322"/>
      <c r="C679" s="45">
        <v>72897</v>
      </c>
      <c r="D679" s="45" t="s">
        <v>12055</v>
      </c>
      <c r="E679" s="579" t="str">
        <f>IFERROR(VLOOKUP($C679,'2-SINAPI MAIO 2018'!$A$1:$D$11396,2,0),IFERROR(VLOOKUP($C679,'3-COMPO.ADM.PRF '!$B$12:$I$201,4,0),""))</f>
        <v>CARGA MANUAL DE ENTULHO EM CAMINHAO BASCULANTE 6 M3</v>
      </c>
      <c r="F679" s="580"/>
      <c r="G679" s="580"/>
      <c r="H679" s="580"/>
      <c r="I679" s="580"/>
      <c r="J679" s="581"/>
      <c r="K679" s="412">
        <f>M657*1.3</f>
        <v>0</v>
      </c>
      <c r="L679" s="100" t="s">
        <v>64</v>
      </c>
      <c r="M679" s="170"/>
      <c r="N679" s="171"/>
    </row>
    <row r="680" spans="2:14" hidden="1">
      <c r="B680" s="322"/>
      <c r="C680" s="45"/>
      <c r="D680" s="45"/>
      <c r="E680" s="178"/>
      <c r="F680" s="73"/>
      <c r="G680" s="73"/>
      <c r="H680" s="73"/>
      <c r="I680" s="73"/>
      <c r="J680" s="169"/>
      <c r="K680" s="411"/>
      <c r="L680" s="100"/>
      <c r="M680" s="170"/>
      <c r="N680" s="171"/>
    </row>
    <row r="681" spans="2:14" hidden="1">
      <c r="B681" s="322"/>
      <c r="C681" s="45"/>
      <c r="D681" s="45"/>
      <c r="E681" s="178"/>
      <c r="F681" s="73"/>
      <c r="G681" s="73"/>
      <c r="H681" s="73"/>
      <c r="I681" s="73"/>
      <c r="J681" s="169"/>
      <c r="K681" s="411"/>
      <c r="L681" s="100"/>
      <c r="M681" s="170"/>
      <c r="N681" s="171"/>
    </row>
    <row r="682" spans="2:14" ht="39.75" hidden="1" customHeight="1">
      <c r="B682" s="322"/>
      <c r="C682" s="45">
        <v>95302</v>
      </c>
      <c r="D682" s="45" t="s">
        <v>12055</v>
      </c>
      <c r="E682" s="579" t="str">
        <f>IFERROR(VLOOKUP($C682,'2-SINAPI MAIO 2018'!$A$1:$D$11396,2,0),IFERROR(VLOOKUP($C682,'3-COMPO.ADM.PRF '!$B$12:$I$201,4,0),""))</f>
        <v>TRANSPORTE COM CAMINHÃO BASCULANTE 6 M3 EM RODOVIA PAVIMENTADA ( PARA DISTÂNCIAS SUPERIORES A 4 KM)</v>
      </c>
      <c r="F682" s="580"/>
      <c r="G682" s="580"/>
      <c r="H682" s="580"/>
      <c r="I682" s="580"/>
      <c r="J682" s="581"/>
      <c r="K682" s="412">
        <f>SUM(K684)</f>
        <v>0</v>
      </c>
      <c r="L682" s="100" t="s">
        <v>64</v>
      </c>
      <c r="M682" s="170"/>
      <c r="N682" s="171"/>
    </row>
    <row r="683" spans="2:14" hidden="1">
      <c r="B683" s="322"/>
      <c r="C683" s="45"/>
      <c r="D683" s="45"/>
      <c r="E683" s="128" t="s">
        <v>12137</v>
      </c>
      <c r="F683" s="73" t="s">
        <v>12138</v>
      </c>
      <c r="G683" s="73"/>
      <c r="H683" s="73"/>
      <c r="I683" s="73"/>
      <c r="J683" s="169"/>
      <c r="K683" s="411"/>
      <c r="L683" s="100"/>
      <c r="M683" s="170"/>
      <c r="N683" s="171"/>
    </row>
    <row r="684" spans="2:14" hidden="1">
      <c r="B684" s="322"/>
      <c r="C684" s="45"/>
      <c r="D684" s="45"/>
      <c r="E684" s="124">
        <v>7.5</v>
      </c>
      <c r="F684" s="73">
        <f>K679</f>
        <v>0</v>
      </c>
      <c r="G684" s="73"/>
      <c r="H684" s="73"/>
      <c r="I684" s="73"/>
      <c r="J684" s="169"/>
      <c r="K684" s="411">
        <f>E684*F684</f>
        <v>0</v>
      </c>
      <c r="L684" s="100"/>
      <c r="M684" s="170"/>
      <c r="N684" s="171"/>
    </row>
    <row r="685" spans="2:14">
      <c r="B685" s="322"/>
      <c r="C685" s="45"/>
      <c r="D685" s="45"/>
      <c r="E685" s="178"/>
      <c r="F685" s="73"/>
      <c r="G685" s="73"/>
      <c r="H685" s="73"/>
      <c r="I685" s="73"/>
      <c r="J685" s="169"/>
      <c r="K685" s="411"/>
      <c r="L685" s="100"/>
      <c r="M685" s="170"/>
      <c r="N685" s="171"/>
    </row>
    <row r="686" spans="2:14" ht="15">
      <c r="B686" s="323"/>
      <c r="C686" s="149"/>
      <c r="D686" s="149"/>
      <c r="E686" s="613" t="s">
        <v>5886</v>
      </c>
      <c r="F686" s="614"/>
      <c r="G686" s="615"/>
      <c r="H686" s="80"/>
      <c r="I686" s="80"/>
      <c r="J686" s="226"/>
      <c r="K686" s="410"/>
      <c r="L686" s="106"/>
      <c r="M686" s="154"/>
      <c r="N686" s="177"/>
    </row>
    <row r="687" spans="2:14" hidden="1">
      <c r="B687" s="322"/>
      <c r="C687" s="45"/>
      <c r="D687" s="45"/>
      <c r="E687" s="237" t="s">
        <v>5820</v>
      </c>
      <c r="F687" s="79"/>
      <c r="G687" s="79"/>
      <c r="H687" s="79"/>
      <c r="I687" s="79"/>
      <c r="J687" s="238"/>
      <c r="K687" s="424"/>
      <c r="L687" s="100"/>
      <c r="M687" s="154"/>
      <c r="N687" s="108"/>
    </row>
    <row r="688" spans="2:14" hidden="1">
      <c r="B688" s="322"/>
      <c r="C688" s="45"/>
      <c r="D688" s="45"/>
      <c r="E688" s="178" t="s">
        <v>5814</v>
      </c>
      <c r="F688" s="73" t="s">
        <v>5887</v>
      </c>
      <c r="G688" s="73" t="s">
        <v>5888</v>
      </c>
      <c r="H688" s="73">
        <v>1</v>
      </c>
      <c r="I688" s="73"/>
      <c r="J688" s="169"/>
      <c r="K688" s="415" t="e">
        <f>E688*F688*G688*H688</f>
        <v>#VALUE!</v>
      </c>
      <c r="L688" s="100" t="s">
        <v>64</v>
      </c>
      <c r="M688" s="154"/>
      <c r="N688" s="188" t="s">
        <v>5889</v>
      </c>
    </row>
    <row r="689" spans="2:14" hidden="1">
      <c r="B689" s="322"/>
      <c r="C689" s="45"/>
      <c r="D689" s="45"/>
      <c r="E689" s="178"/>
      <c r="F689" s="73"/>
      <c r="G689" s="73"/>
      <c r="H689" s="73"/>
      <c r="I689" s="73"/>
      <c r="J689" s="169"/>
      <c r="K689" s="411"/>
      <c r="L689" s="100"/>
      <c r="M689" s="154"/>
      <c r="N689" s="108"/>
    </row>
    <row r="690" spans="2:14" hidden="1">
      <c r="B690" s="322"/>
      <c r="C690" s="45"/>
      <c r="D690" s="45"/>
      <c r="E690" s="215" t="s">
        <v>5883</v>
      </c>
      <c r="F690" s="83"/>
      <c r="G690" s="73"/>
      <c r="H690" s="73"/>
      <c r="I690" s="73"/>
      <c r="J690" s="169"/>
      <c r="K690" s="415" t="e">
        <f>SUM(K692)</f>
        <v>#VALUE!</v>
      </c>
      <c r="L690" s="100" t="s">
        <v>64</v>
      </c>
      <c r="M690" s="154"/>
      <c r="N690" s="108"/>
    </row>
    <row r="691" spans="2:14" hidden="1">
      <c r="B691" s="322"/>
      <c r="C691" s="45"/>
      <c r="D691" s="45"/>
      <c r="E691" s="178"/>
      <c r="F691" s="76"/>
      <c r="G691" s="42" t="s">
        <v>5890</v>
      </c>
      <c r="H691" s="73"/>
      <c r="I691" s="73"/>
      <c r="J691" s="169"/>
      <c r="K691" s="411"/>
      <c r="L691" s="100"/>
      <c r="M691" s="154"/>
      <c r="N691" s="108"/>
    </row>
    <row r="692" spans="2:14" hidden="1">
      <c r="B692" s="322"/>
      <c r="C692" s="45"/>
      <c r="D692" s="45"/>
      <c r="E692" s="178"/>
      <c r="F692" s="73" t="s">
        <v>5814</v>
      </c>
      <c r="G692" s="77" t="s">
        <v>5813</v>
      </c>
      <c r="H692" s="73" t="s">
        <v>5888</v>
      </c>
      <c r="I692" s="73">
        <v>1</v>
      </c>
      <c r="J692" s="169"/>
      <c r="K692" s="415" t="e">
        <f>F692*G692*H692*I692</f>
        <v>#VALUE!</v>
      </c>
      <c r="L692" s="100"/>
      <c r="M692" s="154"/>
      <c r="N692" s="108"/>
    </row>
    <row r="693" spans="2:14" hidden="1">
      <c r="B693" s="322"/>
      <c r="C693" s="45"/>
      <c r="D693" s="45"/>
      <c r="E693" s="184" t="s">
        <v>5891</v>
      </c>
      <c r="F693" s="73"/>
      <c r="G693" s="77"/>
      <c r="H693" s="73"/>
      <c r="I693" s="73"/>
      <c r="J693" s="169"/>
      <c r="K693" s="411"/>
      <c r="L693" s="100"/>
      <c r="M693" s="154"/>
      <c r="N693" s="108"/>
    </row>
    <row r="694" spans="2:14" hidden="1">
      <c r="B694" s="322"/>
      <c r="C694" s="45"/>
      <c r="D694" s="45"/>
      <c r="E694" s="184" t="s">
        <v>5892</v>
      </c>
      <c r="F694" s="73"/>
      <c r="G694" s="77"/>
      <c r="H694" s="73"/>
      <c r="I694" s="73"/>
      <c r="J694" s="169"/>
      <c r="K694" s="411"/>
      <c r="L694" s="100"/>
      <c r="M694" s="154"/>
      <c r="N694" s="108"/>
    </row>
    <row r="695" spans="2:14" hidden="1">
      <c r="B695" s="322"/>
      <c r="C695" s="45"/>
      <c r="D695" s="45"/>
      <c r="E695" s="184" t="s">
        <v>5893</v>
      </c>
      <c r="F695" s="73"/>
      <c r="G695" s="77"/>
      <c r="H695" s="73"/>
      <c r="I695" s="73"/>
      <c r="J695" s="169"/>
      <c r="K695" s="425" t="s">
        <v>5894</v>
      </c>
      <c r="L695" s="100"/>
      <c r="M695" s="154"/>
      <c r="N695" s="108"/>
    </row>
    <row r="696" spans="2:14" hidden="1">
      <c r="B696" s="322"/>
      <c r="C696" s="45"/>
      <c r="D696" s="45"/>
      <c r="E696" s="178"/>
      <c r="F696" s="73"/>
      <c r="G696" s="77"/>
      <c r="H696" s="73"/>
      <c r="I696" s="73"/>
      <c r="J696" s="169"/>
      <c r="K696" s="411"/>
      <c r="L696" s="100"/>
      <c r="M696" s="154"/>
      <c r="N696" s="108"/>
    </row>
    <row r="697" spans="2:14" hidden="1">
      <c r="B697" s="322"/>
      <c r="C697" s="45"/>
      <c r="D697" s="45"/>
      <c r="E697" s="178"/>
      <c r="F697" s="73"/>
      <c r="G697" s="73"/>
      <c r="H697" s="73"/>
      <c r="I697" s="73"/>
      <c r="J697" s="169"/>
      <c r="K697" s="411"/>
      <c r="L697" s="100"/>
      <c r="M697" s="154"/>
      <c r="N697" s="108"/>
    </row>
    <row r="698" spans="2:14" hidden="1">
      <c r="B698" s="322"/>
      <c r="C698" s="45"/>
      <c r="D698" s="45"/>
      <c r="E698" s="215" t="s">
        <v>5868</v>
      </c>
      <c r="F698" s="83"/>
      <c r="G698" s="73"/>
      <c r="H698" s="73"/>
      <c r="I698" s="73"/>
      <c r="J698" s="169"/>
      <c r="K698" s="411"/>
      <c r="L698" s="100"/>
      <c r="M698" s="154"/>
      <c r="N698" s="108"/>
    </row>
    <row r="699" spans="2:14" hidden="1">
      <c r="B699" s="322"/>
      <c r="C699" s="45"/>
      <c r="D699" s="45"/>
      <c r="E699" s="178"/>
      <c r="F699" s="73"/>
      <c r="G699" s="73"/>
      <c r="H699" s="73"/>
      <c r="I699" s="73"/>
      <c r="J699" s="169"/>
      <c r="K699" s="415" t="e">
        <f>K690+K722</f>
        <v>#VALUE!</v>
      </c>
      <c r="L699" s="100" t="s">
        <v>64</v>
      </c>
      <c r="M699" s="154"/>
      <c r="N699" s="108"/>
    </row>
    <row r="700" spans="2:14" hidden="1">
      <c r="B700" s="322"/>
      <c r="C700" s="45"/>
      <c r="D700" s="45"/>
      <c r="E700" s="178"/>
      <c r="F700" s="73"/>
      <c r="G700" s="73"/>
      <c r="H700" s="73"/>
      <c r="I700" s="73"/>
      <c r="J700" s="169"/>
      <c r="K700" s="411"/>
      <c r="L700" s="100"/>
      <c r="M700" s="154"/>
      <c r="N700" s="108"/>
    </row>
    <row r="701" spans="2:14" hidden="1">
      <c r="B701" s="322"/>
      <c r="C701" s="45"/>
      <c r="D701" s="45"/>
      <c r="E701" s="215" t="s">
        <v>5830</v>
      </c>
      <c r="F701" s="76"/>
      <c r="G701" s="76"/>
      <c r="H701" s="76"/>
      <c r="I701" s="76"/>
      <c r="J701" s="208"/>
      <c r="K701" s="420"/>
      <c r="L701" s="164"/>
      <c r="M701" s="154"/>
      <c r="N701" s="108"/>
    </row>
    <row r="702" spans="2:14" hidden="1">
      <c r="B702" s="322"/>
      <c r="C702" s="45"/>
      <c r="D702" s="45"/>
      <c r="E702" s="178"/>
      <c r="F702" s="73"/>
      <c r="G702" s="73"/>
      <c r="H702" s="83">
        <v>80</v>
      </c>
      <c r="I702" s="73"/>
      <c r="J702" s="169"/>
      <c r="K702" s="415" t="e">
        <f>H702*K699</f>
        <v>#VALUE!</v>
      </c>
      <c r="L702" s="100" t="s">
        <v>29</v>
      </c>
      <c r="M702" s="154"/>
      <c r="N702" s="108"/>
    </row>
    <row r="703" spans="2:14" hidden="1">
      <c r="B703" s="322"/>
      <c r="C703" s="45"/>
      <c r="D703" s="45"/>
      <c r="E703" s="178"/>
      <c r="F703" s="73"/>
      <c r="G703" s="73"/>
      <c r="H703" s="73"/>
      <c r="I703" s="73"/>
      <c r="J703" s="169"/>
      <c r="K703" s="411"/>
      <c r="L703" s="100"/>
      <c r="M703" s="154"/>
      <c r="N703" s="108"/>
    </row>
    <row r="704" spans="2:14" hidden="1">
      <c r="B704" s="322"/>
      <c r="C704" s="45"/>
      <c r="D704" s="45"/>
      <c r="E704" s="215" t="s">
        <v>5895</v>
      </c>
      <c r="F704" s="76"/>
      <c r="G704" s="76"/>
      <c r="H704" s="76"/>
      <c r="I704" s="76"/>
      <c r="J704" s="208"/>
      <c r="K704" s="420"/>
      <c r="L704" s="164"/>
      <c r="M704" s="154"/>
      <c r="N704" s="108"/>
    </row>
    <row r="705" spans="2:14" hidden="1">
      <c r="B705" s="322"/>
      <c r="C705" s="45"/>
      <c r="D705" s="45"/>
      <c r="E705" s="178"/>
      <c r="F705" s="73"/>
      <c r="G705" s="77" t="s">
        <v>5811</v>
      </c>
      <c r="H705" s="77" t="s">
        <v>5809</v>
      </c>
      <c r="I705" s="77" t="s">
        <v>5813</v>
      </c>
      <c r="J705" s="138" t="s">
        <v>5896</v>
      </c>
      <c r="K705" s="415">
        <f>SUM(K706:K708)</f>
        <v>0</v>
      </c>
      <c r="L705" s="87" t="s">
        <v>63</v>
      </c>
      <c r="M705" s="154"/>
      <c r="N705" s="108"/>
    </row>
    <row r="706" spans="2:14" hidden="1">
      <c r="B706" s="322"/>
      <c r="C706" s="45"/>
      <c r="D706" s="45"/>
      <c r="E706" s="184" t="s">
        <v>5897</v>
      </c>
      <c r="F706" s="73"/>
      <c r="G706" s="73"/>
      <c r="H706" s="73"/>
      <c r="I706" s="73"/>
      <c r="J706" s="169"/>
      <c r="K706" s="411"/>
      <c r="L706" s="100"/>
      <c r="M706" s="154"/>
      <c r="N706" s="108"/>
    </row>
    <row r="707" spans="2:14" hidden="1">
      <c r="B707" s="322"/>
      <c r="C707" s="45"/>
      <c r="D707" s="45"/>
      <c r="E707" s="184" t="s">
        <v>5898</v>
      </c>
      <c r="F707" s="73"/>
      <c r="G707" s="73"/>
      <c r="H707" s="73"/>
      <c r="I707" s="73"/>
      <c r="J707" s="169"/>
      <c r="K707" s="411"/>
      <c r="L707" s="100"/>
      <c r="M707" s="154"/>
      <c r="N707" s="108"/>
    </row>
    <row r="708" spans="2:14" hidden="1">
      <c r="B708" s="322"/>
      <c r="C708" s="45"/>
      <c r="D708" s="45"/>
      <c r="E708" s="184" t="s">
        <v>5899</v>
      </c>
      <c r="F708" s="73"/>
      <c r="G708" s="73"/>
      <c r="H708" s="73"/>
      <c r="I708" s="73"/>
      <c r="J708" s="169"/>
      <c r="K708" s="411"/>
      <c r="L708" s="100"/>
      <c r="M708" s="154"/>
      <c r="N708" s="108"/>
    </row>
    <row r="709" spans="2:14" hidden="1">
      <c r="B709" s="322"/>
      <c r="C709" s="45"/>
      <c r="D709" s="45"/>
      <c r="E709" s="178"/>
      <c r="F709" s="73"/>
      <c r="G709" s="73"/>
      <c r="H709" s="73"/>
      <c r="I709" s="73"/>
      <c r="J709" s="169"/>
      <c r="K709" s="411"/>
      <c r="L709" s="100"/>
      <c r="M709" s="154"/>
      <c r="N709" s="108"/>
    </row>
    <row r="710" spans="2:14" hidden="1">
      <c r="B710" s="322"/>
      <c r="C710" s="45"/>
      <c r="D710" s="45"/>
      <c r="E710" s="178"/>
      <c r="F710" s="73"/>
      <c r="G710" s="73"/>
      <c r="H710" s="73"/>
      <c r="I710" s="73"/>
      <c r="J710" s="169"/>
      <c r="K710" s="411"/>
      <c r="L710" s="100"/>
      <c r="M710" s="154"/>
      <c r="N710" s="108"/>
    </row>
    <row r="711" spans="2:14" hidden="1">
      <c r="B711" s="322"/>
      <c r="C711" s="45"/>
      <c r="D711" s="45"/>
      <c r="E711" s="229" t="s">
        <v>5885</v>
      </c>
      <c r="F711" s="73"/>
      <c r="G711" s="73"/>
      <c r="H711" s="73"/>
      <c r="I711" s="73"/>
      <c r="J711" s="169"/>
      <c r="K711" s="411"/>
      <c r="L711" s="100"/>
      <c r="M711" s="154"/>
      <c r="N711" s="108"/>
    </row>
    <row r="712" spans="2:14" hidden="1">
      <c r="B712" s="322"/>
      <c r="C712" s="45"/>
      <c r="D712" s="45"/>
      <c r="E712" s="178"/>
      <c r="F712" s="73"/>
      <c r="G712" s="73"/>
      <c r="H712" s="73"/>
      <c r="I712" s="73"/>
      <c r="J712" s="169"/>
      <c r="K712" s="415" t="e">
        <f>K688-K690</f>
        <v>#VALUE!</v>
      </c>
      <c r="L712" s="100" t="s">
        <v>64</v>
      </c>
      <c r="M712" s="154"/>
      <c r="N712" s="108"/>
    </row>
    <row r="713" spans="2:14" hidden="1">
      <c r="B713" s="322"/>
      <c r="C713" s="45"/>
      <c r="D713" s="45"/>
      <c r="E713" s="178"/>
      <c r="F713" s="73"/>
      <c r="G713" s="73"/>
      <c r="H713" s="73"/>
      <c r="I713" s="73"/>
      <c r="J713" s="169"/>
      <c r="K713" s="411"/>
      <c r="L713" s="100"/>
      <c r="M713" s="154"/>
      <c r="N713" s="108"/>
    </row>
    <row r="714" spans="2:14" hidden="1">
      <c r="B714" s="322"/>
      <c r="C714" s="45"/>
      <c r="D714" s="45"/>
      <c r="E714" s="178"/>
      <c r="F714" s="73"/>
      <c r="G714" s="73"/>
      <c r="H714" s="73"/>
      <c r="I714" s="73"/>
      <c r="J714" s="169"/>
      <c r="K714" s="411"/>
      <c r="L714" s="100"/>
      <c r="M714" s="154"/>
      <c r="N714" s="108"/>
    </row>
    <row r="715" spans="2:14" hidden="1">
      <c r="B715" s="322"/>
      <c r="C715" s="45"/>
      <c r="D715" s="45"/>
      <c r="E715" s="229" t="s">
        <v>5900</v>
      </c>
      <c r="F715" s="73"/>
      <c r="G715" s="73"/>
      <c r="H715" s="73"/>
      <c r="I715" s="73"/>
      <c r="J715" s="169"/>
      <c r="K715" s="415" t="e">
        <f>K690*1.3</f>
        <v>#VALUE!</v>
      </c>
      <c r="L715" s="100" t="s">
        <v>64</v>
      </c>
      <c r="M715" s="154"/>
      <c r="N715" s="108"/>
    </row>
    <row r="716" spans="2:14" hidden="1">
      <c r="B716" s="322"/>
      <c r="C716" s="45"/>
      <c r="D716" s="45"/>
      <c r="E716" s="178"/>
      <c r="F716" s="73"/>
      <c r="G716" s="73"/>
      <c r="H716" s="73"/>
      <c r="I716" s="73"/>
      <c r="J716" s="169"/>
      <c r="K716" s="411"/>
      <c r="L716" s="100"/>
      <c r="M716" s="154"/>
      <c r="N716" s="108"/>
    </row>
    <row r="717" spans="2:14" hidden="1">
      <c r="B717" s="322"/>
      <c r="C717" s="45"/>
      <c r="D717" s="45"/>
      <c r="E717" s="229" t="s">
        <v>5901</v>
      </c>
      <c r="F717" s="82"/>
      <c r="G717" s="82"/>
      <c r="H717" s="82"/>
      <c r="I717" s="73"/>
      <c r="J717" s="169"/>
      <c r="K717" s="411"/>
      <c r="L717" s="100"/>
      <c r="M717" s="154"/>
      <c r="N717" s="108"/>
    </row>
    <row r="718" spans="2:14" hidden="1">
      <c r="B718" s="322"/>
      <c r="C718" s="45"/>
      <c r="D718" s="45"/>
      <c r="E718" s="178"/>
      <c r="F718" s="73"/>
      <c r="G718" s="73"/>
      <c r="H718" s="73"/>
      <c r="I718" s="73"/>
      <c r="J718" s="169"/>
      <c r="K718" s="415" t="e">
        <f>K715</f>
        <v>#VALUE!</v>
      </c>
      <c r="L718" s="100" t="s">
        <v>64</v>
      </c>
      <c r="M718" s="154"/>
      <c r="N718" s="108"/>
    </row>
    <row r="719" spans="2:14" hidden="1">
      <c r="B719" s="322"/>
      <c r="C719" s="45"/>
      <c r="D719" s="45"/>
      <c r="E719" s="178"/>
      <c r="F719" s="73"/>
      <c r="G719" s="73"/>
      <c r="H719" s="73"/>
      <c r="I719" s="73"/>
      <c r="J719" s="169"/>
      <c r="K719" s="411"/>
      <c r="L719" s="100"/>
      <c r="M719" s="154"/>
      <c r="N719" s="108"/>
    </row>
    <row r="720" spans="2:14" hidden="1">
      <c r="B720" s="322"/>
      <c r="C720" s="45"/>
      <c r="D720" s="45"/>
      <c r="E720" s="184" t="s">
        <v>5902</v>
      </c>
      <c r="F720" s="73"/>
      <c r="G720" s="77" t="s">
        <v>5811</v>
      </c>
      <c r="H720" s="77" t="s">
        <v>5809</v>
      </c>
      <c r="I720" s="77" t="s">
        <v>5813</v>
      </c>
      <c r="J720" s="138" t="s">
        <v>5896</v>
      </c>
      <c r="K720" s="415">
        <f>SUM(K721:K722)</f>
        <v>0</v>
      </c>
      <c r="L720" s="87" t="s">
        <v>64</v>
      </c>
      <c r="M720" s="154"/>
      <c r="N720" s="108"/>
    </row>
    <row r="721" spans="2:14" hidden="1">
      <c r="B721" s="322"/>
      <c r="C721" s="45"/>
      <c r="D721" s="45"/>
      <c r="E721" s="184" t="s">
        <v>5903</v>
      </c>
      <c r="F721" s="73"/>
      <c r="G721" s="73"/>
      <c r="H721" s="73"/>
      <c r="I721" s="73"/>
      <c r="J721" s="169"/>
      <c r="K721" s="411"/>
      <c r="L721" s="100"/>
      <c r="M721" s="154"/>
      <c r="N721" s="108"/>
    </row>
    <row r="722" spans="2:14" hidden="1">
      <c r="B722" s="322"/>
      <c r="C722" s="45"/>
      <c r="D722" s="45"/>
      <c r="E722" s="184" t="s">
        <v>5904</v>
      </c>
      <c r="F722" s="73"/>
      <c r="G722" s="73"/>
      <c r="H722" s="73"/>
      <c r="I722" s="73"/>
      <c r="J722" s="169"/>
      <c r="K722" s="425" t="s">
        <v>5894</v>
      </c>
      <c r="L722" s="100"/>
      <c r="M722" s="170"/>
      <c r="N722" s="171"/>
    </row>
    <row r="723" spans="2:14" hidden="1">
      <c r="B723" s="322"/>
      <c r="C723" s="45"/>
      <c r="D723" s="45"/>
      <c r="E723" s="178"/>
      <c r="F723" s="73"/>
      <c r="G723" s="73"/>
      <c r="H723" s="73"/>
      <c r="I723" s="73"/>
      <c r="J723" s="169"/>
      <c r="K723" s="411"/>
      <c r="L723" s="100"/>
      <c r="M723" s="170"/>
      <c r="N723" s="171"/>
    </row>
    <row r="724" spans="2:14" hidden="1">
      <c r="B724" s="322"/>
      <c r="C724" s="45"/>
      <c r="D724" s="45"/>
      <c r="E724" s="184" t="s">
        <v>5905</v>
      </c>
      <c r="F724" s="73"/>
      <c r="G724" s="73"/>
      <c r="H724" s="73"/>
      <c r="I724" s="73"/>
      <c r="J724" s="169"/>
      <c r="K724" s="411"/>
      <c r="L724" s="87" t="s">
        <v>5853</v>
      </c>
      <c r="M724" s="170"/>
      <c r="N724" s="171"/>
    </row>
    <row r="725" spans="2:14">
      <c r="B725" s="322"/>
      <c r="C725" s="45"/>
      <c r="D725" s="45"/>
      <c r="E725" s="178"/>
      <c r="F725" s="73"/>
      <c r="G725" s="73"/>
      <c r="H725" s="73"/>
      <c r="I725" s="73"/>
      <c r="J725" s="169"/>
      <c r="K725" s="411"/>
      <c r="L725" s="100"/>
      <c r="M725" s="170"/>
      <c r="N725" s="171"/>
    </row>
    <row r="726" spans="2:14" ht="15">
      <c r="B726" s="323"/>
      <c r="C726" s="149"/>
      <c r="D726" s="149"/>
      <c r="E726" s="596" t="s">
        <v>5799</v>
      </c>
      <c r="F726" s="597"/>
      <c r="G726" s="597"/>
      <c r="H726" s="224" t="s">
        <v>6497</v>
      </c>
      <c r="I726" s="73"/>
      <c r="J726" s="226"/>
      <c r="K726" s="410"/>
      <c r="L726" s="106"/>
      <c r="M726" s="154"/>
      <c r="N726" s="177"/>
    </row>
    <row r="727" spans="2:14" ht="33" hidden="1" customHeight="1">
      <c r="B727" s="322"/>
      <c r="C727" s="45">
        <v>96527</v>
      </c>
      <c r="D727" s="121" t="s">
        <v>11</v>
      </c>
      <c r="E727" s="579" t="str">
        <f>IFERROR(VLOOKUP($C727,'2-SINAPI MAIO 2018'!$A$1:$D$11396,2,0),IFERROR(VLOOKUP($C727,'3-COMPO.ADM.PRF '!$B$12:$I$201,4,0),""))</f>
        <v>ESCAVAÇÃO MANUAL DE VALA PARA VIGA BALDRAME, COM PREVISÃO DE FÔRMA. AF_06/2017</v>
      </c>
      <c r="F727" s="580"/>
      <c r="G727" s="580"/>
      <c r="H727" s="580"/>
      <c r="I727" s="580"/>
      <c r="J727" s="581"/>
      <c r="K727" s="412">
        <f>SUM(K729:K730)</f>
        <v>0</v>
      </c>
      <c r="L727" s="100" t="s">
        <v>64</v>
      </c>
      <c r="M727" s="154"/>
      <c r="N727" s="108"/>
    </row>
    <row r="728" spans="2:14" ht="38.25" hidden="1">
      <c r="B728" s="322" t="s">
        <v>6449</v>
      </c>
      <c r="C728" s="45"/>
      <c r="D728" s="45"/>
      <c r="E728" s="123" t="s">
        <v>6371</v>
      </c>
      <c r="F728" s="77" t="s">
        <v>6370</v>
      </c>
      <c r="G728" s="77" t="s">
        <v>6373</v>
      </c>
      <c r="H728" s="310" t="s">
        <v>6374</v>
      </c>
      <c r="I728" s="307"/>
      <c r="J728" s="308"/>
      <c r="K728" s="417"/>
      <c r="L728" s="100"/>
      <c r="M728" s="154"/>
      <c r="N728" s="108"/>
    </row>
    <row r="729" spans="2:14" hidden="1">
      <c r="B729" s="326" t="str">
        <f>B739</f>
        <v xml:space="preserve">paredes verticais a serem construídas </v>
      </c>
      <c r="C729" s="45"/>
      <c r="D729" s="45"/>
      <c r="E729" s="178">
        <v>0</v>
      </c>
      <c r="F729" s="73">
        <f>F739+0.3</f>
        <v>0.44999999999999996</v>
      </c>
      <c r="G729" s="73">
        <f t="shared" ref="G729:H730" si="8">G739</f>
        <v>0.4</v>
      </c>
      <c r="H729" s="73">
        <f t="shared" si="8"/>
        <v>2</v>
      </c>
      <c r="I729" s="73"/>
      <c r="J729" s="169"/>
      <c r="K729" s="111">
        <f>E729*F729*G729*H729</f>
        <v>0</v>
      </c>
      <c r="L729" s="100"/>
      <c r="M729" s="154"/>
      <c r="N729" s="188" t="s">
        <v>5889</v>
      </c>
    </row>
    <row r="730" spans="2:14" hidden="1">
      <c r="B730" s="326" t="str">
        <f t="shared" ref="B730" si="9">B740</f>
        <v xml:space="preserve">paredes horizontais a serem construidas </v>
      </c>
      <c r="C730" s="45"/>
      <c r="D730" s="45"/>
      <c r="E730" s="178">
        <v>0</v>
      </c>
      <c r="F730" s="73">
        <f>F740+0.3</f>
        <v>0.44999999999999996</v>
      </c>
      <c r="G730" s="73">
        <f t="shared" si="8"/>
        <v>0.4</v>
      </c>
      <c r="H730" s="73">
        <f t="shared" si="8"/>
        <v>1</v>
      </c>
      <c r="I730" s="73"/>
      <c r="J730" s="169"/>
      <c r="K730" s="111">
        <f t="shared" ref="K730" si="10">E730*F730*G730*H730</f>
        <v>0</v>
      </c>
      <c r="L730" s="100"/>
      <c r="M730" s="154"/>
      <c r="N730" s="188"/>
    </row>
    <row r="731" spans="2:14" hidden="1">
      <c r="B731" s="326"/>
      <c r="C731" s="150"/>
      <c r="D731" s="150"/>
      <c r="E731" s="178"/>
      <c r="F731" s="73"/>
      <c r="G731" s="73"/>
      <c r="H731" s="83"/>
      <c r="I731" s="83"/>
      <c r="J731" s="195"/>
      <c r="K731" s="410"/>
      <c r="L731" s="88"/>
      <c r="M731" s="200"/>
      <c r="N731" s="198"/>
    </row>
    <row r="732" spans="2:14" ht="30" hidden="1" customHeight="1">
      <c r="B732" s="326"/>
      <c r="C732" s="45">
        <v>96617</v>
      </c>
      <c r="D732" s="121" t="s">
        <v>11</v>
      </c>
      <c r="E732" s="579" t="str">
        <f>IFERROR(VLOOKUP($C732,'2-SINAPI MAIO 2018'!$A$1:$D$11396,2,0),IFERROR(VLOOKUP($C732,'3-COMPO.ADM.PRF '!$B$12:$I$201,4,0),""))</f>
        <v>LASTRO DE CONCRETO MAGRO, APLICADO EM BLOCOS DE COROAMENTO OU SAPATAS, ESPESSURA DE 3 CM. AF_08/2017</v>
      </c>
      <c r="F732" s="580"/>
      <c r="G732" s="580"/>
      <c r="H732" s="580"/>
      <c r="I732" s="580"/>
      <c r="J732" s="581"/>
      <c r="K732" s="412">
        <f>SUM(K734:K735)</f>
        <v>0</v>
      </c>
      <c r="L732" s="87" t="s">
        <v>63</v>
      </c>
      <c r="M732" s="72">
        <f>K732*H732</f>
        <v>0</v>
      </c>
      <c r="N732" s="181" t="s">
        <v>64</v>
      </c>
    </row>
    <row r="733" spans="2:14" ht="25.5" hidden="1">
      <c r="B733" s="326"/>
      <c r="C733" s="150"/>
      <c r="D733" s="150"/>
      <c r="E733" s="123" t="s">
        <v>6371</v>
      </c>
      <c r="F733" s="77" t="s">
        <v>6370</v>
      </c>
      <c r="G733" s="73"/>
      <c r="H733" s="310" t="s">
        <v>6374</v>
      </c>
      <c r="I733" s="73"/>
      <c r="J733" s="169"/>
      <c r="K733" s="411"/>
      <c r="L733" s="100"/>
      <c r="M733" s="170"/>
      <c r="N733" s="171"/>
    </row>
    <row r="734" spans="2:14" hidden="1">
      <c r="B734" s="326" t="str">
        <f t="shared" ref="B734:B735" si="11">B739</f>
        <v xml:space="preserve">paredes verticais a serem construídas </v>
      </c>
      <c r="C734" s="150"/>
      <c r="D734" s="150"/>
      <c r="E734" s="178">
        <f>E729</f>
        <v>0</v>
      </c>
      <c r="F734" s="73">
        <f t="shared" ref="F734:F735" si="12">F739*2</f>
        <v>0.3</v>
      </c>
      <c r="G734" s="73"/>
      <c r="H734" s="73">
        <f>H729</f>
        <v>2</v>
      </c>
      <c r="I734" s="73"/>
      <c r="J734" s="169"/>
      <c r="K734" s="111">
        <f>H734*F734*E734</f>
        <v>0</v>
      </c>
      <c r="L734" s="100"/>
      <c r="M734" s="170"/>
      <c r="N734" s="171"/>
    </row>
    <row r="735" spans="2:14" hidden="1">
      <c r="B735" s="326" t="str">
        <f t="shared" si="11"/>
        <v xml:space="preserve">paredes horizontais a serem construidas </v>
      </c>
      <c r="C735" s="150"/>
      <c r="D735" s="150"/>
      <c r="E735" s="178">
        <f>E730</f>
        <v>0</v>
      </c>
      <c r="F735" s="73">
        <f t="shared" si="12"/>
        <v>0.3</v>
      </c>
      <c r="G735" s="73"/>
      <c r="H735" s="73">
        <f>H730</f>
        <v>1</v>
      </c>
      <c r="I735" s="73"/>
      <c r="J735" s="169"/>
      <c r="K735" s="111">
        <f t="shared" ref="K735" si="13">H735*F735*E735</f>
        <v>0</v>
      </c>
      <c r="L735" s="100"/>
      <c r="M735" s="170"/>
      <c r="N735" s="171"/>
    </row>
    <row r="736" spans="2:14" hidden="1">
      <c r="B736" s="326"/>
      <c r="C736" s="150"/>
      <c r="D736" s="150"/>
      <c r="E736" s="178"/>
      <c r="F736" s="73"/>
      <c r="G736" s="73"/>
      <c r="H736" s="83"/>
      <c r="I736" s="83"/>
      <c r="J736" s="195"/>
      <c r="K736" s="410"/>
      <c r="L736" s="88"/>
      <c r="M736" s="200"/>
      <c r="N736" s="198"/>
    </row>
    <row r="737" spans="2:14" ht="15" hidden="1">
      <c r="B737" s="322"/>
      <c r="C737" s="45">
        <v>94965</v>
      </c>
      <c r="D737" s="121" t="s">
        <v>11</v>
      </c>
      <c r="E737" s="579" t="s">
        <v>6450</v>
      </c>
      <c r="F737" s="580"/>
      <c r="G737" s="580"/>
      <c r="H737" s="580"/>
      <c r="I737" s="580"/>
      <c r="J737" s="581"/>
      <c r="K737" s="412">
        <f>SUM(K739:K740)</f>
        <v>0</v>
      </c>
      <c r="L737" s="100" t="s">
        <v>64</v>
      </c>
      <c r="M737" s="154"/>
      <c r="N737" s="108"/>
    </row>
    <row r="738" spans="2:14" ht="25.5" hidden="1">
      <c r="B738" s="322" t="s">
        <v>6448</v>
      </c>
      <c r="C738" s="45"/>
      <c r="D738" s="45"/>
      <c r="E738" s="123" t="s">
        <v>6371</v>
      </c>
      <c r="F738" s="77" t="s">
        <v>6370</v>
      </c>
      <c r="G738" s="77" t="s">
        <v>6373</v>
      </c>
      <c r="H738" s="310" t="s">
        <v>6374</v>
      </c>
      <c r="I738" s="307"/>
      <c r="J738" s="308"/>
      <c r="K738" s="415"/>
      <c r="L738" s="100"/>
      <c r="M738" s="154"/>
      <c r="N738" s="108"/>
    </row>
    <row r="739" spans="2:14" hidden="1">
      <c r="B739" s="326" t="s">
        <v>12140</v>
      </c>
      <c r="C739" s="150"/>
      <c r="D739" s="150"/>
      <c r="E739" s="183">
        <v>0</v>
      </c>
      <c r="F739" s="116">
        <v>0.15</v>
      </c>
      <c r="G739" s="116">
        <v>0.4</v>
      </c>
      <c r="H739" s="116">
        <v>2</v>
      </c>
      <c r="I739" s="83"/>
      <c r="J739" s="195"/>
      <c r="K739" s="416">
        <f>E739*F739*G739*H739</f>
        <v>0</v>
      </c>
      <c r="L739" s="88"/>
      <c r="M739" s="200"/>
      <c r="N739" s="198"/>
    </row>
    <row r="740" spans="2:14" hidden="1">
      <c r="B740" s="326" t="s">
        <v>12141</v>
      </c>
      <c r="C740" s="150"/>
      <c r="D740" s="150"/>
      <c r="E740" s="183">
        <v>0</v>
      </c>
      <c r="F740" s="116">
        <v>0.15</v>
      </c>
      <c r="G740" s="116">
        <v>0.4</v>
      </c>
      <c r="H740" s="116">
        <v>1</v>
      </c>
      <c r="I740" s="83"/>
      <c r="J740" s="195"/>
      <c r="K740" s="416">
        <f>E740*F740*G740*H740</f>
        <v>0</v>
      </c>
      <c r="L740" s="88"/>
      <c r="M740" s="200"/>
      <c r="N740" s="198"/>
    </row>
    <row r="741" spans="2:14" hidden="1">
      <c r="B741" s="326"/>
      <c r="C741" s="150"/>
      <c r="D741" s="150"/>
      <c r="E741" s="203"/>
      <c r="F741" s="73"/>
      <c r="G741" s="73"/>
      <c r="H741" s="83"/>
      <c r="I741" s="83"/>
      <c r="J741" s="195"/>
      <c r="K741" s="410"/>
      <c r="L741" s="88"/>
      <c r="M741" s="200"/>
      <c r="N741" s="198"/>
    </row>
    <row r="742" spans="2:14" hidden="1">
      <c r="B742" s="326"/>
      <c r="C742" s="150"/>
      <c r="D742" s="150"/>
      <c r="E742" s="203"/>
      <c r="F742" s="73"/>
      <c r="G742" s="73"/>
      <c r="H742" s="83"/>
      <c r="I742" s="83"/>
      <c r="J742" s="195"/>
      <c r="K742" s="410"/>
      <c r="L742" s="88"/>
      <c r="M742" s="200"/>
      <c r="N742" s="198"/>
    </row>
    <row r="743" spans="2:14" ht="15" hidden="1">
      <c r="B743" s="322"/>
      <c r="C743" s="45" t="s">
        <v>11952</v>
      </c>
      <c r="D743" s="121" t="s">
        <v>11</v>
      </c>
      <c r="E743" s="579" t="s">
        <v>6451</v>
      </c>
      <c r="F743" s="580"/>
      <c r="G743" s="580"/>
      <c r="H743" s="580"/>
      <c r="I743" s="580"/>
      <c r="J743" s="581"/>
      <c r="K743" s="412">
        <f>K737</f>
        <v>0</v>
      </c>
      <c r="L743" s="100" t="s">
        <v>64</v>
      </c>
      <c r="M743" s="154"/>
      <c r="N743" s="108"/>
    </row>
    <row r="744" spans="2:14" hidden="1">
      <c r="B744" s="322"/>
      <c r="C744" s="45"/>
      <c r="D744" s="45"/>
      <c r="E744" s="178"/>
      <c r="F744" s="73"/>
      <c r="G744" s="73"/>
      <c r="H744" s="73"/>
      <c r="I744" s="73"/>
      <c r="J744" s="169"/>
      <c r="K744" s="411"/>
      <c r="L744" s="100"/>
      <c r="M744" s="154"/>
      <c r="N744" s="108"/>
    </row>
    <row r="745" spans="2:14" ht="42.75" hidden="1" customHeight="1">
      <c r="B745" s="322"/>
      <c r="C745" s="45">
        <v>96543</v>
      </c>
      <c r="D745" s="121" t="s">
        <v>11</v>
      </c>
      <c r="E745" s="579" t="str">
        <f>IFERROR(VLOOKUP($C745,'2-SINAPI MAIO 2018'!$A$1:$D$11396,2,0),IFERROR(VLOOKUP($C745,'3-COMPO.ADM.PRF '!$B$12:$I$201,4,0),""))</f>
        <v>ARMAÇÃO DE BLOCO, VIGA BALDRAME E SAPATA UTILIZANDO AÇO CA-60 DE 5 MM - MONTAGEM. AF_06/2017</v>
      </c>
      <c r="F745" s="580"/>
      <c r="G745" s="580"/>
      <c r="H745" s="580"/>
      <c r="I745" s="580"/>
      <c r="J745" s="581"/>
      <c r="K745" s="412">
        <f>SUM(K748:K749)</f>
        <v>0</v>
      </c>
      <c r="L745" s="100" t="s">
        <v>29</v>
      </c>
      <c r="M745" s="72">
        <v>0</v>
      </c>
      <c r="N745" s="108" t="s">
        <v>29</v>
      </c>
    </row>
    <row r="746" spans="2:14" hidden="1">
      <c r="B746" s="322"/>
      <c r="C746" s="45"/>
      <c r="D746" s="45"/>
      <c r="E746" s="178"/>
      <c r="F746" s="73"/>
      <c r="G746" s="73"/>
      <c r="H746" s="111" t="s">
        <v>6428</v>
      </c>
      <c r="I746" s="110" t="e">
        <f>K745/K737</f>
        <v>#DIV/0!</v>
      </c>
      <c r="J746" s="169"/>
      <c r="K746" s="111"/>
      <c r="L746" s="100"/>
      <c r="M746" s="154"/>
      <c r="N746" s="108"/>
    </row>
    <row r="747" spans="2:14" ht="25.5" hidden="1">
      <c r="B747" s="322" t="s">
        <v>6425</v>
      </c>
      <c r="C747" s="45"/>
      <c r="D747" s="45"/>
      <c r="E747" s="127" t="s">
        <v>6426</v>
      </c>
      <c r="F747" s="310" t="s">
        <v>6267</v>
      </c>
      <c r="G747" s="310" t="s">
        <v>6427</v>
      </c>
      <c r="H747" s="93" t="s">
        <v>6180</v>
      </c>
      <c r="I747" s="109"/>
      <c r="J747" s="169"/>
      <c r="K747" s="111"/>
      <c r="L747" s="100"/>
      <c r="M747" s="154"/>
      <c r="N747" s="108"/>
    </row>
    <row r="748" spans="2:14" hidden="1">
      <c r="B748" s="322" t="str">
        <f>B739</f>
        <v xml:space="preserve">paredes verticais a serem construídas </v>
      </c>
      <c r="C748" s="45"/>
      <c r="D748" s="45"/>
      <c r="E748" s="168">
        <v>0</v>
      </c>
      <c r="F748" s="73">
        <f>(F739-0.06)*2+(G739-0.06)*2+0.1</f>
        <v>0.96000000000000008</v>
      </c>
      <c r="G748" s="73">
        <f>E739/0.15</f>
        <v>0</v>
      </c>
      <c r="H748" s="73">
        <f>((E748/1000)*(E748/1000)*3.14*0.25)*7850</f>
        <v>0</v>
      </c>
      <c r="I748" s="73"/>
      <c r="J748" s="169"/>
      <c r="K748" s="111">
        <f>G748*H748*F748</f>
        <v>0</v>
      </c>
      <c r="L748" s="100"/>
      <c r="M748" s="154"/>
      <c r="N748" s="108"/>
    </row>
    <row r="749" spans="2:14" hidden="1">
      <c r="B749" s="322" t="str">
        <f>B740</f>
        <v xml:space="preserve">paredes horizontais a serem construidas </v>
      </c>
      <c r="C749" s="45"/>
      <c r="D749" s="45"/>
      <c r="E749" s="168">
        <v>0</v>
      </c>
      <c r="F749" s="73">
        <f>(F740-0.06)*2+(G740-0.06)*2+0.1</f>
        <v>0.96000000000000008</v>
      </c>
      <c r="G749" s="73">
        <f>E740/0.15</f>
        <v>0</v>
      </c>
      <c r="H749" s="73">
        <f t="shared" ref="H749" si="14">((E749/1000)*(E749/1000)*3.14*0.25)*7850</f>
        <v>0</v>
      </c>
      <c r="I749" s="73"/>
      <c r="J749" s="169"/>
      <c r="K749" s="111">
        <f t="shared" ref="K749" si="15">G749*H749*F749</f>
        <v>0</v>
      </c>
      <c r="L749" s="100"/>
      <c r="M749" s="154"/>
      <c r="N749" s="108"/>
    </row>
    <row r="750" spans="2:14" hidden="1">
      <c r="B750" s="322"/>
      <c r="C750" s="45"/>
      <c r="D750" s="45"/>
      <c r="E750" s="178"/>
      <c r="F750" s="73"/>
      <c r="G750" s="73"/>
      <c r="H750" s="73"/>
      <c r="I750" s="73"/>
      <c r="J750" s="169"/>
      <c r="K750" s="411"/>
      <c r="L750" s="100"/>
      <c r="M750" s="154"/>
      <c r="N750" s="108"/>
    </row>
    <row r="751" spans="2:14" ht="41.25" hidden="1" customHeight="1">
      <c r="B751" s="322"/>
      <c r="C751" s="45">
        <v>96545</v>
      </c>
      <c r="D751" s="121" t="s">
        <v>11</v>
      </c>
      <c r="E751" s="579" t="str">
        <f>IFERROR(VLOOKUP($C751,'2-SINAPI MAIO 2018'!$A$1:$D$11396,2,0),IFERROR(VLOOKUP($C751,'3-COMPO.ADM.PRF '!$B$12:$I$201,4,0),""))</f>
        <v>ARMAÇÃO DE BLOCO, VIGA BALDRAME OU SAPATA UTILIZANDO AÇO CA-50 DE 8 MM - MONTAGEM. AF_06/2017</v>
      </c>
      <c r="F751" s="580"/>
      <c r="G751" s="580"/>
      <c r="H751" s="580"/>
      <c r="I751" s="580"/>
      <c r="J751" s="581"/>
      <c r="K751" s="412">
        <f>SUM(K754:K755)</f>
        <v>0</v>
      </c>
      <c r="L751" s="100" t="s">
        <v>29</v>
      </c>
      <c r="M751" s="72">
        <v>0</v>
      </c>
      <c r="N751" s="108" t="s">
        <v>29</v>
      </c>
    </row>
    <row r="752" spans="2:14" hidden="1">
      <c r="B752" s="322"/>
      <c r="C752" s="45"/>
      <c r="D752" s="45"/>
      <c r="E752" s="178"/>
      <c r="F752" s="73"/>
      <c r="G752" s="73"/>
      <c r="H752" s="111" t="s">
        <v>6428</v>
      </c>
      <c r="I752" s="110" t="e">
        <f>K751/K743</f>
        <v>#DIV/0!</v>
      </c>
      <c r="J752" s="169"/>
      <c r="K752" s="111"/>
      <c r="L752" s="100"/>
      <c r="M752" s="154"/>
      <c r="N752" s="108"/>
    </row>
    <row r="753" spans="2:14" ht="25.5" hidden="1">
      <c r="B753" s="322" t="s">
        <v>6425</v>
      </c>
      <c r="C753" s="45"/>
      <c r="D753" s="45"/>
      <c r="E753" s="127" t="s">
        <v>6426</v>
      </c>
      <c r="F753" s="310" t="s">
        <v>6267</v>
      </c>
      <c r="G753" s="310" t="s">
        <v>6265</v>
      </c>
      <c r="H753" s="93" t="s">
        <v>6180</v>
      </c>
      <c r="I753" s="109"/>
      <c r="J753" s="169"/>
      <c r="K753" s="111"/>
      <c r="L753" s="100"/>
      <c r="M753" s="154"/>
      <c r="N753" s="108"/>
    </row>
    <row r="754" spans="2:14" hidden="1">
      <c r="B754" s="322" t="str">
        <f>B748</f>
        <v xml:space="preserve">paredes verticais a serem construídas </v>
      </c>
      <c r="C754" s="45"/>
      <c r="D754" s="45"/>
      <c r="E754" s="168">
        <v>8</v>
      </c>
      <c r="F754" s="73">
        <f>E739</f>
        <v>0</v>
      </c>
      <c r="G754" s="112">
        <v>4</v>
      </c>
      <c r="H754" s="73">
        <f>((E754/1000)*(E754/1000)*3.14*0.25)*7850</f>
        <v>0.39438400000000001</v>
      </c>
      <c r="I754" s="73"/>
      <c r="J754" s="169"/>
      <c r="K754" s="111">
        <f>G754*H754*F754</f>
        <v>0</v>
      </c>
      <c r="L754" s="100"/>
      <c r="M754" s="154"/>
      <c r="N754" s="108"/>
    </row>
    <row r="755" spans="2:14" hidden="1">
      <c r="B755" s="322" t="str">
        <f>B749</f>
        <v xml:space="preserve">paredes horizontais a serem construidas </v>
      </c>
      <c r="C755" s="45"/>
      <c r="D755" s="45"/>
      <c r="E755" s="168">
        <v>8</v>
      </c>
      <c r="F755" s="73">
        <f>E740</f>
        <v>0</v>
      </c>
      <c r="G755" s="112">
        <v>4</v>
      </c>
      <c r="H755" s="73">
        <f t="shared" ref="H755" si="16">((E755/1000)*(E755/1000)*3.14*0.25)*7850</f>
        <v>0.39438400000000001</v>
      </c>
      <c r="I755" s="73"/>
      <c r="J755" s="169"/>
      <c r="K755" s="111">
        <f t="shared" ref="K755" si="17">G755*H755*F755</f>
        <v>0</v>
      </c>
      <c r="L755" s="100"/>
      <c r="M755" s="154"/>
      <c r="N755" s="108"/>
    </row>
    <row r="756" spans="2:14" hidden="1">
      <c r="B756" s="322"/>
      <c r="C756" s="45"/>
      <c r="D756" s="45"/>
      <c r="E756" s="178"/>
      <c r="F756" s="73"/>
      <c r="G756" s="73"/>
      <c r="H756" s="83"/>
      <c r="I756" s="73"/>
      <c r="J756" s="169"/>
      <c r="K756" s="415"/>
      <c r="L756" s="100"/>
      <c r="M756" s="154"/>
      <c r="N756" s="108"/>
    </row>
    <row r="757" spans="2:14" ht="33.75" hidden="1" customHeight="1">
      <c r="B757" s="322"/>
      <c r="C757" s="45">
        <v>96536</v>
      </c>
      <c r="D757" s="121" t="s">
        <v>11</v>
      </c>
      <c r="E757" s="579" t="str">
        <f>IFERROR(VLOOKUP($C757,'2-SINAPI MAIO 2018'!$A$1:$D$11396,2,0),IFERROR(VLOOKUP($C757,'3-COMPO.ADM.PRF '!$B$12:$I$201,4,0),""))</f>
        <v>FABRICAÇÃO, MONTAGEM E DESMONTAGEM DE FÔRMA PARA VIGA BALDRAME, EM MADEIRA SERRADA, E=25 MM, 4 UTILIZAÇÕES. AF_06/2017</v>
      </c>
      <c r="F757" s="580"/>
      <c r="G757" s="580"/>
      <c r="H757" s="580"/>
      <c r="I757" s="580"/>
      <c r="J757" s="581"/>
      <c r="K757" s="412">
        <f>SUM(K759:K760)</f>
        <v>0</v>
      </c>
      <c r="L757" s="100" t="s">
        <v>63</v>
      </c>
      <c r="M757" s="154"/>
      <c r="N757" s="108"/>
    </row>
    <row r="758" spans="2:14" ht="25.5" hidden="1">
      <c r="B758" s="322"/>
      <c r="C758" s="45"/>
      <c r="D758" s="73"/>
      <c r="E758" s="123" t="s">
        <v>6371</v>
      </c>
      <c r="F758" s="77" t="s">
        <v>6370</v>
      </c>
      <c r="G758" s="77" t="s">
        <v>6373</v>
      </c>
      <c r="H758" s="310" t="s">
        <v>6374</v>
      </c>
      <c r="I758" s="307"/>
      <c r="J758" s="308"/>
      <c r="K758" s="420"/>
      <c r="L758" s="164"/>
      <c r="M758" s="154"/>
      <c r="N758" s="108"/>
    </row>
    <row r="759" spans="2:14" hidden="1">
      <c r="B759" s="322" t="str">
        <f>B739</f>
        <v xml:space="preserve">paredes verticais a serem construídas </v>
      </c>
      <c r="C759" s="45"/>
      <c r="D759" s="45"/>
      <c r="E759" s="178">
        <f>E739</f>
        <v>0</v>
      </c>
      <c r="F759" s="73">
        <f>F739</f>
        <v>0.15</v>
      </c>
      <c r="G759" s="73">
        <f>G739</f>
        <v>0.4</v>
      </c>
      <c r="H759" s="73">
        <f>H739</f>
        <v>2</v>
      </c>
      <c r="I759" s="73"/>
      <c r="J759" s="169"/>
      <c r="K759" s="111">
        <f>E759*(F759+G759*2)*H759</f>
        <v>0</v>
      </c>
      <c r="L759" s="100"/>
      <c r="M759" s="154"/>
      <c r="N759" s="108"/>
    </row>
    <row r="760" spans="2:14" hidden="1">
      <c r="B760" s="322" t="str">
        <f>B740</f>
        <v xml:space="preserve">paredes horizontais a serem construidas </v>
      </c>
      <c r="C760" s="45"/>
      <c r="D760" s="45"/>
      <c r="E760" s="178">
        <f t="shared" ref="E760:H760" si="18">E740</f>
        <v>0</v>
      </c>
      <c r="F760" s="73">
        <f t="shared" si="18"/>
        <v>0.15</v>
      </c>
      <c r="G760" s="73">
        <f t="shared" si="18"/>
        <v>0.4</v>
      </c>
      <c r="H760" s="73">
        <f t="shared" si="18"/>
        <v>1</v>
      </c>
      <c r="I760" s="73"/>
      <c r="J760" s="169"/>
      <c r="K760" s="111">
        <f t="shared" ref="K760" si="19">E760*(F760+G760*2)*H760</f>
        <v>0</v>
      </c>
      <c r="L760" s="100"/>
      <c r="M760" s="154"/>
      <c r="N760" s="108"/>
    </row>
    <row r="761" spans="2:14" hidden="1">
      <c r="B761" s="322"/>
      <c r="C761" s="45"/>
      <c r="D761" s="45"/>
      <c r="E761" s="178"/>
      <c r="F761" s="73"/>
      <c r="G761" s="73"/>
      <c r="H761" s="73"/>
      <c r="I761" s="73"/>
      <c r="J761" s="169"/>
      <c r="K761" s="411"/>
      <c r="L761" s="100"/>
      <c r="M761" s="154"/>
      <c r="N761" s="108"/>
    </row>
    <row r="762" spans="2:14" ht="15" hidden="1">
      <c r="B762" s="322"/>
      <c r="C762" s="121" t="s">
        <v>11726</v>
      </c>
      <c r="D762" s="121" t="s">
        <v>11</v>
      </c>
      <c r="E762" s="185" t="s">
        <v>5885</v>
      </c>
      <c r="F762" s="73"/>
      <c r="G762" s="73"/>
      <c r="H762" s="73"/>
      <c r="I762" s="73"/>
      <c r="J762" s="169"/>
      <c r="K762" s="412">
        <f>SUM(K764)</f>
        <v>0</v>
      </c>
      <c r="L762" s="100" t="s">
        <v>64</v>
      </c>
      <c r="M762" s="154"/>
      <c r="N762" s="108"/>
    </row>
    <row r="763" spans="2:14" ht="40.5" hidden="1" customHeight="1">
      <c r="B763" s="324" t="s">
        <v>6445</v>
      </c>
      <c r="C763" s="45"/>
      <c r="D763" s="45"/>
      <c r="E763" s="127" t="s">
        <v>6492</v>
      </c>
      <c r="F763" s="310" t="s">
        <v>6442</v>
      </c>
      <c r="G763" s="73"/>
      <c r="H763" s="73"/>
      <c r="I763" s="73"/>
      <c r="J763" s="169"/>
      <c r="K763" s="412"/>
      <c r="L763" s="100"/>
      <c r="M763" s="154"/>
      <c r="N763" s="108"/>
    </row>
    <row r="764" spans="2:14" hidden="1">
      <c r="B764" s="322"/>
      <c r="C764" s="45"/>
      <c r="D764" s="45"/>
      <c r="E764" s="184">
        <f>K727</f>
        <v>0</v>
      </c>
      <c r="F764" s="73">
        <f>K737</f>
        <v>0</v>
      </c>
      <c r="G764" s="73"/>
      <c r="H764" s="73"/>
      <c r="I764" s="73"/>
      <c r="J764" s="169"/>
      <c r="K764" s="111">
        <f>E764-F764</f>
        <v>0</v>
      </c>
      <c r="L764" s="100"/>
      <c r="M764" s="154"/>
      <c r="N764" s="108"/>
    </row>
    <row r="765" spans="2:14" hidden="1">
      <c r="B765" s="322"/>
      <c r="C765" s="45"/>
      <c r="D765" s="45"/>
      <c r="E765" s="178"/>
      <c r="F765" s="73"/>
      <c r="G765" s="73"/>
      <c r="H765" s="73"/>
      <c r="I765" s="73"/>
      <c r="J765" s="169"/>
      <c r="K765" s="411"/>
      <c r="L765" s="100"/>
      <c r="M765" s="154"/>
      <c r="N765" s="108"/>
    </row>
    <row r="766" spans="2:14" hidden="1">
      <c r="B766" s="322"/>
      <c r="C766" s="45"/>
      <c r="D766" s="45"/>
      <c r="E766" s="178"/>
      <c r="F766" s="73"/>
      <c r="G766" s="73"/>
      <c r="H766" s="73"/>
      <c r="I766" s="73"/>
      <c r="J766" s="169"/>
      <c r="K766" s="411"/>
      <c r="L766" s="100"/>
      <c r="M766" s="154"/>
      <c r="N766" s="108"/>
    </row>
    <row r="767" spans="2:14" ht="15" hidden="1">
      <c r="B767" s="322"/>
      <c r="C767" s="45">
        <v>83518</v>
      </c>
      <c r="D767" s="121" t="s">
        <v>11</v>
      </c>
      <c r="E767" s="579" t="s">
        <v>5906</v>
      </c>
      <c r="F767" s="580"/>
      <c r="G767" s="580"/>
      <c r="H767" s="580"/>
      <c r="I767" s="580"/>
      <c r="J767" s="581"/>
      <c r="K767" s="412">
        <f>SUM(K769:K770)</f>
        <v>0</v>
      </c>
      <c r="L767" s="87" t="s">
        <v>64</v>
      </c>
      <c r="M767" s="72">
        <f>E769</f>
        <v>0</v>
      </c>
      <c r="N767" s="108" t="s">
        <v>24</v>
      </c>
    </row>
    <row r="768" spans="2:14" ht="25.5" hidden="1">
      <c r="B768" s="324" t="s">
        <v>6453</v>
      </c>
      <c r="C768" s="45"/>
      <c r="D768" s="45"/>
      <c r="E768" s="127" t="s">
        <v>6455</v>
      </c>
      <c r="F768" s="310" t="s">
        <v>6454</v>
      </c>
      <c r="G768" s="77" t="s">
        <v>12073</v>
      </c>
      <c r="H768" s="73"/>
      <c r="I768" s="73"/>
      <c r="J768" s="169"/>
      <c r="K768" s="411"/>
      <c r="L768" s="100"/>
      <c r="M768" s="170"/>
      <c r="N768" s="171"/>
    </row>
    <row r="769" spans="2:14" hidden="1">
      <c r="B769" s="322"/>
      <c r="C769" s="45"/>
      <c r="D769" s="45"/>
      <c r="E769" s="178">
        <f>SUM(E739:E740)</f>
        <v>0</v>
      </c>
      <c r="F769" s="73">
        <v>0.5</v>
      </c>
      <c r="G769" s="73">
        <v>0.2</v>
      </c>
      <c r="H769" s="73"/>
      <c r="I769" s="73"/>
      <c r="J769" s="169"/>
      <c r="K769" s="411">
        <f>E769*F769*G769</f>
        <v>0</v>
      </c>
      <c r="L769" s="100"/>
      <c r="M769" s="170"/>
      <c r="N769" s="171"/>
    </row>
    <row r="770" spans="2:14" hidden="1">
      <c r="B770" s="322"/>
      <c r="C770" s="45"/>
      <c r="D770" s="45"/>
      <c r="E770" s="178"/>
      <c r="F770" s="73"/>
      <c r="G770" s="73"/>
      <c r="H770" s="73"/>
      <c r="I770" s="73"/>
      <c r="J770" s="169"/>
      <c r="K770" s="411"/>
      <c r="L770" s="100"/>
      <c r="M770" s="170"/>
      <c r="N770" s="171"/>
    </row>
    <row r="771" spans="2:14" ht="15" hidden="1">
      <c r="B771" s="322"/>
      <c r="C771" s="121" t="s">
        <v>11881</v>
      </c>
      <c r="D771" s="121" t="s">
        <v>11</v>
      </c>
      <c r="E771" s="579" t="s">
        <v>5907</v>
      </c>
      <c r="F771" s="580"/>
      <c r="G771" s="580"/>
      <c r="H771" s="580"/>
      <c r="I771" s="580"/>
      <c r="J771" s="581"/>
      <c r="K771" s="412">
        <f>K757</f>
        <v>0</v>
      </c>
      <c r="L771" s="87" t="s">
        <v>63</v>
      </c>
      <c r="M771" s="72"/>
      <c r="N771" s="108"/>
    </row>
    <row r="772" spans="2:14" ht="25.5" hidden="1">
      <c r="B772" s="324" t="s">
        <v>6493</v>
      </c>
      <c r="C772" s="45"/>
      <c r="D772" s="45"/>
      <c r="E772" s="184"/>
      <c r="F772" s="73"/>
      <c r="G772" s="73"/>
      <c r="H772" s="73"/>
      <c r="I772" s="73"/>
      <c r="J772" s="169"/>
      <c r="K772" s="415"/>
      <c r="L772" s="87"/>
      <c r="M772" s="239"/>
      <c r="N772" s="108"/>
    </row>
    <row r="773" spans="2:14" hidden="1">
      <c r="B773" s="322"/>
      <c r="C773" s="45"/>
      <c r="D773" s="45"/>
      <c r="E773" s="184"/>
      <c r="F773" s="73"/>
      <c r="G773" s="73"/>
      <c r="H773" s="73"/>
      <c r="I773" s="73"/>
      <c r="J773" s="169"/>
      <c r="K773" s="415"/>
      <c r="L773" s="87"/>
      <c r="M773" s="239"/>
      <c r="N773" s="108"/>
    </row>
    <row r="774" spans="2:14" ht="12.75" hidden="1" customHeight="1">
      <c r="B774" s="322"/>
      <c r="C774" s="45">
        <v>72897</v>
      </c>
      <c r="D774" s="121" t="s">
        <v>11</v>
      </c>
      <c r="E774" s="185" t="s">
        <v>6443</v>
      </c>
      <c r="F774" s="82"/>
      <c r="G774" s="82"/>
      <c r="H774" s="82"/>
      <c r="I774" s="73"/>
      <c r="J774" s="169"/>
      <c r="K774" s="412">
        <f>SUM(K776:K776)</f>
        <v>0</v>
      </c>
      <c r="L774" s="100" t="s">
        <v>64</v>
      </c>
      <c r="M774" s="239"/>
      <c r="N774" s="108"/>
    </row>
    <row r="775" spans="2:14" ht="51" hidden="1">
      <c r="B775" s="324" t="s">
        <v>6446</v>
      </c>
      <c r="C775" s="45"/>
      <c r="D775" s="45"/>
      <c r="E775" s="127"/>
      <c r="F775" s="310" t="s">
        <v>6442</v>
      </c>
      <c r="G775" s="77"/>
      <c r="H775" s="310" t="s">
        <v>6406</v>
      </c>
      <c r="I775" s="73"/>
      <c r="J775" s="311"/>
      <c r="K775" s="111"/>
      <c r="L775" s="100"/>
      <c r="M775" s="239"/>
      <c r="N775" s="108"/>
    </row>
    <row r="776" spans="2:14" hidden="1">
      <c r="B776" s="322"/>
      <c r="C776" s="45"/>
      <c r="D776" s="45"/>
      <c r="E776" s="178"/>
      <c r="F776" s="77">
        <f>K737</f>
        <v>0</v>
      </c>
      <c r="G776" s="77"/>
      <c r="H776" s="77">
        <v>1.3</v>
      </c>
      <c r="I776" s="73"/>
      <c r="J776" s="108"/>
      <c r="K776" s="111">
        <f>H776*F776</f>
        <v>0</v>
      </c>
      <c r="L776" s="100"/>
      <c r="M776" s="239"/>
      <c r="N776" s="108"/>
    </row>
    <row r="777" spans="2:14" hidden="1">
      <c r="B777" s="322"/>
      <c r="C777" s="45"/>
      <c r="D777" s="45"/>
      <c r="E777" s="178"/>
      <c r="F777" s="77"/>
      <c r="G777" s="77"/>
      <c r="H777" s="73"/>
      <c r="I777" s="77"/>
      <c r="J777" s="108"/>
      <c r="K777" s="111"/>
      <c r="L777" s="100"/>
      <c r="M777" s="239"/>
      <c r="N777" s="108"/>
    </row>
    <row r="778" spans="2:14" ht="15" hidden="1">
      <c r="B778" s="326"/>
      <c r="C778" s="45">
        <v>95302</v>
      </c>
      <c r="D778" s="41" t="s">
        <v>11</v>
      </c>
      <c r="E778" s="185" t="s">
        <v>6395</v>
      </c>
      <c r="F778" s="73"/>
      <c r="G778" s="73"/>
      <c r="H778" s="73"/>
      <c r="I778" s="73"/>
      <c r="J778" s="169"/>
      <c r="K778" s="412">
        <f>SUM(K780:K781)</f>
        <v>0</v>
      </c>
      <c r="L778" s="87" t="s">
        <v>6268</v>
      </c>
      <c r="M778" s="239"/>
      <c r="N778" s="108"/>
    </row>
    <row r="779" spans="2:14" ht="25.5" hidden="1">
      <c r="B779" s="322" t="s">
        <v>6456</v>
      </c>
      <c r="C779" s="45"/>
      <c r="D779" s="45"/>
      <c r="E779" s="127" t="s">
        <v>6390</v>
      </c>
      <c r="F779" s="73"/>
      <c r="G779" s="73"/>
      <c r="H779" s="310" t="s">
        <v>6391</v>
      </c>
      <c r="I779" s="73"/>
      <c r="J779" s="169"/>
      <c r="K779" s="411"/>
      <c r="L779" s="100"/>
      <c r="M779" s="239"/>
      <c r="N779" s="108"/>
    </row>
    <row r="780" spans="2:14" hidden="1">
      <c r="B780" s="322"/>
      <c r="C780" s="45"/>
      <c r="D780" s="45"/>
      <c r="E780" s="184">
        <f>K774</f>
        <v>0</v>
      </c>
      <c r="F780" s="87"/>
      <c r="G780" s="87"/>
      <c r="H780" s="174">
        <f>(5+10)/2</f>
        <v>7.5</v>
      </c>
      <c r="I780" s="73"/>
      <c r="J780" s="108"/>
      <c r="K780" s="111">
        <f>H780*E780</f>
        <v>0</v>
      </c>
      <c r="L780" s="100"/>
      <c r="M780" s="239"/>
      <c r="N780" s="108"/>
    </row>
    <row r="781" spans="2:14" hidden="1">
      <c r="B781" s="329"/>
      <c r="C781" s="151"/>
      <c r="D781" s="151"/>
      <c r="E781" s="184"/>
      <c r="F781" s="87"/>
      <c r="G781" s="87"/>
      <c r="H781" s="87"/>
      <c r="I781" s="73"/>
      <c r="J781" s="169"/>
      <c r="K781" s="111">
        <f>H781*E781</f>
        <v>0</v>
      </c>
      <c r="L781" s="100"/>
      <c r="M781" s="170"/>
      <c r="N781" s="171"/>
    </row>
    <row r="782" spans="2:14" hidden="1">
      <c r="B782" s="329"/>
      <c r="C782" s="151"/>
      <c r="D782" s="151"/>
      <c r="E782" s="184"/>
      <c r="F782" s="87"/>
      <c r="G782" s="87"/>
      <c r="H782" s="87"/>
      <c r="I782" s="73"/>
      <c r="J782" s="169"/>
      <c r="K782" s="111"/>
      <c r="L782" s="100"/>
      <c r="M782" s="170"/>
      <c r="N782" s="171"/>
    </row>
    <row r="783" spans="2:14" hidden="1">
      <c r="B783" s="329"/>
      <c r="C783" s="151"/>
      <c r="D783" s="151"/>
      <c r="E783" s="184"/>
      <c r="F783" s="87"/>
      <c r="G783" s="87"/>
      <c r="H783" s="87"/>
      <c r="I783" s="73"/>
      <c r="J783" s="169"/>
      <c r="K783" s="111"/>
      <c r="L783" s="100"/>
      <c r="M783" s="170"/>
      <c r="N783" s="171"/>
    </row>
    <row r="784" spans="2:14" ht="13.5" thickBot="1">
      <c r="B784" s="329"/>
      <c r="C784" s="151"/>
      <c r="D784" s="151"/>
      <c r="E784" s="184"/>
      <c r="F784" s="87"/>
      <c r="G784" s="87"/>
      <c r="H784" s="87"/>
      <c r="I784" s="73"/>
      <c r="J784" s="169"/>
      <c r="K784" s="111"/>
      <c r="L784" s="100"/>
      <c r="M784" s="170"/>
      <c r="N784" s="171"/>
    </row>
    <row r="785" spans="2:14" ht="13.5" thickBot="1">
      <c r="B785" s="323"/>
      <c r="C785" s="149"/>
      <c r="D785" s="149"/>
      <c r="E785" s="591" t="s">
        <v>6461</v>
      </c>
      <c r="F785" s="592"/>
      <c r="G785" s="592"/>
      <c r="H785" s="592"/>
      <c r="I785" s="592"/>
      <c r="J785" s="593"/>
      <c r="K785" s="410"/>
      <c r="L785" s="106"/>
      <c r="M785" s="154"/>
      <c r="N785" s="177"/>
    </row>
    <row r="786" spans="2:14">
      <c r="B786" s="322"/>
      <c r="C786" s="45"/>
      <c r="D786" s="45"/>
      <c r="E786" s="123"/>
      <c r="F786" s="77"/>
      <c r="G786" s="77"/>
      <c r="H786" s="310"/>
      <c r="I786" s="76"/>
      <c r="J786" s="208"/>
      <c r="K786" s="420"/>
      <c r="L786" s="164"/>
      <c r="M786" s="216"/>
      <c r="N786" s="171"/>
    </row>
    <row r="787" spans="2:14" ht="15">
      <c r="B787" s="330"/>
      <c r="C787" s="149"/>
      <c r="D787" s="149"/>
      <c r="E787" s="596" t="s">
        <v>6462</v>
      </c>
      <c r="F787" s="597"/>
      <c r="G787" s="597"/>
      <c r="H787" s="224" t="s">
        <v>6497</v>
      </c>
      <c r="I787" s="73"/>
      <c r="J787" s="226"/>
      <c r="K787" s="410"/>
      <c r="L787" s="106"/>
      <c r="M787" s="154"/>
      <c r="N787" s="177"/>
    </row>
    <row r="788" spans="2:14">
      <c r="B788" s="322"/>
      <c r="C788" s="45"/>
      <c r="D788" s="45"/>
      <c r="E788" s="123"/>
      <c r="F788" s="77"/>
      <c r="G788" s="77"/>
      <c r="H788" s="310"/>
      <c r="I788" s="76"/>
      <c r="J788" s="208"/>
      <c r="K788" s="420"/>
      <c r="L788" s="164"/>
      <c r="M788" s="216"/>
      <c r="N788" s="171"/>
    </row>
    <row r="789" spans="2:14" ht="39" hidden="1" customHeight="1">
      <c r="B789" s="322"/>
      <c r="C789" s="45">
        <v>94965</v>
      </c>
      <c r="D789" s="121" t="s">
        <v>11</v>
      </c>
      <c r="E789" s="579" t="str">
        <f>IFERROR(VLOOKUP($C789,'2-SINAPI MAIO 2018'!$A$1:$D$11396,2,0),IFERROR(VLOOKUP($C789,'3-COMPO.ADM.PRF '!$B$12:$I$201,4,0),""))</f>
        <v>CONCRETO FCK = 25MPA, TRAÇO 1:2,3:2,7 (CIMENTO/ AREIA MÉDIA/ BRITA 1)  - PREPARO MECÂNICO COM BETONEIRA 400 L. AF_07/2016</v>
      </c>
      <c r="F789" s="580"/>
      <c r="G789" s="580"/>
      <c r="H789" s="580"/>
      <c r="I789" s="580"/>
      <c r="J789" s="581"/>
      <c r="K789" s="412">
        <f>SUM(K791:K794)</f>
        <v>0</v>
      </c>
      <c r="L789" s="100" t="s">
        <v>64</v>
      </c>
      <c r="M789" s="170"/>
      <c r="N789" s="171"/>
    </row>
    <row r="790" spans="2:14" ht="25.5" hidden="1">
      <c r="B790" s="322"/>
      <c r="C790" s="45"/>
      <c r="D790" s="45"/>
      <c r="E790" s="123" t="s">
        <v>6393</v>
      </c>
      <c r="F790" s="77" t="s">
        <v>6370</v>
      </c>
      <c r="G790" s="77" t="s">
        <v>6373</v>
      </c>
      <c r="H790" s="310" t="s">
        <v>6374</v>
      </c>
      <c r="I790" s="76"/>
      <c r="J790" s="208"/>
      <c r="K790" s="420"/>
      <c r="L790" s="164"/>
      <c r="M790" s="216"/>
      <c r="N790" s="171"/>
    </row>
    <row r="791" spans="2:14" hidden="1">
      <c r="B791" s="322" t="s">
        <v>6458</v>
      </c>
      <c r="C791" s="45"/>
      <c r="D791" s="45"/>
      <c r="E791" s="168">
        <v>0</v>
      </c>
      <c r="F791" s="112">
        <v>0.4</v>
      </c>
      <c r="G791" s="240">
        <v>3.5</v>
      </c>
      <c r="H791" s="112">
        <f>H536</f>
        <v>10</v>
      </c>
      <c r="I791" s="73"/>
      <c r="J791" s="169"/>
      <c r="K791" s="111">
        <f>H791*F791*G791*E791</f>
        <v>0</v>
      </c>
      <c r="L791" s="100"/>
      <c r="M791" s="170"/>
      <c r="N791" s="171"/>
    </row>
    <row r="792" spans="2:14" hidden="1">
      <c r="B792" s="322" t="s">
        <v>6459</v>
      </c>
      <c r="C792" s="45"/>
      <c r="D792" s="45"/>
      <c r="E792" s="168">
        <v>0</v>
      </c>
      <c r="F792" s="112">
        <v>0.4</v>
      </c>
      <c r="G792" s="240">
        <v>3</v>
      </c>
      <c r="H792" s="112">
        <v>0</v>
      </c>
      <c r="I792" s="73"/>
      <c r="J792" s="169"/>
      <c r="K792" s="415">
        <f t="shared" ref="K792:K793" si="20">H792*F792*G792*E792</f>
        <v>0</v>
      </c>
      <c r="L792" s="100"/>
      <c r="M792" s="170"/>
      <c r="N792" s="171"/>
    </row>
    <row r="793" spans="2:14" hidden="1">
      <c r="B793" s="322" t="s">
        <v>6460</v>
      </c>
      <c r="C793" s="45"/>
      <c r="D793" s="45"/>
      <c r="E793" s="168">
        <v>0</v>
      </c>
      <c r="F793" s="112">
        <v>0.4</v>
      </c>
      <c r="G793" s="240">
        <v>3</v>
      </c>
      <c r="H793" s="112">
        <v>0</v>
      </c>
      <c r="I793" s="73"/>
      <c r="J793" s="169"/>
      <c r="K793" s="415">
        <f t="shared" si="20"/>
        <v>0</v>
      </c>
      <c r="L793" s="100"/>
      <c r="M793" s="170"/>
      <c r="N793" s="171"/>
    </row>
    <row r="794" spans="2:14" hidden="1">
      <c r="B794" s="322" t="s">
        <v>6496</v>
      </c>
      <c r="C794" s="45"/>
      <c r="D794" s="45"/>
      <c r="E794" s="168"/>
      <c r="F794" s="112"/>
      <c r="G794" s="240"/>
      <c r="H794" s="112"/>
      <c r="I794" s="73"/>
      <c r="J794" s="169"/>
      <c r="K794" s="415"/>
      <c r="L794" s="100"/>
      <c r="M794" s="170"/>
      <c r="N794" s="171"/>
    </row>
    <row r="795" spans="2:14" hidden="1">
      <c r="B795" s="322"/>
      <c r="C795" s="45"/>
      <c r="D795" s="73"/>
      <c r="E795" s="178"/>
      <c r="F795" s="73"/>
      <c r="G795" s="73"/>
      <c r="H795" s="73"/>
      <c r="I795" s="73"/>
      <c r="J795" s="169"/>
      <c r="K795" s="411"/>
      <c r="L795" s="100"/>
      <c r="M795" s="170"/>
      <c r="N795" s="171"/>
    </row>
    <row r="796" spans="2:14" ht="25.5" hidden="1" customHeight="1">
      <c r="B796" s="322"/>
      <c r="C796" s="45">
        <v>92873</v>
      </c>
      <c r="D796" s="121" t="s">
        <v>11</v>
      </c>
      <c r="E796" s="579" t="str">
        <f>IFERROR(VLOOKUP($C796,'2-SINAPI MAIO 2018'!$A$1:$D$11396,2,0),IFERROR(VLOOKUP($C796,'3-COMPO.ADM.PRF '!$B$12:$I$201,4,0),""))</f>
        <v>LANÇAMENTO COM USO DE BALDES, ADENSAMENTO E ACABAMENTO DE CONCRETO EM ESTRUTURAS. AF_12/2015</v>
      </c>
      <c r="F796" s="580"/>
      <c r="G796" s="580"/>
      <c r="H796" s="580"/>
      <c r="I796" s="580"/>
      <c r="J796" s="581"/>
      <c r="K796" s="412">
        <f>K789</f>
        <v>0</v>
      </c>
      <c r="L796" s="100" t="s">
        <v>64</v>
      </c>
      <c r="M796" s="170"/>
      <c r="N796" s="171"/>
    </row>
    <row r="797" spans="2:14" hidden="1">
      <c r="B797" s="322"/>
      <c r="C797" s="45"/>
      <c r="D797" s="45"/>
      <c r="E797" s="178"/>
      <c r="F797" s="73"/>
      <c r="G797" s="73"/>
      <c r="H797" s="73"/>
      <c r="I797" s="73"/>
      <c r="J797" s="169"/>
      <c r="K797" s="411"/>
      <c r="L797" s="100"/>
      <c r="M797" s="170"/>
      <c r="N797" s="171"/>
    </row>
    <row r="798" spans="2:14" ht="67.5" hidden="1" customHeight="1">
      <c r="B798" s="322"/>
      <c r="C798" s="45">
        <v>92775</v>
      </c>
      <c r="D798" s="121" t="s">
        <v>11</v>
      </c>
      <c r="E798" s="579" t="str">
        <f>IFERROR(VLOOKUP($C798,'2-SINAPI MAIO 2018'!$A$1:$D$11396,2,0),IFERROR(VLOOKUP($C798,'3-COMPO.ADM.PRF '!$B$12:$I$201,4,0),""))</f>
        <v>ARMAÇÃO DE PILAR OU VIGA DE UMA ESTRUTURA CONVENCIONAL DE CONCRETO ARMADO EM UMA EDIFICAÇÃO TÉRREA OU SOBRADO UTILIZANDO AÇO CA-60 DE 5,0 MM - MONTAGEM. AF_12/2015</v>
      </c>
      <c r="F798" s="580"/>
      <c r="G798" s="580"/>
      <c r="H798" s="580"/>
      <c r="I798" s="580"/>
      <c r="J798" s="581"/>
      <c r="K798" s="412">
        <f>SUM(K801:K803)</f>
        <v>0</v>
      </c>
      <c r="L798" s="100" t="s">
        <v>29</v>
      </c>
      <c r="M798" s="72">
        <v>0</v>
      </c>
      <c r="N798" s="108" t="s">
        <v>29</v>
      </c>
    </row>
    <row r="799" spans="2:14" hidden="1">
      <c r="B799" s="322"/>
      <c r="C799" s="45"/>
      <c r="D799" s="45"/>
      <c r="E799" s="178"/>
      <c r="F799" s="73"/>
      <c r="G799" s="73"/>
      <c r="H799" s="111" t="s">
        <v>6428</v>
      </c>
      <c r="I799" s="110" t="e">
        <f>K798/K789</f>
        <v>#DIV/0!</v>
      </c>
      <c r="J799" s="169"/>
      <c r="K799" s="111"/>
      <c r="L799" s="100"/>
      <c r="M799" s="154"/>
      <c r="N799" s="108"/>
    </row>
    <row r="800" spans="2:14" ht="25.5" hidden="1">
      <c r="B800" s="322" t="s">
        <v>6425</v>
      </c>
      <c r="C800" s="45"/>
      <c r="D800" s="45"/>
      <c r="E800" s="127" t="s">
        <v>6426</v>
      </c>
      <c r="F800" s="310" t="s">
        <v>6371</v>
      </c>
      <c r="G800" s="310" t="s">
        <v>6427</v>
      </c>
      <c r="H800" s="93" t="s">
        <v>6180</v>
      </c>
      <c r="I800" s="109"/>
      <c r="J800" s="169"/>
      <c r="K800" s="111"/>
      <c r="L800" s="100"/>
      <c r="M800" s="154"/>
      <c r="N800" s="108"/>
    </row>
    <row r="801" spans="2:14" hidden="1">
      <c r="B801" s="322" t="str">
        <f>B791</f>
        <v xml:space="preserve">P1 </v>
      </c>
      <c r="C801" s="45"/>
      <c r="D801" s="45"/>
      <c r="E801" s="168">
        <v>0</v>
      </c>
      <c r="F801" s="73">
        <f>(E791-0.06)*2+(F791-0.06)*2+0.1</f>
        <v>0.66</v>
      </c>
      <c r="G801" s="73">
        <f>SUMPRODUCT(G791,H791)/0.15</f>
        <v>233.33333333333334</v>
      </c>
      <c r="H801" s="73">
        <f>((E801/1000)*(E801/1000)*3.14*0.25)*7850</f>
        <v>0</v>
      </c>
      <c r="I801" s="73"/>
      <c r="J801" s="169"/>
      <c r="K801" s="111">
        <f>G801*H801*F801</f>
        <v>0</v>
      </c>
      <c r="L801" s="100"/>
      <c r="M801" s="154"/>
      <c r="N801" s="108"/>
    </row>
    <row r="802" spans="2:14" hidden="1">
      <c r="B802" s="322" t="str">
        <f>B792</f>
        <v>P2</v>
      </c>
      <c r="C802" s="45"/>
      <c r="D802" s="45"/>
      <c r="E802" s="168">
        <v>0</v>
      </c>
      <c r="F802" s="73">
        <f t="shared" ref="F802:F803" si="21">(E792-0.06)*2+(F792-0.06)*2+0.1</f>
        <v>0.66</v>
      </c>
      <c r="G802" s="73">
        <f t="shared" ref="G802" si="22">E775/0.15</f>
        <v>0</v>
      </c>
      <c r="H802" s="73">
        <f t="shared" ref="H802" si="23">((E802/1000)*(E802/1000)*3.14*0.25)*7850</f>
        <v>0</v>
      </c>
      <c r="I802" s="73"/>
      <c r="J802" s="169"/>
      <c r="K802" s="111">
        <f t="shared" ref="K802:K803" si="24">G802*H802*F802</f>
        <v>0</v>
      </c>
      <c r="L802" s="100"/>
      <c r="M802" s="154"/>
      <c r="N802" s="108"/>
    </row>
    <row r="803" spans="2:14" hidden="1">
      <c r="B803" s="322" t="str">
        <f>B793</f>
        <v>P3</v>
      </c>
      <c r="C803" s="45"/>
      <c r="D803" s="45"/>
      <c r="E803" s="168">
        <v>0</v>
      </c>
      <c r="F803" s="73">
        <f t="shared" si="21"/>
        <v>0.66</v>
      </c>
      <c r="G803" s="73">
        <f t="shared" ref="G803" si="25">E776/0.15</f>
        <v>0</v>
      </c>
      <c r="H803" s="73">
        <f t="shared" ref="H803" si="26">((E803/1000)*(E803/1000)*3.14*0.25)*7850</f>
        <v>0</v>
      </c>
      <c r="I803" s="73"/>
      <c r="J803" s="169"/>
      <c r="K803" s="111">
        <f t="shared" si="24"/>
        <v>0</v>
      </c>
      <c r="L803" s="100"/>
      <c r="M803" s="154"/>
      <c r="N803" s="108"/>
    </row>
    <row r="804" spans="2:14" hidden="1">
      <c r="B804" s="322"/>
      <c r="C804" s="45"/>
      <c r="D804" s="45"/>
      <c r="E804" s="178"/>
      <c r="F804" s="73"/>
      <c r="G804" s="73"/>
      <c r="H804" s="73"/>
      <c r="I804" s="73"/>
      <c r="J804" s="169"/>
      <c r="K804" s="111"/>
      <c r="L804" s="100"/>
      <c r="M804" s="154"/>
      <c r="N804" s="108"/>
    </row>
    <row r="805" spans="2:14" hidden="1">
      <c r="B805" s="322"/>
      <c r="C805" s="45"/>
      <c r="D805" s="45"/>
      <c r="E805" s="178"/>
      <c r="F805" s="73"/>
      <c r="G805" s="73"/>
      <c r="H805" s="73"/>
      <c r="I805" s="73"/>
      <c r="J805" s="169"/>
      <c r="K805" s="111"/>
      <c r="L805" s="100"/>
      <c r="M805" s="154"/>
      <c r="N805" s="108"/>
    </row>
    <row r="806" spans="2:14" ht="67.5" hidden="1" customHeight="1">
      <c r="B806" s="322"/>
      <c r="C806" s="45">
        <v>92778</v>
      </c>
      <c r="D806" s="121" t="s">
        <v>11</v>
      </c>
      <c r="E806" s="579" t="str">
        <f>IFERROR(VLOOKUP($C806,'2-SINAPI MAIO 2018'!$A$1:$D$11396,2,0),IFERROR(VLOOKUP($C806,'3-COMPO.ADM.PRF '!$B$12:$I$201,4,0),""))</f>
        <v>ARMAÇÃO DE PILAR OU VIGA DE UMA ESTRUTURA CONVENCIONAL DE CONCRETO ARMADO EM UMA EDIFICAÇÃO TÉRREA OU SOBRADO UTILIZANDO AÇO CA-50 DE 10,0 MM - MONTAGEM. AF_12/2015</v>
      </c>
      <c r="F806" s="580"/>
      <c r="G806" s="580"/>
      <c r="H806" s="580"/>
      <c r="I806" s="580"/>
      <c r="J806" s="581"/>
      <c r="K806" s="412">
        <f>SUM(K809:K811)</f>
        <v>0</v>
      </c>
      <c r="L806" s="100" t="s">
        <v>29</v>
      </c>
      <c r="M806" s="72">
        <v>0</v>
      </c>
      <c r="N806" s="108" t="s">
        <v>29</v>
      </c>
    </row>
    <row r="807" spans="2:14" hidden="1">
      <c r="B807" s="322"/>
      <c r="C807" s="45"/>
      <c r="D807" s="45"/>
      <c r="E807" s="178"/>
      <c r="F807" s="73"/>
      <c r="G807" s="73"/>
      <c r="H807" s="111" t="s">
        <v>6428</v>
      </c>
      <c r="I807" s="110" t="e">
        <f>K806/K789</f>
        <v>#DIV/0!</v>
      </c>
      <c r="J807" s="169"/>
      <c r="K807" s="111"/>
      <c r="L807" s="100"/>
      <c r="M807" s="154"/>
      <c r="N807" s="171"/>
    </row>
    <row r="808" spans="2:14" ht="38.25" hidden="1">
      <c r="B808" s="322" t="s">
        <v>6425</v>
      </c>
      <c r="C808" s="45"/>
      <c r="D808" s="45"/>
      <c r="E808" s="127" t="s">
        <v>6426</v>
      </c>
      <c r="F808" s="310" t="s">
        <v>6267</v>
      </c>
      <c r="G808" s="463" t="s">
        <v>12520</v>
      </c>
      <c r="H808" s="477" t="s">
        <v>12521</v>
      </c>
      <c r="I808" s="93" t="s">
        <v>6180</v>
      </c>
      <c r="J808" s="169"/>
      <c r="K808" s="111"/>
      <c r="L808" s="100"/>
      <c r="M808" s="154"/>
      <c r="N808" s="171"/>
    </row>
    <row r="809" spans="2:14" hidden="1">
      <c r="B809" s="322" t="str">
        <f>B801</f>
        <v xml:space="preserve">P1 </v>
      </c>
      <c r="C809" s="45"/>
      <c r="D809" s="45"/>
      <c r="E809" s="168">
        <v>0</v>
      </c>
      <c r="F809" s="73">
        <f>G791</f>
        <v>3.5</v>
      </c>
      <c r="G809" s="112">
        <v>6</v>
      </c>
      <c r="H809" s="71">
        <f>H791</f>
        <v>10</v>
      </c>
      <c r="I809" s="73">
        <f>((E809/1000)*(E809/1000)*3.14*0.25)*7850</f>
        <v>0</v>
      </c>
      <c r="J809" s="169"/>
      <c r="K809" s="111">
        <f>G809*I809*F809*H809</f>
        <v>0</v>
      </c>
      <c r="L809" s="100"/>
      <c r="M809" s="154"/>
      <c r="N809" s="171"/>
    </row>
    <row r="810" spans="2:14" hidden="1">
      <c r="B810" s="322" t="str">
        <f t="shared" ref="B810:B811" si="27">B802</f>
        <v>P2</v>
      </c>
      <c r="C810" s="45"/>
      <c r="D810" s="45"/>
      <c r="E810" s="168">
        <v>0</v>
      </c>
      <c r="F810" s="73">
        <f t="shared" ref="F810:G811" si="28">G792</f>
        <v>3</v>
      </c>
      <c r="G810" s="112">
        <f t="shared" si="28"/>
        <v>0</v>
      </c>
      <c r="I810" s="73">
        <f>((E810/1000)*(E810/1000)*3.14*0.25)*7850</f>
        <v>0</v>
      </c>
      <c r="J810" s="169"/>
      <c r="K810" s="111">
        <f>G810*I810*F810</f>
        <v>0</v>
      </c>
      <c r="L810" s="100"/>
      <c r="M810" s="154"/>
      <c r="N810" s="171"/>
    </row>
    <row r="811" spans="2:14" hidden="1">
      <c r="B811" s="322" t="str">
        <f t="shared" si="27"/>
        <v>P3</v>
      </c>
      <c r="C811" s="45"/>
      <c r="D811" s="45"/>
      <c r="E811" s="168">
        <v>0</v>
      </c>
      <c r="F811" s="73">
        <f t="shared" si="28"/>
        <v>3</v>
      </c>
      <c r="G811" s="112">
        <f t="shared" si="28"/>
        <v>0</v>
      </c>
      <c r="I811" s="73">
        <f>((E811/1000)*(E811/1000)*3.14*0.25)*7850</f>
        <v>0</v>
      </c>
      <c r="J811" s="169"/>
      <c r="K811" s="111">
        <f>G811*I811*F811</f>
        <v>0</v>
      </c>
      <c r="L811" s="100"/>
      <c r="M811" s="154"/>
      <c r="N811" s="171"/>
    </row>
    <row r="812" spans="2:14" hidden="1">
      <c r="B812" s="322"/>
      <c r="C812" s="45"/>
      <c r="D812" s="45"/>
      <c r="E812" s="178"/>
      <c r="F812" s="73"/>
      <c r="G812" s="73"/>
      <c r="H812" s="73"/>
      <c r="I812" s="73"/>
      <c r="J812" s="169"/>
      <c r="K812" s="111"/>
      <c r="L812" s="100"/>
      <c r="M812" s="154"/>
      <c r="N812" s="171"/>
    </row>
    <row r="813" spans="2:14" ht="23.25" hidden="1" customHeight="1">
      <c r="B813" s="322"/>
      <c r="C813" s="45">
        <v>92412</v>
      </c>
      <c r="D813" s="121" t="s">
        <v>11</v>
      </c>
      <c r="E813" s="579" t="str">
        <f>IFERROR(VLOOKUP($C813,'2-SINAPI MAIO 2018'!$A$1:$D$11396,2,0),IFERROR(VLOOKUP($C813,'3-COMPO.ADM.PRF '!$B$12:$I$201,4,0),""))</f>
        <v>MONTAGEM E DESMONTAGEM DE FÔRMA DE PILARES RETANGULARES E ESTRUTURAS SIMILARES COM ÁREA MÉDIA DAS SEÇÕES MENOR OU IGUAL A 0,25 M², PÉ-DIREITO SIMPLES, EM MADEIRA SERRADA, 4 UTILIZAÇÕES. AF_12/2015</v>
      </c>
      <c r="F813" s="580"/>
      <c r="G813" s="580"/>
      <c r="H813" s="580"/>
      <c r="I813" s="580"/>
      <c r="J813" s="581"/>
      <c r="K813" s="412">
        <f>SUM(K815:K818)</f>
        <v>0</v>
      </c>
      <c r="L813" s="100" t="s">
        <v>63</v>
      </c>
      <c r="M813" s="170"/>
      <c r="N813" s="171"/>
    </row>
    <row r="814" spans="2:14" ht="25.5" hidden="1">
      <c r="B814" s="322"/>
      <c r="C814" s="45"/>
      <c r="D814" s="45"/>
      <c r="E814" s="123" t="s">
        <v>6393</v>
      </c>
      <c r="F814" s="77" t="s">
        <v>6370</v>
      </c>
      <c r="G814" s="77" t="s">
        <v>6373</v>
      </c>
      <c r="H814" s="310" t="s">
        <v>6374</v>
      </c>
      <c r="I814" s="76"/>
      <c r="J814" s="208"/>
      <c r="K814" s="420"/>
      <c r="L814" s="100"/>
      <c r="M814" s="170"/>
      <c r="N814" s="171"/>
    </row>
    <row r="815" spans="2:14" hidden="1">
      <c r="B815" s="322" t="s">
        <v>6458</v>
      </c>
      <c r="C815" s="45"/>
      <c r="D815" s="45"/>
      <c r="E815" s="201">
        <f>E791</f>
        <v>0</v>
      </c>
      <c r="F815" s="88">
        <f t="shared" ref="F815:G815" si="29">F791</f>
        <v>0.4</v>
      </c>
      <c r="G815" s="88">
        <f t="shared" si="29"/>
        <v>3.5</v>
      </c>
      <c r="H815" s="88">
        <v>0</v>
      </c>
      <c r="I815" s="73"/>
      <c r="J815" s="169"/>
      <c r="K815" s="111">
        <f>(E815*2+F815*2)*G815*H815</f>
        <v>0</v>
      </c>
      <c r="L815" s="100"/>
      <c r="M815" s="170"/>
      <c r="N815" s="171"/>
    </row>
    <row r="816" spans="2:14" hidden="1">
      <c r="B816" s="322" t="s">
        <v>6459</v>
      </c>
      <c r="C816" s="45"/>
      <c r="D816" s="45"/>
      <c r="E816" s="201">
        <f t="shared" ref="E816:G817" si="30">E792</f>
        <v>0</v>
      </c>
      <c r="F816" s="88">
        <f t="shared" si="30"/>
        <v>0.4</v>
      </c>
      <c r="G816" s="88">
        <f t="shared" si="30"/>
        <v>3</v>
      </c>
      <c r="H816" s="83">
        <v>0</v>
      </c>
      <c r="I816" s="73"/>
      <c r="J816" s="169"/>
      <c r="K816" s="111">
        <f t="shared" ref="K816:K817" si="31">(E816*2+F816*2)*G816*H816</f>
        <v>0</v>
      </c>
      <c r="L816" s="100"/>
      <c r="M816" s="170"/>
      <c r="N816" s="171"/>
    </row>
    <row r="817" spans="2:14" hidden="1">
      <c r="B817" s="322" t="s">
        <v>6460</v>
      </c>
      <c r="C817" s="45"/>
      <c r="D817" s="45"/>
      <c r="E817" s="201">
        <f t="shared" si="30"/>
        <v>0</v>
      </c>
      <c r="F817" s="88">
        <f t="shared" si="30"/>
        <v>0.4</v>
      </c>
      <c r="G817" s="88">
        <f t="shared" si="30"/>
        <v>3</v>
      </c>
      <c r="H817" s="83">
        <v>0</v>
      </c>
      <c r="I817" s="73"/>
      <c r="J817" s="169"/>
      <c r="K817" s="111">
        <f t="shared" si="31"/>
        <v>0</v>
      </c>
      <c r="L817" s="100"/>
      <c r="M817" s="170"/>
      <c r="N817" s="171"/>
    </row>
    <row r="818" spans="2:14" hidden="1">
      <c r="B818" s="322"/>
      <c r="C818" s="45"/>
      <c r="D818" s="45"/>
      <c r="E818" s="201"/>
      <c r="F818" s="83"/>
      <c r="G818" s="88"/>
      <c r="H818" s="83"/>
      <c r="I818" s="73"/>
      <c r="J818" s="169"/>
      <c r="K818" s="415"/>
      <c r="L818" s="100"/>
      <c r="M818" s="170"/>
      <c r="N818" s="171"/>
    </row>
    <row r="819" spans="2:14" ht="15" hidden="1">
      <c r="B819" s="322"/>
      <c r="C819" s="45"/>
      <c r="D819" s="45"/>
      <c r="E819" s="579" t="s">
        <v>6463</v>
      </c>
      <c r="F819" s="580"/>
      <c r="G819" s="580"/>
      <c r="H819" s="580"/>
      <c r="I819" s="580"/>
      <c r="J819" s="581"/>
      <c r="K819" s="412">
        <f>SUM(K821:K821)</f>
        <v>0</v>
      </c>
      <c r="L819" s="100" t="s">
        <v>63</v>
      </c>
      <c r="M819" s="170"/>
      <c r="N819" s="171"/>
    </row>
    <row r="820" spans="2:14" ht="25.5" hidden="1">
      <c r="B820" s="322"/>
      <c r="C820" s="45"/>
      <c r="D820" s="45"/>
      <c r="E820" s="127" t="s">
        <v>6464</v>
      </c>
      <c r="F820" s="73"/>
      <c r="G820" s="73"/>
      <c r="H820" s="310" t="s">
        <v>6374</v>
      </c>
      <c r="I820" s="73"/>
      <c r="J820" s="169"/>
      <c r="K820" s="415"/>
      <c r="L820" s="100"/>
      <c r="M820" s="170"/>
      <c r="N820" s="171"/>
    </row>
    <row r="821" spans="2:14" hidden="1">
      <c r="B821" s="322"/>
      <c r="C821" s="45"/>
      <c r="D821" s="45"/>
      <c r="E821" s="178">
        <f>K813</f>
        <v>0</v>
      </c>
      <c r="F821" s="73"/>
      <c r="G821" s="73"/>
      <c r="H821" s="112">
        <v>0</v>
      </c>
      <c r="I821" s="73"/>
      <c r="J821" s="169"/>
      <c r="K821" s="111">
        <f>E821*H821</f>
        <v>0</v>
      </c>
      <c r="L821" s="100"/>
      <c r="M821" s="170"/>
      <c r="N821" s="171"/>
    </row>
    <row r="822" spans="2:14">
      <c r="B822" s="322"/>
      <c r="C822" s="45"/>
      <c r="D822" s="45"/>
      <c r="E822" s="178"/>
      <c r="F822" s="73"/>
      <c r="G822" s="73"/>
      <c r="H822" s="73"/>
      <c r="I822" s="73"/>
      <c r="J822" s="169"/>
      <c r="K822" s="411"/>
      <c r="L822" s="100"/>
      <c r="M822" s="170"/>
      <c r="N822" s="171"/>
    </row>
    <row r="823" spans="2:14" ht="15">
      <c r="B823" s="323"/>
      <c r="C823" s="149"/>
      <c r="D823" s="149"/>
      <c r="E823" s="596" t="s">
        <v>6465</v>
      </c>
      <c r="F823" s="597"/>
      <c r="G823" s="597"/>
      <c r="H823" s="80"/>
      <c r="I823" s="225"/>
      <c r="J823" s="226"/>
      <c r="K823" s="410"/>
      <c r="L823" s="106"/>
      <c r="M823" s="154"/>
      <c r="N823" s="177"/>
    </row>
    <row r="824" spans="2:14" hidden="1">
      <c r="B824" s="322"/>
      <c r="C824" s="45"/>
      <c r="D824" s="45"/>
      <c r="E824" s="213" t="s">
        <v>5911</v>
      </c>
      <c r="F824" s="78"/>
      <c r="G824" s="78"/>
      <c r="H824" s="78"/>
      <c r="I824" s="78"/>
      <c r="J824" s="214"/>
      <c r="K824" s="419"/>
      <c r="L824" s="163"/>
      <c r="M824" s="241"/>
      <c r="N824" s="171"/>
    </row>
    <row r="825" spans="2:14" hidden="1">
      <c r="B825" s="322"/>
      <c r="C825" s="45"/>
      <c r="D825" s="45"/>
      <c r="E825" s="178" t="s">
        <v>5806</v>
      </c>
      <c r="F825" s="73" t="s">
        <v>5807</v>
      </c>
      <c r="G825" s="73" t="s">
        <v>5814</v>
      </c>
      <c r="H825" s="73" t="s">
        <v>5896</v>
      </c>
      <c r="I825" s="73"/>
      <c r="J825" s="169"/>
      <c r="K825" s="415" t="e">
        <f>H825*G825*F825*E825</f>
        <v>#VALUE!</v>
      </c>
      <c r="L825" s="100" t="s">
        <v>64</v>
      </c>
      <c r="M825" s="170"/>
      <c r="N825" s="171"/>
    </row>
    <row r="826" spans="2:14" hidden="1">
      <c r="B826" s="322"/>
      <c r="C826" s="45"/>
      <c r="D826" s="45"/>
      <c r="E826" s="178"/>
      <c r="F826" s="73"/>
      <c r="G826" s="73"/>
      <c r="H826" s="73"/>
      <c r="I826" s="73"/>
      <c r="J826" s="169"/>
      <c r="K826" s="411"/>
      <c r="L826" s="100"/>
      <c r="M826" s="170"/>
      <c r="N826" s="171"/>
    </row>
    <row r="827" spans="2:14" hidden="1">
      <c r="B827" s="322"/>
      <c r="C827" s="45"/>
      <c r="D827" s="45"/>
      <c r="E827" s="178"/>
      <c r="F827" s="73"/>
      <c r="G827" s="73"/>
      <c r="H827" s="73"/>
      <c r="I827" s="73"/>
      <c r="J827" s="169"/>
      <c r="K827" s="411"/>
      <c r="L827" s="100"/>
      <c r="M827" s="170"/>
      <c r="N827" s="171"/>
    </row>
    <row r="828" spans="2:14" hidden="1">
      <c r="B828" s="322"/>
      <c r="C828" s="45"/>
      <c r="D828" s="45"/>
      <c r="E828" s="215" t="s">
        <v>5912</v>
      </c>
      <c r="F828" s="83"/>
      <c r="G828" s="73"/>
      <c r="H828" s="73"/>
      <c r="I828" s="73"/>
      <c r="J828" s="169"/>
      <c r="K828" s="411"/>
      <c r="L828" s="100"/>
      <c r="M828" s="170"/>
      <c r="N828" s="171"/>
    </row>
    <row r="829" spans="2:14" hidden="1">
      <c r="B829" s="322"/>
      <c r="C829" s="45"/>
      <c r="D829" s="45"/>
      <c r="E829" s="178"/>
      <c r="F829" s="73"/>
      <c r="G829" s="73"/>
      <c r="H829" s="73"/>
      <c r="I829" s="73"/>
      <c r="J829" s="169"/>
      <c r="K829" s="415" t="e">
        <f>K825</f>
        <v>#VALUE!</v>
      </c>
      <c r="L829" s="100" t="s">
        <v>64</v>
      </c>
      <c r="M829" s="170"/>
      <c r="N829" s="171"/>
    </row>
    <row r="830" spans="2:14" hidden="1">
      <c r="B830" s="322"/>
      <c r="C830" s="45"/>
      <c r="D830" s="45"/>
      <c r="E830" s="178"/>
      <c r="F830" s="73"/>
      <c r="G830" s="73"/>
      <c r="H830" s="73"/>
      <c r="I830" s="73"/>
      <c r="J830" s="169"/>
      <c r="K830" s="411"/>
      <c r="L830" s="100"/>
      <c r="M830" s="170"/>
      <c r="N830" s="171"/>
    </row>
    <row r="831" spans="2:14" hidden="1">
      <c r="B831" s="322"/>
      <c r="C831" s="45"/>
      <c r="D831" s="45"/>
      <c r="E831" s="178"/>
      <c r="F831" s="73"/>
      <c r="G831" s="73"/>
      <c r="H831" s="73"/>
      <c r="I831" s="73"/>
      <c r="J831" s="169"/>
      <c r="K831" s="411"/>
      <c r="L831" s="100"/>
      <c r="M831" s="170"/>
      <c r="N831" s="171"/>
    </row>
    <row r="832" spans="2:14" hidden="1">
      <c r="B832" s="322"/>
      <c r="C832" s="45"/>
      <c r="D832" s="45"/>
      <c r="E832" s="215" t="s">
        <v>5830</v>
      </c>
      <c r="F832" s="76"/>
      <c r="G832" s="76"/>
      <c r="H832" s="76"/>
      <c r="I832" s="76"/>
      <c r="J832" s="208"/>
      <c r="K832" s="420"/>
      <c r="L832" s="164"/>
      <c r="M832" s="170"/>
      <c r="N832" s="171"/>
    </row>
    <row r="833" spans="2:14" hidden="1">
      <c r="B833" s="322"/>
      <c r="C833" s="45"/>
      <c r="D833" s="45"/>
      <c r="E833" s="178"/>
      <c r="F833" s="73"/>
      <c r="G833" s="73"/>
      <c r="H833" s="73">
        <v>200</v>
      </c>
      <c r="I833" s="73"/>
      <c r="J833" s="169"/>
      <c r="K833" s="415" t="e">
        <f>H833*K829</f>
        <v>#VALUE!</v>
      </c>
      <c r="L833" s="100" t="s">
        <v>29</v>
      </c>
      <c r="M833" s="170"/>
      <c r="N833" s="171"/>
    </row>
    <row r="834" spans="2:14" hidden="1">
      <c r="B834" s="322"/>
      <c r="C834" s="45"/>
      <c r="D834" s="45"/>
      <c r="E834" s="178"/>
      <c r="F834" s="73"/>
      <c r="G834" s="73"/>
      <c r="H834" s="73"/>
      <c r="I834" s="73"/>
      <c r="J834" s="169"/>
      <c r="K834" s="411"/>
      <c r="L834" s="100"/>
      <c r="M834" s="170"/>
      <c r="N834" s="171"/>
    </row>
    <row r="835" spans="2:14" hidden="1">
      <c r="B835" s="322"/>
      <c r="C835" s="45"/>
      <c r="D835" s="45"/>
      <c r="E835" s="215" t="s">
        <v>5913</v>
      </c>
      <c r="F835" s="76"/>
      <c r="G835" s="76"/>
      <c r="H835" s="76"/>
      <c r="I835" s="76"/>
      <c r="J835" s="208"/>
      <c r="K835" s="420"/>
      <c r="L835" s="164"/>
      <c r="M835" s="170"/>
      <c r="N835" s="171"/>
    </row>
    <row r="836" spans="2:14" hidden="1">
      <c r="B836" s="322"/>
      <c r="C836" s="45"/>
      <c r="D836" s="45"/>
      <c r="E836" s="178"/>
      <c r="F836" s="73" t="e">
        <f>(E825+F825)*2</f>
        <v>#VALUE!</v>
      </c>
      <c r="G836" s="73" t="str">
        <f>G825</f>
        <v>a</v>
      </c>
      <c r="H836" s="73" t="str">
        <f>H825</f>
        <v>quant</v>
      </c>
      <c r="I836" s="73"/>
      <c r="J836" s="169"/>
      <c r="K836" s="415" t="e">
        <f>H836*G836*F836</f>
        <v>#VALUE!</v>
      </c>
      <c r="L836" s="100" t="s">
        <v>63</v>
      </c>
      <c r="M836" s="170"/>
      <c r="N836" s="171"/>
    </row>
    <row r="837" spans="2:14" hidden="1">
      <c r="B837" s="322"/>
      <c r="C837" s="45"/>
      <c r="D837" s="45"/>
      <c r="E837" s="178"/>
      <c r="F837" s="73"/>
      <c r="G837" s="73"/>
      <c r="H837" s="73"/>
      <c r="I837" s="73"/>
      <c r="J837" s="169"/>
      <c r="K837" s="411"/>
      <c r="L837" s="100"/>
      <c r="M837" s="170"/>
      <c r="N837" s="171"/>
    </row>
    <row r="838" spans="2:14" hidden="1">
      <c r="B838" s="322"/>
      <c r="C838" s="45"/>
      <c r="D838" s="45"/>
      <c r="E838" s="184" t="s">
        <v>5914</v>
      </c>
      <c r="F838" s="73"/>
      <c r="G838" s="73"/>
      <c r="H838" s="73"/>
      <c r="I838" s="73"/>
      <c r="J838" s="169"/>
      <c r="K838" s="411"/>
      <c r="L838" s="100"/>
      <c r="M838" s="170"/>
      <c r="N838" s="171"/>
    </row>
    <row r="839" spans="2:14" hidden="1">
      <c r="B839" s="322"/>
      <c r="C839" s="45"/>
      <c r="D839" s="45"/>
      <c r="E839" s="178"/>
      <c r="F839" s="73"/>
      <c r="G839" s="73"/>
      <c r="H839" s="73"/>
      <c r="I839" s="73"/>
      <c r="J839" s="169"/>
      <c r="K839" s="415" t="e">
        <f>K829</f>
        <v>#VALUE!</v>
      </c>
      <c r="L839" s="87" t="s">
        <v>64</v>
      </c>
      <c r="M839" s="170"/>
      <c r="N839" s="171"/>
    </row>
    <row r="840" spans="2:14" hidden="1">
      <c r="B840" s="322"/>
      <c r="C840" s="45"/>
      <c r="D840" s="45"/>
      <c r="E840" s="178"/>
      <c r="F840" s="73"/>
      <c r="G840" s="73"/>
      <c r="H840" s="73"/>
      <c r="I840" s="73"/>
      <c r="J840" s="169"/>
      <c r="K840" s="411"/>
      <c r="L840" s="100"/>
      <c r="M840" s="170"/>
      <c r="N840" s="171"/>
    </row>
    <row r="841" spans="2:14" hidden="1">
      <c r="B841" s="322"/>
      <c r="C841" s="45"/>
      <c r="D841" s="45"/>
      <c r="E841" s="184" t="s">
        <v>5915</v>
      </c>
      <c r="F841" s="73"/>
      <c r="G841" s="73"/>
      <c r="H841" s="73"/>
      <c r="I841" s="73"/>
      <c r="J841" s="169"/>
      <c r="K841" s="415" t="e">
        <f>I843*H843*G843</f>
        <v>#VALUE!</v>
      </c>
      <c r="L841" s="87" t="s">
        <v>24</v>
      </c>
      <c r="M841" s="170"/>
      <c r="N841" s="171"/>
    </row>
    <row r="842" spans="2:14" hidden="1">
      <c r="B842" s="322"/>
      <c r="C842" s="45"/>
      <c r="D842" s="45"/>
      <c r="E842" s="178"/>
      <c r="F842" s="73"/>
      <c r="G842" s="77" t="s">
        <v>5916</v>
      </c>
      <c r="H842" s="77" t="s">
        <v>5917</v>
      </c>
      <c r="I842" s="77" t="s">
        <v>5918</v>
      </c>
      <c r="J842" s="169"/>
      <c r="K842" s="411"/>
      <c r="L842" s="100"/>
      <c r="M842" s="170"/>
      <c r="N842" s="171"/>
    </row>
    <row r="843" spans="2:14" hidden="1">
      <c r="B843" s="322"/>
      <c r="C843" s="45"/>
      <c r="D843" s="45"/>
      <c r="E843" s="178"/>
      <c r="F843" s="73"/>
      <c r="G843" s="77" t="s">
        <v>5919</v>
      </c>
      <c r="H843" s="77" t="s">
        <v>5920</v>
      </c>
      <c r="I843" s="77" t="s">
        <v>5920</v>
      </c>
      <c r="J843" s="169"/>
      <c r="K843" s="411"/>
      <c r="L843" s="100"/>
      <c r="M843" s="170"/>
      <c r="N843" s="171"/>
    </row>
    <row r="844" spans="2:14" hidden="1">
      <c r="B844" s="322"/>
      <c r="C844" s="45"/>
      <c r="D844" s="45"/>
      <c r="E844" s="178"/>
      <c r="F844" s="73"/>
      <c r="G844" s="73"/>
      <c r="H844" s="73"/>
      <c r="I844" s="73"/>
      <c r="J844" s="169"/>
      <c r="K844" s="411"/>
      <c r="L844" s="100"/>
      <c r="M844" s="170"/>
      <c r="N844" s="171"/>
    </row>
    <row r="845" spans="2:14" hidden="1">
      <c r="B845" s="322"/>
      <c r="C845" s="45"/>
      <c r="D845" s="45"/>
      <c r="E845" s="184" t="s">
        <v>5921</v>
      </c>
      <c r="F845" s="73"/>
      <c r="G845" s="73"/>
      <c r="H845" s="73"/>
      <c r="I845" s="73"/>
      <c r="J845" s="169"/>
      <c r="K845" s="415">
        <v>1</v>
      </c>
      <c r="L845" s="87" t="s">
        <v>5805</v>
      </c>
      <c r="M845" s="170"/>
      <c r="N845" s="171"/>
    </row>
    <row r="846" spans="2:14" hidden="1">
      <c r="B846" s="322"/>
      <c r="C846" s="45"/>
      <c r="D846" s="45"/>
      <c r="E846" s="178"/>
      <c r="F846" s="77" t="s">
        <v>5922</v>
      </c>
      <c r="G846" s="73"/>
      <c r="H846" s="73"/>
      <c r="I846" s="73"/>
      <c r="J846" s="169"/>
      <c r="K846" s="411"/>
      <c r="L846" s="100"/>
      <c r="M846" s="170"/>
      <c r="N846" s="171"/>
    </row>
    <row r="847" spans="2:14" hidden="1">
      <c r="B847" s="322"/>
      <c r="C847" s="45"/>
      <c r="D847" s="45"/>
      <c r="E847" s="178"/>
      <c r="F847" s="73"/>
      <c r="G847" s="73"/>
      <c r="H847" s="73"/>
      <c r="I847" s="73"/>
      <c r="J847" s="169"/>
      <c r="K847" s="411"/>
      <c r="L847" s="100"/>
      <c r="M847" s="170"/>
      <c r="N847" s="171"/>
    </row>
    <row r="848" spans="2:14" hidden="1">
      <c r="B848" s="322"/>
      <c r="C848" s="45"/>
      <c r="D848" s="45"/>
      <c r="E848" s="184" t="s">
        <v>5923</v>
      </c>
      <c r="F848" s="73"/>
      <c r="G848" s="73"/>
      <c r="H848" s="73"/>
      <c r="I848" s="73"/>
      <c r="J848" s="169"/>
      <c r="K848" s="415">
        <v>1</v>
      </c>
      <c r="L848" s="87" t="s">
        <v>5805</v>
      </c>
      <c r="M848" s="170"/>
      <c r="N848" s="171"/>
    </row>
    <row r="849" spans="2:15" hidden="1">
      <c r="B849" s="322"/>
      <c r="C849" s="45"/>
      <c r="D849" s="45"/>
      <c r="E849" s="178"/>
      <c r="F849" s="77" t="s">
        <v>5924</v>
      </c>
      <c r="G849" s="73"/>
      <c r="H849" s="73"/>
      <c r="I849" s="73"/>
      <c r="J849" s="169"/>
      <c r="K849" s="411"/>
      <c r="L849" s="100"/>
      <c r="M849" s="170"/>
      <c r="N849" s="171"/>
    </row>
    <row r="850" spans="2:15" hidden="1">
      <c r="B850" s="322"/>
      <c r="C850" s="45"/>
      <c r="D850" s="45"/>
      <c r="E850" s="178"/>
      <c r="F850" s="77" t="s">
        <v>5925</v>
      </c>
      <c r="G850" s="73"/>
      <c r="H850" s="73"/>
      <c r="I850" s="73"/>
      <c r="J850" s="169"/>
      <c r="K850" s="411"/>
      <c r="L850" s="100"/>
      <c r="M850" s="170"/>
      <c r="N850" s="171"/>
    </row>
    <row r="851" spans="2:15" hidden="1">
      <c r="B851" s="322"/>
      <c r="C851" s="45"/>
      <c r="D851" s="45"/>
      <c r="E851" s="178"/>
      <c r="F851" s="73"/>
      <c r="G851" s="73"/>
      <c r="H851" s="73"/>
      <c r="I851" s="73"/>
      <c r="J851" s="169"/>
      <c r="K851" s="411"/>
      <c r="L851" s="100"/>
      <c r="M851" s="170"/>
      <c r="N851" s="171"/>
    </row>
    <row r="852" spans="2:15" hidden="1">
      <c r="B852" s="322"/>
      <c r="C852" s="45"/>
      <c r="D852" s="45"/>
      <c r="E852" s="230" t="s">
        <v>5926</v>
      </c>
      <c r="F852" s="73"/>
      <c r="G852" s="73"/>
      <c r="H852" s="73"/>
      <c r="I852" s="73"/>
      <c r="J852" s="169"/>
      <c r="K852" s="411"/>
      <c r="L852" s="100"/>
      <c r="M852" s="170"/>
      <c r="N852" s="171"/>
    </row>
    <row r="853" spans="2:15" hidden="1">
      <c r="B853" s="322"/>
      <c r="C853" s="45"/>
      <c r="D853" s="45"/>
      <c r="E853" s="230" t="s">
        <v>5927</v>
      </c>
      <c r="F853" s="73"/>
      <c r="G853" s="73"/>
      <c r="H853" s="73"/>
      <c r="I853" s="73"/>
      <c r="J853" s="169"/>
      <c r="K853" s="411"/>
      <c r="L853" s="100"/>
      <c r="M853" s="170"/>
      <c r="N853" s="171"/>
    </row>
    <row r="854" spans="2:15" hidden="1">
      <c r="B854" s="322"/>
      <c r="C854" s="45"/>
      <c r="D854" s="45"/>
      <c r="E854" s="178"/>
      <c r="F854" s="73"/>
      <c r="G854" s="73"/>
      <c r="H854" s="73"/>
      <c r="I854" s="73"/>
      <c r="J854" s="169"/>
      <c r="K854" s="411"/>
      <c r="L854" s="100"/>
      <c r="M854" s="170"/>
      <c r="N854" s="171"/>
    </row>
    <row r="855" spans="2:15" hidden="1">
      <c r="B855" s="322"/>
      <c r="C855" s="45"/>
      <c r="D855" s="45"/>
      <c r="E855" s="178"/>
      <c r="F855" s="73"/>
      <c r="G855" s="73"/>
      <c r="H855" s="73"/>
      <c r="I855" s="73"/>
      <c r="J855" s="169"/>
      <c r="K855" s="411"/>
      <c r="L855" s="100"/>
      <c r="M855" s="170"/>
      <c r="N855" s="171"/>
    </row>
    <row r="856" spans="2:15">
      <c r="B856" s="322"/>
      <c r="C856" s="45"/>
      <c r="D856" s="45"/>
      <c r="E856" s="178"/>
      <c r="F856" s="73"/>
      <c r="G856" s="73"/>
      <c r="H856" s="73"/>
      <c r="I856" s="73"/>
      <c r="J856" s="169"/>
      <c r="K856" s="411"/>
      <c r="L856" s="100"/>
      <c r="M856" s="170"/>
      <c r="N856" s="171"/>
    </row>
    <row r="857" spans="2:15" ht="15">
      <c r="B857" s="323"/>
      <c r="C857" s="149"/>
      <c r="D857" s="149"/>
      <c r="E857" s="596" t="s">
        <v>6466</v>
      </c>
      <c r="F857" s="597"/>
      <c r="G857" s="597"/>
      <c r="H857" s="224" t="s">
        <v>6497</v>
      </c>
      <c r="I857" s="73"/>
      <c r="J857" s="226"/>
      <c r="K857" s="410"/>
      <c r="L857" s="106"/>
      <c r="M857" s="154"/>
      <c r="N857" s="177"/>
    </row>
    <row r="858" spans="2:15">
      <c r="B858" s="322"/>
      <c r="C858" s="45"/>
      <c r="D858" s="45"/>
      <c r="E858" s="185"/>
      <c r="F858" s="75"/>
      <c r="G858" s="75"/>
      <c r="H858" s="75"/>
      <c r="I858" s="75"/>
      <c r="J858" s="196"/>
      <c r="K858" s="415"/>
      <c r="L858" s="84"/>
      <c r="M858" s="154"/>
      <c r="N858" s="108"/>
      <c r="O858" s="242"/>
    </row>
    <row r="859" spans="2:15" ht="40.5" hidden="1" customHeight="1">
      <c r="B859" s="322"/>
      <c r="C859" s="45">
        <v>94965</v>
      </c>
      <c r="D859" s="121" t="s">
        <v>11</v>
      </c>
      <c r="E859" s="579" t="str">
        <f>IFERROR(VLOOKUP($C859,'2-SINAPI MAIO 2018'!$A$1:$D$11396,2,0),IFERROR(VLOOKUP($C859,'3-COMPO.ADM.PRF '!$B$12:$I$201,4,0),""))</f>
        <v>CONCRETO FCK = 25MPA, TRAÇO 1:2,3:2,7 (CIMENTO/ AREIA MÉDIA/ BRITA 1)  - PREPARO MECÂNICO COM BETONEIRA 400 L. AF_07/2016</v>
      </c>
      <c r="F859" s="580"/>
      <c r="G859" s="580"/>
      <c r="H859" s="580"/>
      <c r="I859" s="580"/>
      <c r="J859" s="581"/>
      <c r="K859" s="412">
        <f>SUM(K861:K862)</f>
        <v>0</v>
      </c>
      <c r="L859" s="100" t="s">
        <v>64</v>
      </c>
      <c r="M859" s="154"/>
      <c r="N859" s="108"/>
      <c r="O859" s="242"/>
    </row>
    <row r="860" spans="2:15" ht="25.5" hidden="1">
      <c r="B860" s="322" t="s">
        <v>6448</v>
      </c>
      <c r="C860" s="45"/>
      <c r="D860" s="45"/>
      <c r="E860" s="123" t="s">
        <v>6371</v>
      </c>
      <c r="F860" s="77" t="s">
        <v>6370</v>
      </c>
      <c r="G860" s="77" t="s">
        <v>6373</v>
      </c>
      <c r="H860" s="310" t="s">
        <v>6374</v>
      </c>
      <c r="I860" s="307"/>
      <c r="J860" s="308"/>
      <c r="K860" s="415"/>
      <c r="L860" s="100"/>
      <c r="M860" s="154"/>
      <c r="N860" s="108"/>
      <c r="O860" s="243"/>
    </row>
    <row r="861" spans="2:15" hidden="1">
      <c r="B861" s="326" t="str">
        <f>B729</f>
        <v xml:space="preserve">paredes verticais a serem construídas </v>
      </c>
      <c r="C861" s="150"/>
      <c r="D861" s="150"/>
      <c r="E861" s="183">
        <f>E739</f>
        <v>0</v>
      </c>
      <c r="F861" s="174">
        <f t="shared" ref="F861:G861" si="32">F739</f>
        <v>0.15</v>
      </c>
      <c r="G861" s="174">
        <f t="shared" si="32"/>
        <v>0.4</v>
      </c>
      <c r="H861" s="174">
        <v>50</v>
      </c>
      <c r="I861" s="83"/>
      <c r="J861" s="195"/>
      <c r="K861" s="416">
        <f>E861*F861*G861*H861</f>
        <v>0</v>
      </c>
      <c r="L861" s="88"/>
      <c r="M861" s="200"/>
      <c r="N861" s="198"/>
      <c r="O861" s="243"/>
    </row>
    <row r="862" spans="2:15" hidden="1">
      <c r="B862" s="326" t="str">
        <f>B730</f>
        <v xml:space="preserve">paredes horizontais a serem construidas </v>
      </c>
      <c r="C862" s="150"/>
      <c r="D862" s="150"/>
      <c r="E862" s="183">
        <f>E740</f>
        <v>0</v>
      </c>
      <c r="F862" s="174">
        <f t="shared" ref="F862:H862" si="33">F740</f>
        <v>0.15</v>
      </c>
      <c r="G862" s="174">
        <f t="shared" si="33"/>
        <v>0.4</v>
      </c>
      <c r="H862" s="174">
        <f t="shared" si="33"/>
        <v>1</v>
      </c>
      <c r="I862" s="83"/>
      <c r="J862" s="195"/>
      <c r="K862" s="416">
        <f>E862*F862*G862*H862</f>
        <v>0</v>
      </c>
      <c r="L862" s="88"/>
      <c r="M862" s="200"/>
      <c r="N862" s="198"/>
      <c r="O862" s="243"/>
    </row>
    <row r="863" spans="2:15" hidden="1">
      <c r="B863" s="326"/>
      <c r="C863" s="150"/>
      <c r="D863" s="150"/>
      <c r="E863" s="203"/>
      <c r="F863" s="73"/>
      <c r="G863" s="73"/>
      <c r="H863" s="83"/>
      <c r="I863" s="83"/>
      <c r="J863" s="195"/>
      <c r="K863" s="410"/>
      <c r="L863" s="88"/>
      <c r="M863" s="200"/>
      <c r="N863" s="198"/>
      <c r="O863" s="242"/>
    </row>
    <row r="864" spans="2:15" hidden="1">
      <c r="B864" s="326"/>
      <c r="C864" s="150"/>
      <c r="D864" s="150"/>
      <c r="E864" s="203"/>
      <c r="F864" s="73"/>
      <c r="G864" s="73"/>
      <c r="H864" s="83"/>
      <c r="I864" s="83"/>
      <c r="J864" s="195"/>
      <c r="K864" s="410"/>
      <c r="L864" s="88"/>
      <c r="M864" s="200"/>
      <c r="N864" s="198"/>
      <c r="O864" s="242"/>
    </row>
    <row r="865" spans="2:15" ht="28.5" hidden="1" customHeight="1">
      <c r="B865" s="322"/>
      <c r="C865" s="45">
        <v>92873</v>
      </c>
      <c r="D865" s="121" t="s">
        <v>11</v>
      </c>
      <c r="E865" s="579" t="str">
        <f>IFERROR(VLOOKUP($C865,'2-SINAPI MAIO 2018'!$A$1:$D$11396,2,0),IFERROR(VLOOKUP($C865,'3-COMPO.ADM.PRF '!$B$12:$I$201,4,0),""))</f>
        <v>LANÇAMENTO COM USO DE BALDES, ADENSAMENTO E ACABAMENTO DE CONCRETO EM ESTRUTURAS. AF_12/2015</v>
      </c>
      <c r="F865" s="580"/>
      <c r="G865" s="580"/>
      <c r="H865" s="580"/>
      <c r="I865" s="580"/>
      <c r="J865" s="581"/>
      <c r="K865" s="412">
        <f>K859</f>
        <v>0</v>
      </c>
      <c r="L865" s="100" t="s">
        <v>64</v>
      </c>
      <c r="M865" s="154"/>
      <c r="N865" s="108"/>
      <c r="O865" s="242"/>
    </row>
    <row r="866" spans="2:15" hidden="1">
      <c r="B866" s="322"/>
      <c r="C866" s="45"/>
      <c r="D866" s="45"/>
      <c r="E866" s="178"/>
      <c r="F866" s="73"/>
      <c r="G866" s="73"/>
      <c r="H866" s="73"/>
      <c r="I866" s="73"/>
      <c r="J866" s="169"/>
      <c r="K866" s="411"/>
      <c r="L866" s="100"/>
      <c r="M866" s="154"/>
      <c r="N866" s="108"/>
      <c r="O866" s="242"/>
    </row>
    <row r="867" spans="2:15" ht="52.5" hidden="1" customHeight="1">
      <c r="B867" s="322"/>
      <c r="C867" s="45">
        <v>92775</v>
      </c>
      <c r="D867" s="121" t="s">
        <v>11</v>
      </c>
      <c r="E867" s="579" t="str">
        <f>IFERROR(VLOOKUP($C867,'2-SINAPI MAIO 2018'!$A$1:$D$11396,2,0),IFERROR(VLOOKUP($C867,'3-COMPO.ADM.PRF '!$B$12:$I$201,4,0),""))</f>
        <v>ARMAÇÃO DE PILAR OU VIGA DE UMA ESTRUTURA CONVENCIONAL DE CONCRETO ARMADO EM UMA EDIFICAÇÃO TÉRREA OU SOBRADO UTILIZANDO AÇO CA-60 DE 5,0 MM - MONTAGEM. AF_12/2015</v>
      </c>
      <c r="F867" s="580"/>
      <c r="G867" s="580"/>
      <c r="H867" s="580"/>
      <c r="I867" s="580"/>
      <c r="J867" s="581"/>
      <c r="K867" s="412">
        <f>SUM(K870:K871)</f>
        <v>0</v>
      </c>
      <c r="L867" s="100" t="s">
        <v>29</v>
      </c>
      <c r="M867" s="72">
        <v>0</v>
      </c>
      <c r="N867" s="108" t="s">
        <v>29</v>
      </c>
      <c r="O867" s="242"/>
    </row>
    <row r="868" spans="2:15" hidden="1">
      <c r="B868" s="322"/>
      <c r="C868" s="45"/>
      <c r="D868" s="45"/>
      <c r="E868" s="178"/>
      <c r="F868" s="73"/>
      <c r="G868" s="73"/>
      <c r="H868" s="111" t="s">
        <v>6428</v>
      </c>
      <c r="I868" s="110" t="e">
        <f>K867/K859</f>
        <v>#DIV/0!</v>
      </c>
      <c r="J868" s="169"/>
      <c r="K868" s="111"/>
      <c r="L868" s="100"/>
      <c r="M868" s="154"/>
      <c r="N868" s="108"/>
      <c r="O868" s="242"/>
    </row>
    <row r="869" spans="2:15" ht="38.25" hidden="1">
      <c r="B869" s="322" t="s">
        <v>6425</v>
      </c>
      <c r="C869" s="45"/>
      <c r="D869" s="45"/>
      <c r="E869" s="127" t="s">
        <v>6426</v>
      </c>
      <c r="F869" s="310" t="s">
        <v>6267</v>
      </c>
      <c r="G869" s="310" t="s">
        <v>6427</v>
      </c>
      <c r="H869" s="93" t="s">
        <v>6180</v>
      </c>
      <c r="I869" s="109" t="s">
        <v>12509</v>
      </c>
      <c r="J869" s="169"/>
      <c r="K869" s="111"/>
      <c r="L869" s="100"/>
      <c r="M869" s="154"/>
      <c r="N869" s="108"/>
      <c r="O869" s="242"/>
    </row>
    <row r="870" spans="2:15" hidden="1">
      <c r="B870" s="322" t="str">
        <f>B861</f>
        <v xml:space="preserve">paredes verticais a serem construídas </v>
      </c>
      <c r="C870" s="45"/>
      <c r="D870" s="45"/>
      <c r="E870" s="168">
        <v>5</v>
      </c>
      <c r="F870" s="73">
        <f>(F861-0.06)*2+(G861-0.06)*2+0.1</f>
        <v>0.96000000000000008</v>
      </c>
      <c r="G870" s="73">
        <f>E861/0.15</f>
        <v>0</v>
      </c>
      <c r="H870" s="73">
        <f>((E870/1000)*(E870/1000)*3.14*0.25)*7850</f>
        <v>0.15405625000000003</v>
      </c>
      <c r="I870" s="453">
        <f>H861</f>
        <v>50</v>
      </c>
      <c r="J870" s="169"/>
      <c r="K870" s="111">
        <f>G870*H870*F870*I870</f>
        <v>0</v>
      </c>
      <c r="L870" s="100"/>
      <c r="M870" s="154"/>
      <c r="N870" s="108"/>
      <c r="O870" s="242"/>
    </row>
    <row r="871" spans="2:15" hidden="1">
      <c r="B871" s="322" t="str">
        <f>B862</f>
        <v xml:space="preserve">paredes horizontais a serem construidas </v>
      </c>
      <c r="C871" s="45"/>
      <c r="D871" s="45"/>
      <c r="E871" s="168">
        <v>5</v>
      </c>
      <c r="F871" s="453">
        <f>(F862-0.06)*2+(G862-0.06)*2+0.1</f>
        <v>0.96000000000000008</v>
      </c>
      <c r="G871" s="453">
        <f>E862/0.15</f>
        <v>0</v>
      </c>
      <c r="H871" s="453">
        <f>((E871/1000)*(E871/1000)*3.14*0.25)*7850</f>
        <v>0.15405625000000003</v>
      </c>
      <c r="I871" s="453">
        <f>H862</f>
        <v>1</v>
      </c>
      <c r="J871" s="169"/>
      <c r="K871" s="111">
        <f>G871*H871*F871*I871</f>
        <v>0</v>
      </c>
      <c r="L871" s="452"/>
      <c r="M871" s="154"/>
      <c r="N871" s="108"/>
      <c r="O871" s="242"/>
    </row>
    <row r="872" spans="2:15" hidden="1">
      <c r="B872" s="322"/>
      <c r="C872" s="45"/>
      <c r="D872" s="45"/>
      <c r="E872" s="178"/>
      <c r="F872" s="73"/>
      <c r="G872" s="73"/>
      <c r="H872" s="73"/>
      <c r="I872" s="73"/>
      <c r="J872" s="169"/>
      <c r="K872" s="411"/>
      <c r="L872" s="100"/>
      <c r="M872" s="154"/>
      <c r="N872" s="108"/>
      <c r="O872" s="242"/>
    </row>
    <row r="873" spans="2:15" ht="60.75" hidden="1" customHeight="1">
      <c r="B873" s="322"/>
      <c r="C873" s="45">
        <v>92777</v>
      </c>
      <c r="D873" s="121" t="s">
        <v>11</v>
      </c>
      <c r="E873" s="579" t="str">
        <f>IFERROR(VLOOKUP($C873,'2-SINAPI MAIO 2018'!$A$1:$D$11396,2,0),IFERROR(VLOOKUP($C873,'3-COMPO.ADM.PRF '!$B$12:$I$201,4,0),""))</f>
        <v>ARMAÇÃO DE PILAR OU VIGA DE UMA ESTRUTURA CONVENCIONAL DE CONCRETO ARMADO EM UMA EDIFICAÇÃO TÉRREA OU SOBRADO UTILIZANDO AÇO CA-50 DE 8,0 MM - MONTAGEM. AF_12/2015</v>
      </c>
      <c r="F873" s="580"/>
      <c r="G873" s="580"/>
      <c r="H873" s="580"/>
      <c r="I873" s="580"/>
      <c r="J873" s="581"/>
      <c r="K873" s="412">
        <f>SUM(K876:K877)</f>
        <v>0</v>
      </c>
      <c r="L873" s="100" t="s">
        <v>29</v>
      </c>
      <c r="M873" s="72">
        <v>0</v>
      </c>
      <c r="N873" s="108" t="s">
        <v>29</v>
      </c>
      <c r="O873" s="242"/>
    </row>
    <row r="874" spans="2:15" hidden="1">
      <c r="B874" s="322"/>
      <c r="C874" s="45"/>
      <c r="D874" s="45"/>
      <c r="E874" s="178"/>
      <c r="F874" s="73"/>
      <c r="G874" s="73"/>
      <c r="H874" s="111" t="s">
        <v>6428</v>
      </c>
      <c r="I874" s="110" t="e">
        <f>K873/K865</f>
        <v>#DIV/0!</v>
      </c>
      <c r="J874" s="169"/>
      <c r="K874" s="111"/>
      <c r="L874" s="100"/>
      <c r="M874" s="154"/>
      <c r="N874" s="108"/>
      <c r="O874" s="242"/>
    </row>
    <row r="875" spans="2:15" ht="38.25" hidden="1">
      <c r="B875" s="322" t="s">
        <v>6425</v>
      </c>
      <c r="C875" s="45"/>
      <c r="D875" s="45"/>
      <c r="E875" s="127" t="s">
        <v>6426</v>
      </c>
      <c r="F875" s="310" t="s">
        <v>6267</v>
      </c>
      <c r="G875" s="451" t="s">
        <v>12508</v>
      </c>
      <c r="H875" s="93" t="s">
        <v>6180</v>
      </c>
      <c r="I875" s="109" t="s">
        <v>12509</v>
      </c>
      <c r="J875" s="169"/>
      <c r="K875" s="111"/>
      <c r="L875" s="100"/>
      <c r="M875" s="154"/>
      <c r="N875" s="108"/>
      <c r="O875" s="242"/>
    </row>
    <row r="876" spans="2:15" hidden="1">
      <c r="B876" s="322" t="str">
        <f>B870</f>
        <v xml:space="preserve">paredes verticais a serem construídas </v>
      </c>
      <c r="C876" s="45"/>
      <c r="D876" s="45"/>
      <c r="E876" s="168">
        <v>0</v>
      </c>
      <c r="F876" s="73">
        <f>E861+0.4</f>
        <v>0.4</v>
      </c>
      <c r="G876" s="73">
        <v>4</v>
      </c>
      <c r="H876" s="73">
        <f>((E876/1000)*(E876/1000)*3.14*0.25)*7850</f>
        <v>0</v>
      </c>
      <c r="I876" s="73">
        <f>H861</f>
        <v>50</v>
      </c>
      <c r="J876" s="169"/>
      <c r="K876" s="111">
        <f>G876*H876*F876*I876</f>
        <v>0</v>
      </c>
      <c r="L876" s="100"/>
      <c r="M876" s="154"/>
      <c r="N876" s="108"/>
      <c r="O876" s="242"/>
    </row>
    <row r="877" spans="2:15" hidden="1">
      <c r="B877" s="322" t="str">
        <f>B862</f>
        <v xml:space="preserve">paredes horizontais a serem construidas </v>
      </c>
      <c r="C877" s="45"/>
      <c r="D877" s="45"/>
      <c r="E877" s="168">
        <v>0</v>
      </c>
      <c r="F877" s="73">
        <f>E862+0.4</f>
        <v>0.4</v>
      </c>
      <c r="G877" s="73">
        <v>4</v>
      </c>
      <c r="H877" s="73">
        <f t="shared" ref="H877" si="34">((E877/1000)*(E877/1000)*3.14*0.25)*7850</f>
        <v>0</v>
      </c>
      <c r="I877" s="453">
        <f>H862</f>
        <v>1</v>
      </c>
      <c r="J877" s="169"/>
      <c r="K877" s="111">
        <f>G877*H877*F877*I877</f>
        <v>0</v>
      </c>
      <c r="L877" s="100"/>
      <c r="M877" s="154"/>
      <c r="N877" s="108"/>
      <c r="O877" s="242"/>
    </row>
    <row r="878" spans="2:15" hidden="1">
      <c r="B878" s="322"/>
      <c r="C878" s="45"/>
      <c r="D878" s="45"/>
      <c r="E878" s="178"/>
      <c r="F878" s="73"/>
      <c r="G878" s="73"/>
      <c r="H878" s="83"/>
      <c r="I878" s="73"/>
      <c r="J878" s="169"/>
      <c r="K878" s="415"/>
      <c r="L878" s="100"/>
      <c r="M878" s="154"/>
      <c r="N878" s="108"/>
      <c r="O878" s="242"/>
    </row>
    <row r="879" spans="2:15" ht="15" hidden="1">
      <c r="B879" s="322"/>
      <c r="C879" s="45"/>
      <c r="D879" s="45"/>
      <c r="E879" s="185" t="s">
        <v>6472</v>
      </c>
      <c r="F879" s="73"/>
      <c r="G879" s="73"/>
      <c r="H879" s="73"/>
      <c r="I879" s="73"/>
      <c r="J879" s="169"/>
      <c r="K879" s="412">
        <f>SUM(K881:K882)</f>
        <v>0</v>
      </c>
      <c r="L879" s="87" t="s">
        <v>63</v>
      </c>
      <c r="M879" s="170"/>
      <c r="N879" s="171"/>
    </row>
    <row r="880" spans="2:15" ht="25.5" hidden="1">
      <c r="B880" s="322"/>
      <c r="C880" s="45"/>
      <c r="D880" s="45"/>
      <c r="E880" s="127" t="s">
        <v>6471</v>
      </c>
      <c r="F880" s="77" t="s">
        <v>6370</v>
      </c>
      <c r="G880" s="73"/>
      <c r="H880" s="244"/>
      <c r="I880" s="73"/>
      <c r="J880" s="169"/>
      <c r="K880" s="411"/>
      <c r="L880" s="100"/>
      <c r="M880" s="170"/>
      <c r="N880" s="171"/>
    </row>
    <row r="881" spans="2:15" hidden="1">
      <c r="B881" s="322"/>
      <c r="C881" s="45"/>
      <c r="D881" s="45"/>
      <c r="E881" s="178">
        <f>SUM(F876:F877)</f>
        <v>0.8</v>
      </c>
      <c r="F881" s="73">
        <v>1</v>
      </c>
      <c r="G881" s="73"/>
      <c r="H881" s="112">
        <v>0</v>
      </c>
      <c r="I881" s="73"/>
      <c r="J881" s="169"/>
      <c r="K881" s="111">
        <f>H881*F881*E881</f>
        <v>0</v>
      </c>
      <c r="L881" s="100"/>
      <c r="M881" s="170"/>
      <c r="N881" s="171"/>
    </row>
    <row r="882" spans="2:15" hidden="1">
      <c r="B882" s="322"/>
      <c r="C882" s="45"/>
      <c r="D882" s="45"/>
      <c r="E882" s="178"/>
      <c r="F882" s="73"/>
      <c r="G882" s="73"/>
      <c r="H882" s="73"/>
      <c r="I882" s="73"/>
      <c r="J882" s="169"/>
      <c r="K882" s="111">
        <f>H882*F882*E882</f>
        <v>0</v>
      </c>
      <c r="L882" s="100"/>
      <c r="M882" s="170"/>
      <c r="N882" s="171"/>
      <c r="O882" s="242"/>
    </row>
    <row r="883" spans="2:15" hidden="1">
      <c r="B883" s="322"/>
      <c r="C883" s="45"/>
      <c r="D883" s="45"/>
      <c r="E883" s="178"/>
      <c r="F883" s="73"/>
      <c r="G883" s="73"/>
      <c r="H883" s="73"/>
      <c r="I883" s="73"/>
      <c r="J883" s="169"/>
      <c r="K883" s="111"/>
      <c r="L883" s="100"/>
      <c r="M883" s="170"/>
      <c r="N883" s="171"/>
      <c r="O883" s="242"/>
    </row>
    <row r="884" spans="2:15" ht="52.5" hidden="1" customHeight="1">
      <c r="B884" s="322"/>
      <c r="C884" s="45">
        <v>92448</v>
      </c>
      <c r="D884" s="121" t="s">
        <v>11</v>
      </c>
      <c r="E884" s="579" t="str">
        <f>IFERROR(VLOOKUP($C884,'2-SINAPI MAIO 2018'!$A$1:$D$11396,2,0),IFERROR(VLOOKUP($C884,'3-COMPO.ADM.PRF '!$B$12:$I$201,4,0),""))</f>
        <v>MONTAGEM E DESMONTAGEM DE FÔRMA DE VIGA, ESCORAMENTO COM PONTALETE DE MADEIRA, PÉ-DIREITO SIMPLES, EM MADEIRA SERRADA, 4 UTILIZAÇÕES. AF_12/2015</v>
      </c>
      <c r="F884" s="580"/>
      <c r="G884" s="580"/>
      <c r="H884" s="580"/>
      <c r="I884" s="580"/>
      <c r="J884" s="581"/>
      <c r="K884" s="412">
        <f>SUM(K886:K887)</f>
        <v>0</v>
      </c>
      <c r="L884" s="100" t="s">
        <v>63</v>
      </c>
      <c r="M884" s="154"/>
      <c r="N884" s="108"/>
      <c r="O884" s="242"/>
    </row>
    <row r="885" spans="2:15" ht="25.5" hidden="1">
      <c r="B885" s="322"/>
      <c r="C885" s="45"/>
      <c r="D885" s="73"/>
      <c r="E885" s="123" t="s">
        <v>6371</v>
      </c>
      <c r="F885" s="77" t="s">
        <v>6370</v>
      </c>
      <c r="G885" s="77" t="s">
        <v>6373</v>
      </c>
      <c r="H885" s="310" t="s">
        <v>6374</v>
      </c>
      <c r="I885" s="307"/>
      <c r="J885" s="308"/>
      <c r="K885" s="420"/>
      <c r="L885" s="164"/>
      <c r="M885" s="154"/>
      <c r="N885" s="108"/>
      <c r="O885" s="242"/>
    </row>
    <row r="886" spans="2:15" hidden="1">
      <c r="B886" s="322" t="str">
        <f>B861</f>
        <v xml:space="preserve">paredes verticais a serem construídas </v>
      </c>
      <c r="C886" s="45"/>
      <c r="D886" s="45"/>
      <c r="E886" s="178">
        <f>E861</f>
        <v>0</v>
      </c>
      <c r="F886" s="73">
        <f>F861</f>
        <v>0.15</v>
      </c>
      <c r="G886" s="73">
        <f>G861</f>
        <v>0.4</v>
      </c>
      <c r="H886" s="73">
        <f>H861</f>
        <v>50</v>
      </c>
      <c r="I886" s="73"/>
      <c r="J886" s="169"/>
      <c r="K886" s="111">
        <f>E886*(F886+G886*2)*H886</f>
        <v>0</v>
      </c>
      <c r="L886" s="100"/>
      <c r="M886" s="154"/>
      <c r="N886" s="108"/>
      <c r="O886" s="242"/>
    </row>
    <row r="887" spans="2:15" hidden="1">
      <c r="B887" s="322" t="str">
        <f>B862</f>
        <v xml:space="preserve">paredes horizontais a serem construidas </v>
      </c>
      <c r="C887" s="45"/>
      <c r="D887" s="45"/>
      <c r="E887" s="178">
        <f t="shared" ref="E887:H887" si="35">E862</f>
        <v>0</v>
      </c>
      <c r="F887" s="73">
        <f t="shared" si="35"/>
        <v>0.15</v>
      </c>
      <c r="G887" s="73">
        <f t="shared" si="35"/>
        <v>0.4</v>
      </c>
      <c r="H887" s="73">
        <f t="shared" si="35"/>
        <v>1</v>
      </c>
      <c r="I887" s="73"/>
      <c r="J887" s="169"/>
      <c r="K887" s="111">
        <f t="shared" ref="K887" si="36">E887*(F887+G887*2)*H887</f>
        <v>0</v>
      </c>
      <c r="L887" s="100"/>
      <c r="M887" s="154"/>
      <c r="N887" s="108"/>
      <c r="O887" s="242"/>
    </row>
    <row r="888" spans="2:15" hidden="1">
      <c r="B888" s="322"/>
      <c r="C888" s="45"/>
      <c r="D888" s="45"/>
      <c r="E888" s="178"/>
      <c r="F888" s="73"/>
      <c r="G888" s="73"/>
      <c r="H888" s="73"/>
      <c r="I888" s="73"/>
      <c r="J888" s="169"/>
      <c r="K888" s="411"/>
      <c r="L888" s="100"/>
      <c r="M888" s="154"/>
      <c r="N888" s="108"/>
      <c r="O888" s="242"/>
    </row>
    <row r="889" spans="2:15" hidden="1">
      <c r="B889" s="322"/>
      <c r="C889" s="45"/>
      <c r="D889" s="45"/>
      <c r="E889" s="185"/>
      <c r="F889" s="75"/>
      <c r="G889" s="75"/>
      <c r="H889" s="75"/>
      <c r="I889" s="75"/>
      <c r="J889" s="196"/>
      <c r="K889" s="415"/>
      <c r="L889" s="84"/>
      <c r="M889" s="154"/>
      <c r="N889" s="108"/>
      <c r="O889" s="242"/>
    </row>
    <row r="890" spans="2:15" ht="15" hidden="1">
      <c r="B890" s="322"/>
      <c r="C890" s="45"/>
      <c r="D890" s="45"/>
      <c r="E890" s="579" t="s">
        <v>6463</v>
      </c>
      <c r="F890" s="580"/>
      <c r="G890" s="580"/>
      <c r="H890" s="580"/>
      <c r="I890" s="580"/>
      <c r="J890" s="581"/>
      <c r="K890" s="412">
        <f>SUM(K892:K892)</f>
        <v>0</v>
      </c>
      <c r="L890" s="100" t="s">
        <v>63</v>
      </c>
      <c r="M890" s="154"/>
      <c r="N890" s="108"/>
      <c r="O890" s="242"/>
    </row>
    <row r="891" spans="2:15" ht="25.5" hidden="1">
      <c r="B891" s="322"/>
      <c r="C891" s="45"/>
      <c r="D891" s="45"/>
      <c r="E891" s="127" t="s">
        <v>6464</v>
      </c>
      <c r="F891" s="73"/>
      <c r="G891" s="73"/>
      <c r="H891" s="310" t="s">
        <v>6374</v>
      </c>
      <c r="I891" s="73"/>
      <c r="J891" s="169"/>
      <c r="K891" s="415"/>
      <c r="L891" s="100"/>
      <c r="M891" s="154"/>
      <c r="N891" s="108"/>
      <c r="O891" s="242"/>
    </row>
    <row r="892" spans="2:15" hidden="1">
      <c r="B892" s="322"/>
      <c r="C892" s="45"/>
      <c r="D892" s="45"/>
      <c r="E892" s="178">
        <f>K884</f>
        <v>0</v>
      </c>
      <c r="F892" s="73"/>
      <c r="G892" s="73"/>
      <c r="H892" s="112">
        <v>0</v>
      </c>
      <c r="I892" s="73"/>
      <c r="J892" s="169"/>
      <c r="K892" s="111">
        <f>E892*H892</f>
        <v>0</v>
      </c>
      <c r="L892" s="100"/>
      <c r="M892" s="154"/>
      <c r="N892" s="108"/>
      <c r="O892" s="242"/>
    </row>
    <row r="893" spans="2:15" hidden="1">
      <c r="B893" s="322"/>
      <c r="C893" s="45"/>
      <c r="D893" s="45"/>
      <c r="E893" s="185"/>
      <c r="F893" s="75"/>
      <c r="G893" s="75"/>
      <c r="H893" s="75"/>
      <c r="I893" s="75"/>
      <c r="J893" s="196"/>
      <c r="K893" s="415"/>
      <c r="L893" s="84"/>
      <c r="M893" s="154"/>
      <c r="N893" s="108"/>
      <c r="O893" s="242"/>
    </row>
    <row r="894" spans="2:15" hidden="1">
      <c r="B894" s="322"/>
      <c r="C894" s="45"/>
      <c r="D894" s="45"/>
      <c r="E894" s="185"/>
      <c r="F894" s="75"/>
      <c r="G894" s="75"/>
      <c r="H894" s="75"/>
      <c r="I894" s="75"/>
      <c r="J894" s="196"/>
      <c r="K894" s="415"/>
      <c r="L894" s="84"/>
      <c r="M894" s="154"/>
      <c r="N894" s="108"/>
      <c r="O894" s="242"/>
    </row>
    <row r="895" spans="2:15" ht="15" hidden="1">
      <c r="B895" s="323"/>
      <c r="C895" s="149"/>
      <c r="D895" s="149"/>
      <c r="E895" s="596" t="s">
        <v>5929</v>
      </c>
      <c r="F895" s="597"/>
      <c r="G895" s="597"/>
      <c r="H895" s="224"/>
      <c r="I895" s="225"/>
      <c r="J895" s="226"/>
      <c r="K895" s="410"/>
      <c r="L895" s="106"/>
      <c r="M895" s="154"/>
      <c r="N895" s="177"/>
    </row>
    <row r="896" spans="2:15" ht="15" hidden="1">
      <c r="B896" s="322"/>
      <c r="C896" s="45"/>
      <c r="D896" s="45"/>
      <c r="E896" s="185" t="s">
        <v>5930</v>
      </c>
      <c r="F896" s="73"/>
      <c r="G896" s="73"/>
      <c r="H896" s="244" t="s">
        <v>5931</v>
      </c>
      <c r="I896" s="73"/>
      <c r="J896" s="169"/>
      <c r="K896" s="412">
        <f>SUM(K898:K899)</f>
        <v>0</v>
      </c>
      <c r="L896" s="100" t="s">
        <v>63</v>
      </c>
      <c r="M896" s="170"/>
      <c r="N896" s="171"/>
    </row>
    <row r="897" spans="2:15" hidden="1">
      <c r="B897" s="322"/>
      <c r="C897" s="45"/>
      <c r="D897" s="45"/>
      <c r="E897" s="145" t="s">
        <v>6371</v>
      </c>
      <c r="F897" s="83" t="s">
        <v>6370</v>
      </c>
      <c r="G897" s="83"/>
      <c r="H897" s="42" t="s">
        <v>6484</v>
      </c>
      <c r="I897" s="73"/>
      <c r="J897" s="169"/>
      <c r="K897" s="411"/>
      <c r="L897" s="100"/>
      <c r="M897" s="170"/>
      <c r="N897" s="171"/>
    </row>
    <row r="898" spans="2:15" hidden="1">
      <c r="B898" s="322" t="s">
        <v>6467</v>
      </c>
      <c r="C898" s="45"/>
      <c r="D898" s="45"/>
      <c r="E898" s="168">
        <v>0</v>
      </c>
      <c r="F898" s="112">
        <v>0</v>
      </c>
      <c r="G898" s="73"/>
      <c r="H898" s="112">
        <v>1</v>
      </c>
      <c r="I898" s="73"/>
      <c r="J898" s="169"/>
      <c r="K898" s="111">
        <f>H898*F898*E898</f>
        <v>0</v>
      </c>
      <c r="L898" s="100"/>
      <c r="M898" s="170"/>
      <c r="N898" s="171"/>
    </row>
    <row r="899" spans="2:15" hidden="1">
      <c r="B899" s="322" t="s">
        <v>6468</v>
      </c>
      <c r="C899" s="45"/>
      <c r="D899" s="45"/>
      <c r="E899" s="168">
        <v>0</v>
      </c>
      <c r="F899" s="112">
        <v>0</v>
      </c>
      <c r="G899" s="73"/>
      <c r="H899" s="112">
        <v>0</v>
      </c>
      <c r="I899" s="73"/>
      <c r="J899" s="169"/>
      <c r="K899" s="111">
        <f>H899*F899*E899</f>
        <v>0</v>
      </c>
      <c r="L899" s="100"/>
      <c r="M899" s="170"/>
      <c r="N899" s="171"/>
      <c r="O899" s="242"/>
    </row>
    <row r="900" spans="2:15" hidden="1">
      <c r="B900" s="322"/>
      <c r="C900" s="45"/>
      <c r="D900" s="45"/>
      <c r="E900" s="178"/>
      <c r="F900" s="73"/>
      <c r="G900" s="73"/>
      <c r="H900" s="73"/>
      <c r="I900" s="73"/>
      <c r="J900" s="169"/>
      <c r="K900" s="415"/>
      <c r="L900" s="100"/>
      <c r="M900" s="170"/>
      <c r="N900" s="171"/>
      <c r="O900" s="242"/>
    </row>
    <row r="901" spans="2:15" hidden="1">
      <c r="B901" s="322"/>
      <c r="C901" s="45"/>
      <c r="D901" s="45"/>
      <c r="E901" s="178"/>
      <c r="F901" s="73"/>
      <c r="G901" s="73"/>
      <c r="H901" s="73"/>
      <c r="I901" s="73"/>
      <c r="J901" s="169"/>
      <c r="K901" s="411"/>
      <c r="L901" s="100"/>
      <c r="M901" s="170"/>
      <c r="N901" s="171"/>
    </row>
    <row r="902" spans="2:15" ht="15" hidden="1">
      <c r="B902" s="322"/>
      <c r="C902" s="45"/>
      <c r="D902" s="45"/>
      <c r="E902" s="185" t="s">
        <v>5932</v>
      </c>
      <c r="F902" s="73"/>
      <c r="G902" s="73"/>
      <c r="H902" s="73"/>
      <c r="I902" s="73"/>
      <c r="J902" s="169"/>
      <c r="K902" s="412">
        <f>SUM(K904:K905)</f>
        <v>0</v>
      </c>
      <c r="L902" s="100" t="s">
        <v>63</v>
      </c>
      <c r="M902" s="170"/>
      <c r="N902" s="171"/>
    </row>
    <row r="903" spans="2:15" hidden="1">
      <c r="B903" s="322"/>
      <c r="C903" s="45"/>
      <c r="D903" s="45"/>
      <c r="E903" s="145" t="s">
        <v>6371</v>
      </c>
      <c r="F903" s="83" t="s">
        <v>6370</v>
      </c>
      <c r="G903" s="83"/>
      <c r="H903" s="42" t="s">
        <v>6484</v>
      </c>
      <c r="I903" s="73"/>
      <c r="J903" s="169"/>
      <c r="K903" s="411"/>
      <c r="L903" s="100"/>
      <c r="M903" s="170"/>
      <c r="N903" s="171"/>
    </row>
    <row r="904" spans="2:15" hidden="1">
      <c r="B904" s="322" t="s">
        <v>6467</v>
      </c>
      <c r="C904" s="45"/>
      <c r="D904" s="45"/>
      <c r="E904" s="168">
        <v>0</v>
      </c>
      <c r="F904" s="112">
        <v>0</v>
      </c>
      <c r="G904" s="73"/>
      <c r="H904" s="112">
        <v>1</v>
      </c>
      <c r="I904" s="73"/>
      <c r="J904" s="169"/>
      <c r="K904" s="111">
        <f>H904*F904*E904</f>
        <v>0</v>
      </c>
      <c r="L904" s="100"/>
      <c r="M904" s="170"/>
      <c r="N904" s="171"/>
    </row>
    <row r="905" spans="2:15" hidden="1">
      <c r="B905" s="322" t="s">
        <v>6468</v>
      </c>
      <c r="C905" s="45"/>
      <c r="D905" s="45"/>
      <c r="E905" s="168">
        <v>0</v>
      </c>
      <c r="F905" s="112">
        <v>0</v>
      </c>
      <c r="G905" s="73"/>
      <c r="H905" s="112">
        <v>0</v>
      </c>
      <c r="I905" s="73"/>
      <c r="J905" s="169"/>
      <c r="K905" s="111">
        <f>H905*F905*E905</f>
        <v>0</v>
      </c>
      <c r="L905" s="100"/>
      <c r="M905" s="170"/>
      <c r="N905" s="171"/>
      <c r="O905" s="242"/>
    </row>
    <row r="906" spans="2:15" hidden="1">
      <c r="B906" s="322"/>
      <c r="C906" s="45"/>
      <c r="D906" s="45"/>
      <c r="E906" s="178"/>
      <c r="F906" s="73"/>
      <c r="G906" s="73"/>
      <c r="H906" s="73"/>
      <c r="I906" s="73"/>
      <c r="J906" s="169"/>
      <c r="K906" s="411"/>
      <c r="L906" s="100"/>
      <c r="M906" s="170"/>
      <c r="N906" s="171"/>
    </row>
    <row r="907" spans="2:15" ht="15" hidden="1">
      <c r="B907" s="322"/>
      <c r="C907" s="45"/>
      <c r="D907" s="45"/>
      <c r="E907" s="185" t="s">
        <v>6473</v>
      </c>
      <c r="F907" s="73"/>
      <c r="G907" s="73"/>
      <c r="H907" s="73"/>
      <c r="I907" s="73"/>
      <c r="J907" s="169"/>
      <c r="K907" s="412">
        <f>SUM(K909:K910)</f>
        <v>0</v>
      </c>
      <c r="L907" s="100" t="s">
        <v>63</v>
      </c>
      <c r="M907" s="170"/>
      <c r="N907" s="171"/>
    </row>
    <row r="908" spans="2:15" hidden="1">
      <c r="B908" s="322"/>
      <c r="C908" s="45"/>
      <c r="D908" s="45"/>
      <c r="E908" s="145" t="s">
        <v>6371</v>
      </c>
      <c r="F908" s="83" t="s">
        <v>6370</v>
      </c>
      <c r="G908" s="83" t="s">
        <v>6476</v>
      </c>
      <c r="H908" s="42" t="s">
        <v>6484</v>
      </c>
      <c r="I908" s="73"/>
      <c r="J908" s="169"/>
      <c r="K908" s="411"/>
      <c r="L908" s="100"/>
      <c r="M908" s="170"/>
      <c r="N908" s="171"/>
    </row>
    <row r="909" spans="2:15" hidden="1">
      <c r="B909" s="322" t="s">
        <v>6474</v>
      </c>
      <c r="C909" s="45"/>
      <c r="D909" s="45"/>
      <c r="E909" s="168">
        <v>0</v>
      </c>
      <c r="F909" s="112">
        <v>0</v>
      </c>
      <c r="G909" s="112">
        <v>0</v>
      </c>
      <c r="H909" s="112">
        <v>1</v>
      </c>
      <c r="I909" s="73"/>
      <c r="J909" s="169"/>
      <c r="K909" s="111">
        <f>H909*F909*E909</f>
        <v>0</v>
      </c>
      <c r="L909" s="100"/>
      <c r="M909" s="170"/>
      <c r="N909" s="171"/>
    </row>
    <row r="910" spans="2:15" hidden="1">
      <c r="B910" s="322" t="s">
        <v>6475</v>
      </c>
      <c r="C910" s="45"/>
      <c r="D910" s="45"/>
      <c r="E910" s="178"/>
      <c r="F910" s="73"/>
      <c r="G910" s="73"/>
      <c r="H910" s="73"/>
      <c r="I910" s="73"/>
      <c r="J910" s="169"/>
      <c r="K910" s="111">
        <f>H910*F910*E910</f>
        <v>0</v>
      </c>
      <c r="L910" s="100"/>
      <c r="M910" s="170"/>
      <c r="N910" s="171"/>
      <c r="O910" s="242"/>
    </row>
    <row r="911" spans="2:15" hidden="1">
      <c r="B911" s="322"/>
      <c r="C911" s="45"/>
      <c r="D911" s="45"/>
      <c r="E911" s="178"/>
      <c r="F911" s="73"/>
      <c r="G911" s="73"/>
      <c r="H911" s="73"/>
      <c r="I911" s="73"/>
      <c r="J911" s="169"/>
      <c r="K911" s="111"/>
      <c r="L911" s="100"/>
      <c r="M911" s="170"/>
      <c r="N911" s="171"/>
      <c r="O911" s="242"/>
    </row>
    <row r="912" spans="2:15" ht="15" hidden="1">
      <c r="B912" s="322"/>
      <c r="C912" s="45"/>
      <c r="D912" s="45"/>
      <c r="E912" s="185" t="s">
        <v>6537</v>
      </c>
      <c r="F912" s="73"/>
      <c r="G912" s="73"/>
      <c r="H912" s="244"/>
      <c r="I912" s="73"/>
      <c r="J912" s="169"/>
      <c r="K912" s="412">
        <f>SUM(K914:K916)</f>
        <v>0</v>
      </c>
      <c r="L912" s="87" t="s">
        <v>64</v>
      </c>
      <c r="M912" s="170"/>
      <c r="N912" s="171"/>
    </row>
    <row r="913" spans="2:15" ht="25.5" hidden="1">
      <c r="B913" s="322"/>
      <c r="C913" s="45"/>
      <c r="D913" s="45"/>
      <c r="E913" s="178"/>
      <c r="F913" s="73"/>
      <c r="G913" s="73"/>
      <c r="H913" s="310" t="s">
        <v>6470</v>
      </c>
      <c r="I913" s="77" t="s">
        <v>6469</v>
      </c>
      <c r="J913" s="169"/>
      <c r="K913" s="411"/>
      <c r="L913" s="100"/>
      <c r="M913" s="170"/>
      <c r="N913" s="171"/>
    </row>
    <row r="914" spans="2:15" hidden="1">
      <c r="B914" s="322"/>
      <c r="C914" s="45"/>
      <c r="D914" s="45"/>
      <c r="E914" s="178"/>
      <c r="F914" s="73"/>
      <c r="G914" s="77" t="s">
        <v>6480</v>
      </c>
      <c r="H914" s="112">
        <v>0.06</v>
      </c>
      <c r="I914" s="245">
        <f>K896</f>
        <v>0</v>
      </c>
      <c r="J914" s="169"/>
      <c r="K914" s="111">
        <f>I914*H914</f>
        <v>0</v>
      </c>
      <c r="L914" s="100"/>
      <c r="M914" s="170"/>
      <c r="N914" s="171"/>
    </row>
    <row r="915" spans="2:15" hidden="1">
      <c r="B915" s="322"/>
      <c r="C915" s="45"/>
      <c r="D915" s="45"/>
      <c r="E915" s="178"/>
      <c r="F915" s="73"/>
      <c r="G915" s="77" t="s">
        <v>6480</v>
      </c>
      <c r="H915" s="112">
        <v>0.06</v>
      </c>
      <c r="I915" s="245">
        <f>K902</f>
        <v>0</v>
      </c>
      <c r="J915" s="169"/>
      <c r="K915" s="111">
        <f>I915*H915</f>
        <v>0</v>
      </c>
      <c r="L915" s="100"/>
      <c r="M915" s="170"/>
      <c r="N915" s="171"/>
    </row>
    <row r="916" spans="2:15" hidden="1">
      <c r="B916" s="322"/>
      <c r="C916" s="45"/>
      <c r="D916" s="45"/>
      <c r="E916" s="178"/>
      <c r="F916" s="73"/>
      <c r="G916" s="77" t="s">
        <v>6481</v>
      </c>
      <c r="H916" s="112">
        <f>G909</f>
        <v>0</v>
      </c>
      <c r="I916" s="245">
        <f>K907</f>
        <v>0</v>
      </c>
      <c r="J916" s="169"/>
      <c r="K916" s="111">
        <f>I916*H916</f>
        <v>0</v>
      </c>
      <c r="L916" s="100"/>
      <c r="M916" s="170"/>
      <c r="N916" s="171"/>
    </row>
    <row r="917" spans="2:15" hidden="1">
      <c r="B917" s="322"/>
      <c r="C917" s="45"/>
      <c r="D917" s="45"/>
      <c r="E917" s="178"/>
      <c r="F917" s="73"/>
      <c r="G917" s="77"/>
      <c r="H917" s="83"/>
      <c r="I917" s="245"/>
      <c r="J917" s="169"/>
      <c r="K917" s="111"/>
      <c r="L917" s="100"/>
      <c r="M917" s="170"/>
      <c r="N917" s="171"/>
    </row>
    <row r="918" spans="2:15" ht="15" hidden="1">
      <c r="B918" s="322"/>
      <c r="C918" s="45"/>
      <c r="D918" s="45"/>
      <c r="E918" s="579" t="s">
        <v>6538</v>
      </c>
      <c r="F918" s="580"/>
      <c r="G918" s="580"/>
      <c r="H918" s="580"/>
      <c r="I918" s="580"/>
      <c r="J918" s="581"/>
      <c r="K918" s="412">
        <f>K912</f>
        <v>0</v>
      </c>
      <c r="L918" s="87" t="s">
        <v>64</v>
      </c>
      <c r="M918" s="170"/>
      <c r="N918" s="171"/>
    </row>
    <row r="919" spans="2:15" hidden="1">
      <c r="B919" s="322"/>
      <c r="C919" s="45"/>
      <c r="D919" s="45"/>
      <c r="E919" s="178"/>
      <c r="F919" s="73"/>
      <c r="G919" s="77"/>
      <c r="H919" s="83"/>
      <c r="I919" s="245"/>
      <c r="J919" s="169"/>
      <c r="K919" s="111"/>
      <c r="L919" s="100"/>
      <c r="M919" s="170"/>
      <c r="N919" s="171"/>
    </row>
    <row r="920" spans="2:15" hidden="1">
      <c r="B920" s="322"/>
      <c r="C920" s="45"/>
      <c r="D920" s="45"/>
      <c r="E920" s="178"/>
      <c r="F920" s="73"/>
      <c r="G920" s="73"/>
      <c r="H920" s="73"/>
      <c r="I920" s="73"/>
      <c r="J920" s="169"/>
      <c r="K920" s="411"/>
      <c r="L920" s="100"/>
      <c r="M920" s="170"/>
      <c r="N920" s="171"/>
    </row>
    <row r="921" spans="2:15" ht="30.75" hidden="1" customHeight="1">
      <c r="B921" s="322"/>
      <c r="C921" s="45"/>
      <c r="D921" s="45"/>
      <c r="E921" s="579" t="s">
        <v>6477</v>
      </c>
      <c r="F921" s="580"/>
      <c r="G921" s="580"/>
      <c r="H921" s="580"/>
      <c r="I921" s="580"/>
      <c r="J921" s="581"/>
      <c r="K921" s="412">
        <f>SUM(K923:K924)</f>
        <v>0</v>
      </c>
      <c r="L921" s="87" t="s">
        <v>63</v>
      </c>
      <c r="M921" s="170"/>
      <c r="N921" s="171"/>
    </row>
    <row r="922" spans="2:15" ht="38.25" hidden="1">
      <c r="B922" s="322"/>
      <c r="C922" s="45"/>
      <c r="D922" s="45"/>
      <c r="E922" s="127" t="s">
        <v>6479</v>
      </c>
      <c r="F922" s="310" t="s">
        <v>6478</v>
      </c>
      <c r="G922" s="73"/>
      <c r="H922" s="121" t="s">
        <v>6484</v>
      </c>
      <c r="I922" s="73"/>
      <c r="J922" s="169"/>
      <c r="K922" s="411"/>
      <c r="L922" s="100"/>
      <c r="M922" s="170"/>
      <c r="N922" s="171"/>
    </row>
    <row r="923" spans="2:15" hidden="1">
      <c r="B923" s="322"/>
      <c r="C923" s="45"/>
      <c r="D923" s="45"/>
      <c r="E923" s="178">
        <f>K907</f>
        <v>0</v>
      </c>
      <c r="F923" s="73">
        <f>K896+K902</f>
        <v>0</v>
      </c>
      <c r="G923" s="73"/>
      <c r="H923" s="112">
        <v>1</v>
      </c>
      <c r="I923" s="73"/>
      <c r="J923" s="169"/>
      <c r="K923" s="111">
        <f>H923*F923*E923</f>
        <v>0</v>
      </c>
      <c r="L923" s="100"/>
      <c r="M923" s="170"/>
      <c r="N923" s="171"/>
    </row>
    <row r="924" spans="2:15" hidden="1">
      <c r="B924" s="322"/>
      <c r="C924" s="45"/>
      <c r="D924" s="45"/>
      <c r="E924" s="178"/>
      <c r="F924" s="73"/>
      <c r="G924" s="73"/>
      <c r="H924" s="73"/>
      <c r="I924" s="73"/>
      <c r="J924" s="169"/>
      <c r="K924" s="111">
        <f>H924*F924*E924</f>
        <v>0</v>
      </c>
      <c r="L924" s="100"/>
      <c r="M924" s="170"/>
      <c r="N924" s="171"/>
      <c r="O924" s="242"/>
    </row>
    <row r="925" spans="2:15" hidden="1">
      <c r="B925" s="322"/>
      <c r="C925" s="45"/>
      <c r="D925" s="45"/>
      <c r="E925" s="178"/>
      <c r="F925" s="73"/>
      <c r="G925" s="73"/>
      <c r="H925" s="73"/>
      <c r="I925" s="73"/>
      <c r="J925" s="169"/>
      <c r="K925" s="111"/>
      <c r="L925" s="100"/>
      <c r="M925" s="170"/>
      <c r="N925" s="171"/>
      <c r="O925" s="242"/>
    </row>
    <row r="926" spans="2:15" ht="24.75" hidden="1" customHeight="1">
      <c r="B926" s="322"/>
      <c r="C926" s="45"/>
      <c r="D926" s="45"/>
      <c r="E926" s="643" t="s">
        <v>5910</v>
      </c>
      <c r="F926" s="644"/>
      <c r="G926" s="644"/>
      <c r="H926" s="644"/>
      <c r="I926" s="644"/>
      <c r="J926" s="645"/>
      <c r="K926" s="412">
        <f>SUM(K928:K929)</f>
        <v>0</v>
      </c>
      <c r="L926" s="87" t="s">
        <v>63</v>
      </c>
      <c r="M926" s="170"/>
      <c r="N926" s="171"/>
      <c r="O926" s="242" t="s">
        <v>5933</v>
      </c>
    </row>
    <row r="927" spans="2:15" ht="49.5" hidden="1" customHeight="1">
      <c r="B927" s="322"/>
      <c r="C927" s="45"/>
      <c r="D927" s="45"/>
      <c r="E927" s="127" t="s">
        <v>6479</v>
      </c>
      <c r="F927" s="310" t="s">
        <v>6478</v>
      </c>
      <c r="G927" s="73"/>
      <c r="H927" s="121" t="s">
        <v>6484</v>
      </c>
      <c r="I927" s="73"/>
      <c r="J927" s="169"/>
      <c r="K927" s="411"/>
      <c r="L927" s="164"/>
      <c r="M927" s="170"/>
      <c r="N927" s="171"/>
      <c r="O927" s="242"/>
    </row>
    <row r="928" spans="2:15" hidden="1">
      <c r="B928" s="322"/>
      <c r="C928" s="45"/>
      <c r="D928" s="45"/>
      <c r="E928" s="178">
        <f>K907</f>
        <v>0</v>
      </c>
      <c r="F928" s="73">
        <f>K896+K902</f>
        <v>0</v>
      </c>
      <c r="G928" s="73"/>
      <c r="H928" s="112">
        <v>1</v>
      </c>
      <c r="I928" s="73"/>
      <c r="J928" s="169"/>
      <c r="K928" s="111">
        <f>H928*F928*E928</f>
        <v>0</v>
      </c>
      <c r="L928" s="100"/>
      <c r="M928" s="170"/>
      <c r="N928" s="171"/>
    </row>
    <row r="929" spans="2:14" hidden="1">
      <c r="B929" s="322"/>
      <c r="C929" s="45"/>
      <c r="D929" s="45"/>
      <c r="E929" s="178"/>
      <c r="F929" s="73"/>
      <c r="G929" s="73"/>
      <c r="H929" s="73"/>
      <c r="I929" s="73"/>
      <c r="J929" s="169"/>
      <c r="K929" s="111">
        <f>H929*F929*E929</f>
        <v>0</v>
      </c>
      <c r="L929" s="100"/>
      <c r="M929" s="170"/>
      <c r="N929" s="171"/>
    </row>
    <row r="930" spans="2:14" hidden="1">
      <c r="B930" s="322"/>
      <c r="C930" s="45"/>
      <c r="D930" s="45"/>
      <c r="E930" s="178"/>
      <c r="F930" s="73"/>
      <c r="G930" s="73"/>
      <c r="H930" s="73"/>
      <c r="I930" s="73"/>
      <c r="J930" s="169"/>
      <c r="K930" s="411"/>
      <c r="L930" s="100"/>
      <c r="M930" s="170"/>
      <c r="N930" s="171"/>
    </row>
    <row r="931" spans="2:14" ht="15" hidden="1">
      <c r="B931" s="322"/>
      <c r="C931" s="45"/>
      <c r="D931" s="45"/>
      <c r="E931" s="197" t="s">
        <v>6499</v>
      </c>
      <c r="F931" s="83"/>
      <c r="G931" s="73"/>
      <c r="H931" s="73"/>
      <c r="I931" s="73"/>
      <c r="J931" s="169"/>
      <c r="K931" s="412">
        <f>SUM(K933:K937)</f>
        <v>0</v>
      </c>
      <c r="L931" s="100" t="s">
        <v>29</v>
      </c>
      <c r="M931" s="170"/>
      <c r="N931" s="171"/>
    </row>
    <row r="932" spans="2:14" hidden="1">
      <c r="B932" s="322"/>
      <c r="C932" s="45"/>
      <c r="D932" s="45"/>
      <c r="E932" s="123" t="s">
        <v>6498</v>
      </c>
      <c r="F932" s="73"/>
      <c r="G932" s="73"/>
      <c r="H932" s="77" t="s">
        <v>6500</v>
      </c>
      <c r="I932" s="73"/>
      <c r="J932" s="169"/>
      <c r="K932" s="411"/>
      <c r="L932" s="100"/>
      <c r="M932" s="170"/>
      <c r="N932" s="171"/>
    </row>
    <row r="933" spans="2:14" hidden="1">
      <c r="B933" s="322"/>
      <c r="C933" s="45"/>
      <c r="D933" s="45"/>
      <c r="E933" s="141">
        <v>5</v>
      </c>
      <c r="F933" s="73"/>
      <c r="G933" s="73"/>
      <c r="H933" s="112">
        <v>0</v>
      </c>
      <c r="I933" s="73"/>
      <c r="J933" s="169"/>
      <c r="K933" s="411">
        <f>H933</f>
        <v>0</v>
      </c>
      <c r="L933" s="100"/>
      <c r="M933" s="170"/>
      <c r="N933" s="171"/>
    </row>
    <row r="934" spans="2:14" hidden="1">
      <c r="B934" s="322"/>
      <c r="C934" s="45"/>
      <c r="D934" s="45"/>
      <c r="E934" s="141">
        <v>6.3</v>
      </c>
      <c r="F934" s="73"/>
      <c r="G934" s="73"/>
      <c r="H934" s="112">
        <v>0</v>
      </c>
      <c r="I934" s="73"/>
      <c r="J934" s="169"/>
      <c r="K934" s="411">
        <f t="shared" ref="K934:K937" si="37">H934</f>
        <v>0</v>
      </c>
      <c r="L934" s="100"/>
      <c r="M934" s="170"/>
      <c r="N934" s="171"/>
    </row>
    <row r="935" spans="2:14" hidden="1">
      <c r="B935" s="322"/>
      <c r="C935" s="45"/>
      <c r="D935" s="45"/>
      <c r="E935" s="141">
        <v>8</v>
      </c>
      <c r="F935" s="73"/>
      <c r="G935" s="73"/>
      <c r="H935" s="112">
        <v>0</v>
      </c>
      <c r="I935" s="73"/>
      <c r="J935" s="169"/>
      <c r="K935" s="411">
        <f t="shared" si="37"/>
        <v>0</v>
      </c>
      <c r="L935" s="100"/>
      <c r="M935" s="170"/>
      <c r="N935" s="171"/>
    </row>
    <row r="936" spans="2:14" hidden="1">
      <c r="B936" s="322"/>
      <c r="C936" s="45"/>
      <c r="D936" s="45"/>
      <c r="E936" s="141">
        <v>10</v>
      </c>
      <c r="F936" s="73"/>
      <c r="G936" s="73"/>
      <c r="H936" s="112">
        <v>0</v>
      </c>
      <c r="I936" s="73"/>
      <c r="J936" s="169"/>
      <c r="K936" s="411">
        <f t="shared" si="37"/>
        <v>0</v>
      </c>
      <c r="L936" s="100"/>
      <c r="M936" s="170"/>
      <c r="N936" s="171"/>
    </row>
    <row r="937" spans="2:14" hidden="1">
      <c r="B937" s="322"/>
      <c r="C937" s="45"/>
      <c r="D937" s="45"/>
      <c r="E937" s="141">
        <v>12.5</v>
      </c>
      <c r="F937" s="73"/>
      <c r="G937" s="73"/>
      <c r="H937" s="112">
        <v>0</v>
      </c>
      <c r="I937" s="73"/>
      <c r="J937" s="169"/>
      <c r="K937" s="411">
        <f t="shared" si="37"/>
        <v>0</v>
      </c>
      <c r="L937" s="100"/>
      <c r="M937" s="170"/>
      <c r="N937" s="171"/>
    </row>
    <row r="938" spans="2:14" hidden="1">
      <c r="B938" s="322"/>
      <c r="C938" s="45"/>
      <c r="D938" s="45"/>
      <c r="E938" s="178"/>
      <c r="F938" s="73"/>
      <c r="G938" s="73"/>
      <c r="H938" s="73"/>
      <c r="I938" s="73"/>
      <c r="J938" s="169"/>
      <c r="K938" s="411"/>
      <c r="L938" s="100"/>
      <c r="M938" s="170"/>
      <c r="N938" s="171"/>
    </row>
    <row r="939" spans="2:14" hidden="1">
      <c r="B939" s="322"/>
      <c r="C939" s="45"/>
      <c r="D939" s="45"/>
      <c r="E939" s="178"/>
      <c r="F939" s="73"/>
      <c r="G939" s="73"/>
      <c r="H939" s="73"/>
      <c r="I939" s="73"/>
      <c r="J939" s="169"/>
      <c r="K939" s="411"/>
      <c r="L939" s="100"/>
      <c r="M939" s="170"/>
      <c r="N939" s="171"/>
    </row>
    <row r="940" spans="2:14" ht="15" hidden="1">
      <c r="B940" s="322"/>
      <c r="C940" s="45"/>
      <c r="D940" s="45"/>
      <c r="E940" s="185" t="s">
        <v>5934</v>
      </c>
      <c r="F940" s="73"/>
      <c r="G940" s="73"/>
      <c r="H940" s="73"/>
      <c r="I940" s="73"/>
      <c r="J940" s="169"/>
      <c r="K940" s="412">
        <f>SUM(K942:K943)</f>
        <v>0</v>
      </c>
      <c r="L940" s="100" t="s">
        <v>63</v>
      </c>
      <c r="M940" s="170"/>
      <c r="N940" s="171"/>
    </row>
    <row r="941" spans="2:14" ht="25.5" hidden="1">
      <c r="B941" s="322"/>
      <c r="C941" s="45"/>
      <c r="D941" s="45"/>
      <c r="E941" s="127" t="s">
        <v>6482</v>
      </c>
      <c r="F941" s="310" t="s">
        <v>6374</v>
      </c>
      <c r="G941" s="73"/>
      <c r="H941" s="73"/>
      <c r="I941" s="73"/>
      <c r="J941" s="169"/>
      <c r="K941" s="411"/>
      <c r="L941" s="100"/>
      <c r="M941" s="170"/>
      <c r="N941" s="171"/>
    </row>
    <row r="942" spans="2:14" hidden="1">
      <c r="B942" s="322"/>
      <c r="C942" s="45"/>
      <c r="D942" s="45"/>
      <c r="E942" s="178">
        <f>K896+K902+K907</f>
        <v>0</v>
      </c>
      <c r="F942" s="73">
        <f>H898</f>
        <v>1</v>
      </c>
      <c r="G942" s="73"/>
      <c r="H942" s="73"/>
      <c r="I942" s="73"/>
      <c r="J942" s="169"/>
      <c r="K942" s="111">
        <f>E942*F942</f>
        <v>0</v>
      </c>
      <c r="L942" s="100"/>
      <c r="M942" s="170"/>
      <c r="N942" s="171"/>
    </row>
    <row r="943" spans="2:14" ht="13.5" thickBot="1">
      <c r="B943" s="322"/>
      <c r="C943" s="45"/>
      <c r="D943" s="45"/>
      <c r="E943" s="178"/>
      <c r="F943" s="73"/>
      <c r="G943" s="73"/>
      <c r="H943" s="73"/>
      <c r="I943" s="73"/>
      <c r="J943" s="169"/>
      <c r="K943" s="415"/>
      <c r="L943" s="100"/>
      <c r="M943" s="170"/>
      <c r="N943" s="171"/>
    </row>
    <row r="944" spans="2:14" ht="13.5" thickBot="1">
      <c r="B944" s="330"/>
      <c r="C944" s="149"/>
      <c r="D944" s="149"/>
      <c r="E944" s="591" t="s">
        <v>12065</v>
      </c>
      <c r="F944" s="592"/>
      <c r="G944" s="592"/>
      <c r="H944" s="592"/>
      <c r="I944" s="592"/>
      <c r="J944" s="593"/>
      <c r="K944" s="410"/>
      <c r="L944" s="106"/>
      <c r="M944" s="154"/>
      <c r="N944" s="177"/>
    </row>
    <row r="945" spans="2:16" hidden="1">
      <c r="B945" s="322"/>
      <c r="C945" s="45"/>
      <c r="D945" s="45"/>
      <c r="E945" s="178"/>
      <c r="F945" s="73"/>
      <c r="G945" s="73"/>
      <c r="H945" s="73"/>
      <c r="I945" s="73"/>
      <c r="J945" s="169"/>
      <c r="K945" s="411"/>
      <c r="L945" s="100"/>
      <c r="M945" s="170" t="s">
        <v>6503</v>
      </c>
      <c r="N945" s="171"/>
    </row>
    <row r="946" spans="2:16" ht="54.75" hidden="1" customHeight="1">
      <c r="B946" s="322"/>
      <c r="C946" s="45">
        <v>72110</v>
      </c>
      <c r="D946" s="121" t="s">
        <v>11</v>
      </c>
      <c r="E946" s="579" t="str">
        <f>IFERROR(VLOOKUP($C946,'2-SINAPI MAIO 2018'!$A$1:$D$11396,2,0),IFERROR(VLOOKUP($C946,'3-COMPO.ADM.PRF '!$B$12:$I$201,4,0),""))</f>
        <v>ESTRUTURA METALICA EM TESOURAS OU TRELICAS, VAO LIVRE DE 12M, FORNECIMENTO E MONTAGEM, NAO SENDO CONSIDERADOS OS FECHAMENTOS METALICOS, AS COLUNAS, OS SERVICOS GERAIS EM ALVENARIA E CONCRETO, AS TELHAS DE COBERTURA E A PINTURA DE ACABAMENTO</v>
      </c>
      <c r="F946" s="580"/>
      <c r="G946" s="580"/>
      <c r="H946" s="580"/>
      <c r="I946" s="580"/>
      <c r="J946" s="581"/>
      <c r="K946" s="412">
        <f>SUM(K948:K950)</f>
        <v>0</v>
      </c>
      <c r="L946" s="87" t="s">
        <v>63</v>
      </c>
      <c r="M946" s="74">
        <f>SUM(M948:M949)</f>
        <v>0</v>
      </c>
      <c r="N946" s="119" t="s">
        <v>6501</v>
      </c>
      <c r="P946" s="299">
        <f>10*K946</f>
        <v>0</v>
      </c>
    </row>
    <row r="947" spans="2:16" ht="25.5" hidden="1">
      <c r="B947" s="322"/>
      <c r="C947" s="45"/>
      <c r="D947" s="45"/>
      <c r="E947" s="142" t="s">
        <v>12039</v>
      </c>
      <c r="F947" s="310" t="s">
        <v>12040</v>
      </c>
      <c r="G947" s="77" t="s">
        <v>6502</v>
      </c>
      <c r="H947" s="73"/>
      <c r="I947" s="77"/>
      <c r="J947" s="169"/>
      <c r="K947" s="411"/>
      <c r="L947" s="100"/>
      <c r="M947" s="170"/>
      <c r="N947" s="171"/>
    </row>
    <row r="948" spans="2:16" hidden="1">
      <c r="B948" s="322" t="s">
        <v>12144</v>
      </c>
      <c r="C948" s="45"/>
      <c r="D948" s="45"/>
      <c r="E948" s="168">
        <v>0</v>
      </c>
      <c r="F948" s="112">
        <v>0</v>
      </c>
      <c r="G948" s="73">
        <v>15</v>
      </c>
      <c r="H948" s="73"/>
      <c r="I948" s="73"/>
      <c r="J948" s="169"/>
      <c r="K948" s="411">
        <f>E948*F948</f>
        <v>0</v>
      </c>
      <c r="L948" s="100"/>
      <c r="M948" s="170"/>
      <c r="N948" s="171"/>
    </row>
    <row r="949" spans="2:16" hidden="1">
      <c r="B949" s="322" t="s">
        <v>12143</v>
      </c>
      <c r="C949" s="45"/>
      <c r="D949" s="45"/>
      <c r="E949" s="168">
        <v>0</v>
      </c>
      <c r="F949" s="112">
        <v>0</v>
      </c>
      <c r="G949" s="73">
        <v>15</v>
      </c>
      <c r="H949" s="73"/>
      <c r="I949" s="73"/>
      <c r="J949" s="169"/>
      <c r="K949" s="411">
        <f t="shared" ref="K949" si="38">E949*F949</f>
        <v>0</v>
      </c>
      <c r="L949" s="100"/>
      <c r="M949" s="170"/>
      <c r="N949" s="171"/>
    </row>
    <row r="950" spans="2:16" hidden="1">
      <c r="B950" s="322"/>
      <c r="C950" s="45"/>
      <c r="D950" s="45"/>
      <c r="E950" s="168"/>
      <c r="F950" s="112"/>
      <c r="G950" s="73"/>
      <c r="H950" s="73"/>
      <c r="I950" s="73"/>
      <c r="J950" s="169"/>
      <c r="K950" s="411"/>
      <c r="L950" s="100"/>
      <c r="M950" s="170"/>
      <c r="N950" s="171"/>
    </row>
    <row r="951" spans="2:16" hidden="1">
      <c r="B951" s="322"/>
      <c r="C951" s="45"/>
      <c r="D951" s="45"/>
      <c r="E951" s="178"/>
      <c r="F951" s="73"/>
      <c r="G951" s="73"/>
      <c r="H951" s="73"/>
      <c r="I951" s="73"/>
      <c r="J951" s="169"/>
      <c r="K951" s="411"/>
      <c r="L951" s="100"/>
      <c r="M951" s="170"/>
      <c r="N951" s="171"/>
    </row>
    <row r="952" spans="2:16" ht="60.75" hidden="1" customHeight="1">
      <c r="B952" s="322"/>
      <c r="C952" s="45">
        <v>92580</v>
      </c>
      <c r="D952" s="121" t="s">
        <v>11</v>
      </c>
      <c r="E952" s="579" t="str">
        <f>IFERROR(VLOOKUP($C952,'2-SINAPI MAIO 2018'!$A$1:$D$11396,2,0),IFERROR(VLOOKUP($C952,'3-COMPO.ADM.PRF '!$B$12:$I$201,4,0),""))</f>
        <v>TRAMA DE AÇO COMPOSTA POR TERÇAS PARA TELHADOS DE ATÉ 2 ÁGUAS PARA TELHA ONDULADA DE FIBROCIMENTO, METÁLICA, PLÁSTICA OU TERMOACÚSTICA, INCLUSO TRANSPORTE VERTICAL. AF_12/2015</v>
      </c>
      <c r="F952" s="580"/>
      <c r="G952" s="580"/>
      <c r="H952" s="580"/>
      <c r="I952" s="580"/>
      <c r="J952" s="581"/>
      <c r="K952" s="412">
        <f>K946</f>
        <v>0</v>
      </c>
      <c r="L952" s="87" t="s">
        <v>63</v>
      </c>
      <c r="M952" s="161"/>
      <c r="N952" s="171"/>
    </row>
    <row r="953" spans="2:16" hidden="1">
      <c r="B953" s="322"/>
      <c r="C953" s="45"/>
      <c r="D953" s="45"/>
      <c r="E953" s="178"/>
      <c r="F953" s="73"/>
      <c r="G953" s="73"/>
      <c r="H953" s="73"/>
      <c r="I953" s="73"/>
      <c r="J953" s="169"/>
      <c r="K953" s="411"/>
      <c r="L953" s="100"/>
      <c r="M953" s="170"/>
      <c r="N953" s="171"/>
    </row>
    <row r="954" spans="2:16" ht="43.5" hidden="1" customHeight="1">
      <c r="B954" s="322"/>
      <c r="C954" s="45" t="s">
        <v>11942</v>
      </c>
      <c r="D954" s="121" t="s">
        <v>11</v>
      </c>
      <c r="E954" s="579" t="str">
        <f>IFERROR(VLOOKUP($C954,'2-SINAPI MAIO 2018'!$A$1:$D$11396,2,0),IFERROR(VLOOKUP($C954,'3-COMPO.ADM.PRF '!$B$12:$I$201,4,0),""))</f>
        <v>PINTURA ESMALTE FOSCO, DUAS DEMAOS, SOBRE SUPERFICIE METALICA, INCLUSO UMA DEMAO DE FUNDO ANTICORROSIVO. UTILIZACAO DE REVOLVER ( AR-COMPRIMIDO).</v>
      </c>
      <c r="F954" s="580"/>
      <c r="G954" s="580"/>
      <c r="H954" s="580"/>
      <c r="I954" s="580"/>
      <c r="J954" s="581"/>
      <c r="K954" s="412">
        <f>SUM(K956:K957)</f>
        <v>0</v>
      </c>
      <c r="L954" s="87" t="s">
        <v>63</v>
      </c>
      <c r="M954" s="170"/>
      <c r="N954" s="171"/>
    </row>
    <row r="955" spans="2:16" hidden="1">
      <c r="B955" s="322"/>
      <c r="C955" s="45"/>
      <c r="D955" s="45"/>
      <c r="E955" s="142" t="s">
        <v>6371</v>
      </c>
      <c r="F955" s="310" t="s">
        <v>6370</v>
      </c>
      <c r="G955" s="73"/>
      <c r="H955" s="73"/>
      <c r="I955" s="73"/>
      <c r="J955" s="169"/>
      <c r="K955" s="411"/>
      <c r="L955" s="100"/>
      <c r="M955" s="170"/>
      <c r="N955" s="171"/>
    </row>
    <row r="956" spans="2:16" hidden="1">
      <c r="B956" s="322" t="s">
        <v>6488</v>
      </c>
      <c r="C956" s="45"/>
      <c r="D956" s="45"/>
      <c r="E956" s="201"/>
      <c r="F956" s="88">
        <f>F948</f>
        <v>0</v>
      </c>
      <c r="G956" s="73"/>
      <c r="H956" s="73"/>
      <c r="I956" s="73"/>
      <c r="J956" s="169"/>
      <c r="K956" s="411">
        <f>E956*F956</f>
        <v>0</v>
      </c>
      <c r="L956" s="100"/>
      <c r="M956" s="170"/>
      <c r="N956" s="171"/>
    </row>
    <row r="957" spans="2:16" hidden="1">
      <c r="B957" s="322" t="s">
        <v>6504</v>
      </c>
      <c r="C957" s="45"/>
      <c r="D957" s="45"/>
      <c r="E957" s="201">
        <f>E949</f>
        <v>0</v>
      </c>
      <c r="F957" s="88">
        <f>F949</f>
        <v>0</v>
      </c>
      <c r="G957" s="73"/>
      <c r="H957" s="73"/>
      <c r="I957" s="73"/>
      <c r="J957" s="169"/>
      <c r="K957" s="411">
        <f>E957*F957</f>
        <v>0</v>
      </c>
      <c r="L957" s="100"/>
      <c r="M957" s="170"/>
      <c r="N957" s="171"/>
    </row>
    <row r="958" spans="2:16" hidden="1">
      <c r="B958" s="322"/>
      <c r="C958" s="45"/>
      <c r="D958" s="45"/>
      <c r="E958" s="143"/>
      <c r="F958" s="73"/>
      <c r="G958" s="73"/>
      <c r="H958" s="73"/>
      <c r="I958" s="73"/>
      <c r="J958" s="169"/>
      <c r="K958" s="411"/>
      <c r="L958" s="100"/>
      <c r="M958" s="170"/>
      <c r="N958" s="171"/>
    </row>
    <row r="959" spans="2:16" ht="31.5" hidden="1" customHeight="1">
      <c r="B959" s="322"/>
      <c r="C959" s="45"/>
      <c r="D959" s="45"/>
      <c r="E959" s="579" t="s">
        <v>6505</v>
      </c>
      <c r="F959" s="580"/>
      <c r="G959" s="580"/>
      <c r="H959" s="580"/>
      <c r="I959" s="580"/>
      <c r="J959" s="581"/>
      <c r="K959" s="412">
        <f>SUM(K961:K962)</f>
        <v>0</v>
      </c>
      <c r="L959" s="87" t="s">
        <v>63</v>
      </c>
      <c r="M959" s="170"/>
      <c r="N959" s="171"/>
    </row>
    <row r="960" spans="2:16" hidden="1">
      <c r="B960" s="322"/>
      <c r="C960" s="45"/>
      <c r="D960" s="45"/>
      <c r="E960" s="142" t="s">
        <v>6371</v>
      </c>
      <c r="F960" s="310" t="s">
        <v>6370</v>
      </c>
      <c r="G960" s="73"/>
      <c r="H960" s="73"/>
      <c r="I960" s="73"/>
      <c r="J960" s="169"/>
      <c r="K960" s="411"/>
      <c r="L960" s="100"/>
      <c r="M960" s="170"/>
      <c r="N960" s="171"/>
    </row>
    <row r="961" spans="2:14" hidden="1">
      <c r="B961" s="322" t="s">
        <v>6488</v>
      </c>
      <c r="C961" s="45"/>
      <c r="D961" s="45"/>
      <c r="E961" s="201">
        <f>E948</f>
        <v>0</v>
      </c>
      <c r="F961" s="88">
        <v>0</v>
      </c>
      <c r="G961" s="73"/>
      <c r="H961" s="73"/>
      <c r="I961" s="73"/>
      <c r="J961" s="169"/>
      <c r="K961" s="411">
        <f>E961*F961</f>
        <v>0</v>
      </c>
      <c r="L961" s="100"/>
      <c r="M961" s="170"/>
      <c r="N961" s="171"/>
    </row>
    <row r="962" spans="2:14" hidden="1">
      <c r="B962" s="322" t="s">
        <v>6504</v>
      </c>
      <c r="C962" s="45"/>
      <c r="D962" s="45"/>
      <c r="E962" s="201">
        <f>E949</f>
        <v>0</v>
      </c>
      <c r="F962" s="88">
        <v>0</v>
      </c>
      <c r="G962" s="73"/>
      <c r="H962" s="73"/>
      <c r="I962" s="73"/>
      <c r="J962" s="169"/>
      <c r="K962" s="411">
        <f>E962*F962</f>
        <v>0</v>
      </c>
      <c r="L962" s="100"/>
      <c r="M962" s="170"/>
      <c r="N962" s="171"/>
    </row>
    <row r="963" spans="2:14" hidden="1">
      <c r="B963" s="322"/>
      <c r="C963" s="45"/>
      <c r="D963" s="45"/>
      <c r="E963" s="143"/>
      <c r="F963" s="73"/>
      <c r="G963" s="73"/>
      <c r="H963" s="73"/>
      <c r="I963" s="73"/>
      <c r="J963" s="169"/>
      <c r="K963" s="411"/>
      <c r="L963" s="100"/>
      <c r="M963" s="170"/>
      <c r="N963" s="171"/>
    </row>
    <row r="964" spans="2:14" ht="13.5" thickBot="1">
      <c r="B964" s="322"/>
      <c r="C964" s="45"/>
      <c r="D964" s="45"/>
      <c r="E964" s="178"/>
      <c r="F964" s="73"/>
      <c r="G964" s="73"/>
      <c r="H964" s="73"/>
      <c r="I964" s="73"/>
      <c r="J964" s="169"/>
      <c r="K964" s="411"/>
      <c r="L964" s="100"/>
      <c r="M964" s="170"/>
      <c r="N964" s="171"/>
    </row>
    <row r="965" spans="2:14" ht="13.5" thickBot="1">
      <c r="B965" s="323"/>
      <c r="C965" s="149"/>
      <c r="D965" s="149"/>
      <c r="E965" s="591" t="s">
        <v>12510</v>
      </c>
      <c r="F965" s="592"/>
      <c r="G965" s="592"/>
      <c r="H965" s="592"/>
      <c r="I965" s="592"/>
      <c r="J965" s="593"/>
      <c r="K965" s="410"/>
      <c r="L965" s="106"/>
      <c r="M965" s="154"/>
      <c r="N965" s="177"/>
    </row>
    <row r="966" spans="2:14" s="247" customFormat="1" ht="15" customHeight="1">
      <c r="B966" s="330"/>
      <c r="C966" s="153"/>
      <c r="D966" s="153"/>
      <c r="E966" s="197"/>
      <c r="F966" s="80"/>
      <c r="G966" s="80"/>
      <c r="H966" s="80"/>
      <c r="I966" s="80"/>
      <c r="J966" s="226"/>
      <c r="K966" s="410"/>
      <c r="L966" s="106"/>
      <c r="M966" s="200"/>
      <c r="N966" s="246"/>
    </row>
    <row r="967" spans="2:14" ht="15">
      <c r="B967" s="331"/>
      <c r="C967" s="45">
        <v>94213</v>
      </c>
      <c r="D967" s="45" t="s">
        <v>11</v>
      </c>
      <c r="E967" s="579" t="str">
        <f>IFERROR(VLOOKUP($C967,'2-SINAPI MAIO 2018'!$A$1:$D$11396,2,0),IFERROR(VLOOKUP($C967,'3-COMPO.ADM.PRF '!$B$12:$I$201,4,0),""))</f>
        <v>TELHAMENTO COM TELHA DE AÇO/ALUMÍNIO E = 0,5 MM, COM ATÉ 2 ÁGUAS, INCLUSO IÇAMENTO. AF_06/2016</v>
      </c>
      <c r="F967" s="580"/>
      <c r="G967" s="580"/>
      <c r="H967" s="580"/>
      <c r="I967" s="580"/>
      <c r="J967" s="581"/>
      <c r="K967" s="412">
        <f>K221</f>
        <v>1404</v>
      </c>
      <c r="L967" s="87" t="s">
        <v>63</v>
      </c>
      <c r="M967" s="170"/>
      <c r="N967" s="171"/>
    </row>
    <row r="968" spans="2:14">
      <c r="B968" s="322"/>
      <c r="C968" s="45"/>
      <c r="D968" s="45"/>
      <c r="E968" s="178"/>
      <c r="F968" s="73"/>
      <c r="G968" s="118"/>
      <c r="H968" s="73"/>
      <c r="I968" s="73"/>
      <c r="J968" s="169"/>
      <c r="K968" s="411"/>
      <c r="L968" s="100"/>
      <c r="M968" s="170"/>
      <c r="N968" s="171"/>
    </row>
    <row r="969" spans="2:14" ht="45.75" hidden="1" customHeight="1">
      <c r="B969" s="322"/>
      <c r="C969" s="45">
        <v>94228</v>
      </c>
      <c r="D969" s="45" t="s">
        <v>11</v>
      </c>
      <c r="E969" s="579" t="str">
        <f>IFERROR(VLOOKUP($C969,'2-SINAPI MAIO 2018'!$A$1:$D$11396,2,0),IFERROR(VLOOKUP($C969,'3-COMPO.ADM.PRF '!$B$12:$I$201,4,0),""))</f>
        <v>CALHA EM CHAPA DE AÇO GALVANIZADO NÚMERO 24, DESENVOLVIMENTO DE 50 CM, INCLUSO TRANSPORTE VERTICAL. AF_06/2016</v>
      </c>
      <c r="F969" s="580"/>
      <c r="G969" s="580"/>
      <c r="H969" s="580"/>
      <c r="I969" s="580"/>
      <c r="J969" s="581"/>
      <c r="K969" s="412">
        <f>SUM(K971:K974)</f>
        <v>0</v>
      </c>
      <c r="L969" s="87" t="s">
        <v>5801</v>
      </c>
      <c r="M969" s="170"/>
      <c r="N969" s="171"/>
    </row>
    <row r="970" spans="2:14" hidden="1">
      <c r="B970" s="322"/>
      <c r="C970" s="45"/>
      <c r="D970" s="45"/>
      <c r="E970" s="123" t="s">
        <v>6267</v>
      </c>
      <c r="F970" s="77" t="s">
        <v>6484</v>
      </c>
      <c r="G970" s="73"/>
      <c r="H970" s="73"/>
      <c r="I970" s="73"/>
      <c r="J970" s="169"/>
      <c r="K970" s="411"/>
      <c r="L970" s="100"/>
      <c r="M970" s="170"/>
      <c r="N970" s="171"/>
    </row>
    <row r="971" spans="2:14" hidden="1">
      <c r="B971" s="322" t="s">
        <v>12147</v>
      </c>
      <c r="C971" s="45"/>
      <c r="D971" s="45"/>
      <c r="E971" s="168">
        <v>0</v>
      </c>
      <c r="F971" s="112">
        <v>1</v>
      </c>
      <c r="G971" s="73"/>
      <c r="H971" s="73"/>
      <c r="I971" s="73"/>
      <c r="J971" s="169"/>
      <c r="K971" s="411">
        <f>E971*F971</f>
        <v>0</v>
      </c>
      <c r="L971" s="100"/>
      <c r="M971" s="170"/>
      <c r="N971" s="171"/>
    </row>
    <row r="972" spans="2:14" hidden="1">
      <c r="B972" s="322"/>
      <c r="C972" s="45"/>
      <c r="D972" s="45"/>
      <c r="E972" s="168">
        <v>0</v>
      </c>
      <c r="F972" s="112">
        <v>1</v>
      </c>
      <c r="G972" s="73"/>
      <c r="H972" s="73"/>
      <c r="I972" s="73"/>
      <c r="J972" s="169"/>
      <c r="K972" s="411">
        <f>E972*F972</f>
        <v>0</v>
      </c>
      <c r="L972" s="100"/>
      <c r="M972" s="170"/>
      <c r="N972" s="171"/>
    </row>
    <row r="973" spans="2:14" hidden="1">
      <c r="B973" s="322"/>
      <c r="C973" s="45"/>
      <c r="D973" s="45"/>
      <c r="E973" s="168">
        <v>0</v>
      </c>
      <c r="F973" s="112">
        <v>1</v>
      </c>
      <c r="G973" s="73"/>
      <c r="H973" s="73"/>
      <c r="I973" s="73"/>
      <c r="J973" s="169"/>
      <c r="K973" s="411">
        <f>E973*F973</f>
        <v>0</v>
      </c>
      <c r="L973" s="100"/>
      <c r="M973" s="170"/>
      <c r="N973" s="171"/>
    </row>
    <row r="974" spans="2:14" hidden="1">
      <c r="B974" s="322"/>
      <c r="C974" s="45"/>
      <c r="D974" s="45"/>
      <c r="E974" s="178"/>
      <c r="F974" s="73"/>
      <c r="G974" s="73"/>
      <c r="H974" s="73"/>
      <c r="I974" s="73"/>
      <c r="J974" s="169"/>
      <c r="K974" s="411"/>
      <c r="L974" s="100"/>
      <c r="M974" s="170"/>
      <c r="N974" s="171"/>
    </row>
    <row r="975" spans="2:14" ht="39" hidden="1" customHeight="1">
      <c r="B975" s="322"/>
      <c r="C975" s="45">
        <v>94231</v>
      </c>
      <c r="D975" s="45" t="s">
        <v>11</v>
      </c>
      <c r="E975" s="579" t="str">
        <f>IFERROR(VLOOKUP($C975,'2-SINAPI MAIO 2018'!$A$1:$D$11396,2,0),IFERROR(VLOOKUP($C975,'3-COMPO.ADM.PRF '!$B$12:$I$201,4,0),""))</f>
        <v>RUFO EM CHAPA DE AÇO GALVANIZADO NÚMERO 24, CORTE DE 25 CM, INCLUSO TRANSPORTE VERTICAL. AF_06/2016</v>
      </c>
      <c r="F975" s="580"/>
      <c r="G975" s="580"/>
      <c r="H975" s="580"/>
      <c r="I975" s="580"/>
      <c r="J975" s="581"/>
      <c r="K975" s="412">
        <f>SUM(K977:K980)</f>
        <v>0</v>
      </c>
      <c r="L975" s="87" t="s">
        <v>5801</v>
      </c>
      <c r="M975" s="170"/>
      <c r="N975" s="171"/>
    </row>
    <row r="976" spans="2:14" hidden="1">
      <c r="B976" s="322"/>
      <c r="C976" s="45"/>
      <c r="D976" s="45"/>
      <c r="E976" s="123" t="s">
        <v>6267</v>
      </c>
      <c r="F976" s="77" t="s">
        <v>6484</v>
      </c>
      <c r="G976" s="73"/>
      <c r="H976" s="73"/>
      <c r="I976" s="73"/>
      <c r="J976" s="169"/>
      <c r="K976" s="411"/>
      <c r="L976" s="100"/>
      <c r="M976" s="170"/>
      <c r="N976" s="171"/>
    </row>
    <row r="977" spans="2:14" hidden="1">
      <c r="B977" s="322"/>
      <c r="C977" s="45"/>
      <c r="D977" s="45"/>
      <c r="E977" s="168">
        <v>0</v>
      </c>
      <c r="F977" s="112">
        <v>0</v>
      </c>
      <c r="G977" s="73"/>
      <c r="H977" s="73"/>
      <c r="I977" s="73"/>
      <c r="J977" s="169"/>
      <c r="K977" s="411">
        <f>E977*F977</f>
        <v>0</v>
      </c>
      <c r="L977" s="100"/>
      <c r="M977" s="170"/>
      <c r="N977" s="171"/>
    </row>
    <row r="978" spans="2:14" hidden="1">
      <c r="B978" s="322"/>
      <c r="C978" s="45"/>
      <c r="D978" s="45"/>
      <c r="E978" s="168">
        <v>0</v>
      </c>
      <c r="F978" s="112">
        <v>0</v>
      </c>
      <c r="G978" s="73"/>
      <c r="H978" s="73"/>
      <c r="I978" s="73"/>
      <c r="J978" s="169"/>
      <c r="K978" s="411">
        <f>E978*F978</f>
        <v>0</v>
      </c>
      <c r="L978" s="100"/>
      <c r="M978" s="170"/>
      <c r="N978" s="171"/>
    </row>
    <row r="979" spans="2:14" hidden="1">
      <c r="B979" s="322"/>
      <c r="C979" s="45"/>
      <c r="D979" s="45"/>
      <c r="E979" s="168">
        <v>0</v>
      </c>
      <c r="F979" s="112">
        <v>0</v>
      </c>
      <c r="G979" s="73"/>
      <c r="H979" s="73"/>
      <c r="I979" s="73"/>
      <c r="J979" s="169"/>
      <c r="K979" s="411">
        <f>E979*F979</f>
        <v>0</v>
      </c>
      <c r="L979" s="100"/>
      <c r="M979" s="170"/>
      <c r="N979" s="171"/>
    </row>
    <row r="980" spans="2:14" hidden="1">
      <c r="B980" s="322"/>
      <c r="C980" s="45"/>
      <c r="D980" s="45"/>
      <c r="E980" s="168">
        <v>0</v>
      </c>
      <c r="F980" s="112">
        <v>0</v>
      </c>
      <c r="G980" s="73"/>
      <c r="H980" s="73"/>
      <c r="I980" s="73"/>
      <c r="J980" s="169"/>
      <c r="K980" s="411">
        <f>E980*F980</f>
        <v>0</v>
      </c>
      <c r="L980" s="100"/>
      <c r="M980" s="170"/>
      <c r="N980" s="171"/>
    </row>
    <row r="981" spans="2:14">
      <c r="B981" s="322"/>
      <c r="C981" s="45"/>
      <c r="D981" s="45"/>
      <c r="E981" s="178"/>
      <c r="F981" s="73"/>
      <c r="G981" s="73"/>
      <c r="H981" s="73"/>
      <c r="I981" s="73"/>
      <c r="J981" s="169"/>
      <c r="K981" s="411"/>
      <c r="L981" s="100"/>
      <c r="M981" s="170"/>
      <c r="N981" s="171"/>
    </row>
    <row r="982" spans="2:14" ht="15">
      <c r="B982" s="322"/>
      <c r="C982" s="45">
        <v>75220</v>
      </c>
      <c r="D982" s="45" t="s">
        <v>11</v>
      </c>
      <c r="E982" s="579" t="str">
        <f>IFERROR(VLOOKUP($C982,'2-SINAPI MAIO 2018'!$A$1:$D$11396,2,0),IFERROR(VLOOKUP($C982,'3-COMPO.ADM.PRF '!$B$12:$I$201,4,0),""))</f>
        <v>CUMEEIRA EM PERFIL ONDULADO DE ALUMÍNIO</v>
      </c>
      <c r="F982" s="580"/>
      <c r="G982" s="580"/>
      <c r="H982" s="580"/>
      <c r="I982" s="580"/>
      <c r="J982" s="581"/>
      <c r="K982" s="412">
        <f>SUM(K984:K984)</f>
        <v>45</v>
      </c>
      <c r="L982" s="87" t="s">
        <v>5801</v>
      </c>
      <c r="M982" s="170"/>
      <c r="N982" s="171"/>
    </row>
    <row r="983" spans="2:14">
      <c r="B983" s="322"/>
      <c r="C983" s="45"/>
      <c r="D983" s="45"/>
      <c r="E983" s="123" t="s">
        <v>6267</v>
      </c>
      <c r="F983" s="77" t="s">
        <v>6484</v>
      </c>
      <c r="G983" s="73"/>
      <c r="H983" s="73"/>
      <c r="I983" s="73"/>
      <c r="J983" s="169"/>
      <c r="K983" s="411"/>
      <c r="L983" s="100"/>
      <c r="M983" s="170"/>
      <c r="N983" s="171"/>
    </row>
    <row r="984" spans="2:14">
      <c r="B984" s="322" t="s">
        <v>12142</v>
      </c>
      <c r="C984" s="45"/>
      <c r="D984" s="45"/>
      <c r="E984" s="168">
        <v>45</v>
      </c>
      <c r="F984" s="112">
        <v>1</v>
      </c>
      <c r="G984" s="73"/>
      <c r="H984" s="73"/>
      <c r="I984" s="73"/>
      <c r="J984" s="169"/>
      <c r="K984" s="411">
        <f>E984*F984</f>
        <v>45</v>
      </c>
      <c r="L984" s="100"/>
      <c r="M984" s="170"/>
      <c r="N984" s="171"/>
    </row>
    <row r="985" spans="2:14" ht="15" hidden="1">
      <c r="B985" s="322"/>
      <c r="C985" s="45"/>
      <c r="D985" s="45"/>
      <c r="E985" s="579" t="s">
        <v>6514</v>
      </c>
      <c r="F985" s="580"/>
      <c r="G985" s="580"/>
      <c r="H985" s="580"/>
      <c r="I985" s="580"/>
      <c r="J985" s="581"/>
      <c r="K985" s="412">
        <f>SUM(K987:K988)</f>
        <v>0</v>
      </c>
      <c r="L985" s="87" t="s">
        <v>5801</v>
      </c>
      <c r="M985" s="170"/>
      <c r="N985" s="171"/>
    </row>
    <row r="986" spans="2:14" hidden="1">
      <c r="B986" s="322"/>
      <c r="C986" s="45"/>
      <c r="D986" s="45"/>
      <c r="E986" s="123" t="s">
        <v>6267</v>
      </c>
      <c r="F986" s="77" t="s">
        <v>6484</v>
      </c>
      <c r="G986" s="73"/>
      <c r="H986" s="73"/>
      <c r="I986" s="73"/>
      <c r="J986" s="169"/>
      <c r="K986" s="411"/>
      <c r="L986" s="100"/>
      <c r="M986" s="170"/>
      <c r="N986" s="171"/>
    </row>
    <row r="987" spans="2:14" hidden="1">
      <c r="B987" s="322" t="s">
        <v>6507</v>
      </c>
      <c r="C987" s="45"/>
      <c r="D987" s="45"/>
      <c r="E987" s="168">
        <v>0</v>
      </c>
      <c r="F987" s="112">
        <v>0</v>
      </c>
      <c r="G987" s="73"/>
      <c r="H987" s="73"/>
      <c r="I987" s="73"/>
      <c r="J987" s="169"/>
      <c r="K987" s="411">
        <f>E987*F987</f>
        <v>0</v>
      </c>
      <c r="L987" s="100"/>
      <c r="M987" s="170"/>
      <c r="N987" s="171"/>
    </row>
    <row r="988" spans="2:14" hidden="1">
      <c r="B988" s="322" t="s">
        <v>6508</v>
      </c>
      <c r="C988" s="45"/>
      <c r="D988" s="45"/>
      <c r="E988" s="168">
        <v>0</v>
      </c>
      <c r="F988" s="112">
        <v>0</v>
      </c>
      <c r="G988" s="73"/>
      <c r="H988" s="73"/>
      <c r="I988" s="73"/>
      <c r="J988" s="169"/>
      <c r="K988" s="411">
        <f>E988*F988</f>
        <v>0</v>
      </c>
      <c r="L988" s="100"/>
      <c r="M988" s="170"/>
      <c r="N988" s="171"/>
    </row>
    <row r="989" spans="2:14" hidden="1">
      <c r="B989" s="322"/>
      <c r="C989" s="45"/>
      <c r="D989" s="45"/>
      <c r="E989" s="178"/>
      <c r="F989" s="73"/>
      <c r="G989" s="73"/>
      <c r="H989" s="73"/>
      <c r="I989" s="73"/>
      <c r="J989" s="169"/>
      <c r="K989" s="411"/>
      <c r="L989" s="100"/>
      <c r="M989" s="170"/>
      <c r="N989" s="171"/>
    </row>
    <row r="990" spans="2:14" ht="15" hidden="1">
      <c r="B990" s="322"/>
      <c r="C990" s="45"/>
      <c r="D990" s="45"/>
      <c r="E990" s="579" t="s">
        <v>6515</v>
      </c>
      <c r="F990" s="580"/>
      <c r="G990" s="580"/>
      <c r="H990" s="580"/>
      <c r="I990" s="580"/>
      <c r="J990" s="581"/>
      <c r="K990" s="412">
        <f>SUM(K992:K993)</f>
        <v>0</v>
      </c>
      <c r="L990" s="87" t="s">
        <v>5801</v>
      </c>
      <c r="M990" s="170"/>
      <c r="N990" s="171"/>
    </row>
    <row r="991" spans="2:14" hidden="1">
      <c r="B991" s="322"/>
      <c r="C991" s="45"/>
      <c r="D991" s="45"/>
      <c r="E991" s="123" t="s">
        <v>6267</v>
      </c>
      <c r="F991" s="77" t="s">
        <v>6484</v>
      </c>
      <c r="G991" s="73"/>
      <c r="H991" s="73"/>
      <c r="I991" s="73"/>
      <c r="J991" s="169"/>
      <c r="K991" s="411"/>
      <c r="L991" s="100"/>
      <c r="M991" s="170"/>
      <c r="N991" s="171"/>
    </row>
    <row r="992" spans="2:14" hidden="1">
      <c r="B992" s="322" t="s">
        <v>6507</v>
      </c>
      <c r="C992" s="45"/>
      <c r="D992" s="45"/>
      <c r="E992" s="168">
        <v>0</v>
      </c>
      <c r="F992" s="112">
        <v>0</v>
      </c>
      <c r="G992" s="73"/>
      <c r="H992" s="73"/>
      <c r="I992" s="73"/>
      <c r="J992" s="169"/>
      <c r="K992" s="411">
        <f>E992*F992</f>
        <v>0</v>
      </c>
      <c r="L992" s="100"/>
      <c r="M992" s="170"/>
      <c r="N992" s="171"/>
    </row>
    <row r="993" spans="2:14" hidden="1">
      <c r="B993" s="322" t="s">
        <v>6508</v>
      </c>
      <c r="C993" s="45"/>
      <c r="D993" s="45"/>
      <c r="E993" s="168">
        <v>0</v>
      </c>
      <c r="F993" s="112">
        <v>0</v>
      </c>
      <c r="G993" s="73"/>
      <c r="H993" s="73"/>
      <c r="I993" s="73"/>
      <c r="J993" s="169"/>
      <c r="K993" s="411">
        <f>E993*F993</f>
        <v>0</v>
      </c>
      <c r="L993" s="100"/>
      <c r="M993" s="170"/>
      <c r="N993" s="171"/>
    </row>
    <row r="994" spans="2:14" hidden="1">
      <c r="B994" s="322"/>
      <c r="C994" s="45"/>
      <c r="D994" s="45"/>
      <c r="E994" s="184"/>
      <c r="F994" s="73"/>
      <c r="G994" s="73"/>
      <c r="H994" s="73"/>
      <c r="I994" s="73"/>
      <c r="J994" s="169"/>
      <c r="K994" s="411"/>
      <c r="L994" s="87"/>
      <c r="M994" s="170"/>
      <c r="N994" s="171"/>
    </row>
    <row r="995" spans="2:14" ht="15" hidden="1">
      <c r="B995" s="322"/>
      <c r="C995" s="155" t="e">
        <f>'3-COMPO.ADM.PRF '!#REF!</f>
        <v>#REF!</v>
      </c>
      <c r="D995" s="45" t="s">
        <v>6713</v>
      </c>
      <c r="E995" s="579" t="s">
        <v>12041</v>
      </c>
      <c r="F995" s="580"/>
      <c r="G995" s="580"/>
      <c r="H995" s="580"/>
      <c r="I995" s="580"/>
      <c r="J995" s="581"/>
      <c r="K995" s="412">
        <f>SUM(K997:K1000)</f>
        <v>0</v>
      </c>
      <c r="L995" s="87" t="s">
        <v>5801</v>
      </c>
      <c r="M995" s="170"/>
      <c r="N995" s="171"/>
    </row>
    <row r="996" spans="2:14" hidden="1">
      <c r="B996" s="322"/>
      <c r="C996" s="45"/>
      <c r="D996" s="45"/>
      <c r="E996" s="123" t="s">
        <v>6267</v>
      </c>
      <c r="F996" s="77" t="s">
        <v>6484</v>
      </c>
      <c r="G996" s="73"/>
      <c r="H996" s="73"/>
      <c r="I996" s="73"/>
      <c r="J996" s="169" t="s">
        <v>12045</v>
      </c>
      <c r="K996" s="411"/>
      <c r="L996" s="100"/>
      <c r="M996" s="170"/>
      <c r="N996" s="171"/>
    </row>
    <row r="997" spans="2:14" hidden="1">
      <c r="B997" s="322" t="s">
        <v>12042</v>
      </c>
      <c r="C997" s="45"/>
      <c r="D997" s="45"/>
      <c r="E997" s="168">
        <v>0</v>
      </c>
      <c r="F997" s="112">
        <v>0</v>
      </c>
      <c r="G997" s="73"/>
      <c r="H997" s="73"/>
      <c r="I997" s="73"/>
      <c r="J997" s="169"/>
      <c r="K997" s="411">
        <f>E997*F997-J997</f>
        <v>0</v>
      </c>
      <c r="L997" s="100"/>
      <c r="M997" s="170"/>
      <c r="N997" s="171"/>
    </row>
    <row r="998" spans="2:14" hidden="1">
      <c r="B998" s="322" t="s">
        <v>12043</v>
      </c>
      <c r="C998" s="45"/>
      <c r="D998" s="45"/>
      <c r="E998" s="168">
        <v>0</v>
      </c>
      <c r="F998" s="112">
        <v>0</v>
      </c>
      <c r="G998" s="73"/>
      <c r="H998" s="73"/>
      <c r="I998" s="73"/>
      <c r="J998" s="169"/>
      <c r="K998" s="411">
        <f>E998*F998-J998</f>
        <v>0</v>
      </c>
      <c r="L998" s="100"/>
      <c r="M998" s="170"/>
      <c r="N998" s="171"/>
    </row>
    <row r="999" spans="2:14" hidden="1">
      <c r="B999" s="322" t="s">
        <v>12044</v>
      </c>
      <c r="C999" s="45"/>
      <c r="D999" s="45"/>
      <c r="E999" s="168">
        <v>0</v>
      </c>
      <c r="F999" s="112">
        <v>0</v>
      </c>
      <c r="G999" s="73"/>
      <c r="H999" s="73"/>
      <c r="I999" s="73"/>
      <c r="J999" s="169"/>
      <c r="K999" s="411">
        <f>E999*F999</f>
        <v>0</v>
      </c>
      <c r="L999" s="100"/>
      <c r="M999" s="170"/>
      <c r="N999" s="171"/>
    </row>
    <row r="1000" spans="2:14" hidden="1">
      <c r="B1000" s="322" t="s">
        <v>12046</v>
      </c>
      <c r="C1000" s="45"/>
      <c r="D1000" s="45"/>
      <c r="E1000" s="168">
        <v>0</v>
      </c>
      <c r="F1000" s="112">
        <v>0</v>
      </c>
      <c r="G1000" s="73"/>
      <c r="H1000" s="73"/>
      <c r="I1000" s="73"/>
      <c r="J1000" s="169"/>
      <c r="K1000" s="411">
        <f>E1000*F1000</f>
        <v>0</v>
      </c>
      <c r="L1000" s="100"/>
      <c r="M1000" s="170"/>
      <c r="N1000" s="171"/>
    </row>
    <row r="1001" spans="2:14" hidden="1">
      <c r="B1001" s="322"/>
      <c r="C1001" s="45"/>
      <c r="D1001" s="45"/>
      <c r="E1001" s="168"/>
      <c r="F1001" s="112"/>
      <c r="G1001" s="73"/>
      <c r="H1001" s="73"/>
      <c r="I1001" s="73"/>
      <c r="J1001" s="169"/>
      <c r="K1001" s="411"/>
      <c r="L1001" s="100"/>
      <c r="M1001" s="170"/>
      <c r="N1001" s="171"/>
    </row>
    <row r="1002" spans="2:14" ht="13.5" thickBot="1">
      <c r="B1002" s="322"/>
      <c r="C1002" s="45"/>
      <c r="D1002" s="45"/>
      <c r="E1002" s="178"/>
      <c r="F1002" s="73"/>
      <c r="G1002" s="73"/>
      <c r="H1002" s="73"/>
      <c r="I1002" s="73"/>
      <c r="J1002" s="169"/>
      <c r="K1002" s="411"/>
      <c r="L1002" s="100"/>
      <c r="M1002" s="170"/>
      <c r="N1002" s="171"/>
    </row>
    <row r="1003" spans="2:14" ht="18.75" customHeight="1" thickBot="1">
      <c r="B1003" s="330" t="s">
        <v>12047</v>
      </c>
      <c r="C1003" s="149"/>
      <c r="D1003" s="149"/>
      <c r="E1003" s="591" t="s">
        <v>12176</v>
      </c>
      <c r="F1003" s="592"/>
      <c r="G1003" s="592"/>
      <c r="H1003" s="592"/>
      <c r="I1003" s="592"/>
      <c r="J1003" s="593"/>
      <c r="K1003" s="410"/>
      <c r="L1003" s="106"/>
      <c r="M1003" s="147" t="s">
        <v>12146</v>
      </c>
      <c r="N1003" s="343" t="s">
        <v>6576</v>
      </c>
    </row>
    <row r="1004" spans="2:14">
      <c r="B1004" s="332"/>
      <c r="C1004" s="149"/>
      <c r="D1004" s="149"/>
      <c r="E1004" s="197"/>
      <c r="F1004" s="106"/>
      <c r="G1004" s="106"/>
      <c r="H1004" s="106"/>
      <c r="I1004" s="106"/>
      <c r="J1004" s="248"/>
      <c r="K1004" s="410"/>
      <c r="L1004" s="106"/>
      <c r="M1004" s="162"/>
      <c r="N1004" s="344"/>
    </row>
    <row r="1005" spans="2:14">
      <c r="B1005" s="332"/>
      <c r="C1005" s="149"/>
      <c r="D1005" s="149"/>
      <c r="E1005" s="197"/>
      <c r="F1005" s="106"/>
      <c r="G1005" s="106"/>
      <c r="H1005" s="106"/>
      <c r="I1005" s="106"/>
      <c r="J1005" s="248"/>
      <c r="K1005" s="410"/>
      <c r="L1005" s="106"/>
      <c r="M1005" s="162"/>
      <c r="N1005" s="344"/>
    </row>
    <row r="1006" spans="2:14" ht="45" customHeight="1">
      <c r="B1006" s="331"/>
      <c r="C1006" s="155" t="str">
        <f>'3-COMPO.ADM.PRF '!B50</f>
        <v>CP-ESQ-01</v>
      </c>
      <c r="D1006" s="45" t="s">
        <v>6713</v>
      </c>
      <c r="E1006" s="579" t="str">
        <f>IFERROR(VLOOKUP($C1006,'2-SINAPI MAIO 2018'!$A$1:$D$11396,2,0),IFERROR(VLOOKUP($C1006,'3-COMPO.ADM.PRF '!$B$12:$I$201,4,0),""))</f>
        <v>PORTAO DE CORRER EM GRADIL FIXO DE BARRA DE FERRO CHATA DE 3 X 1/4" NA VERTICAL, SEM REQUADRO, ACABAMENTO NATURAL, COM TRILHOS E ROLDANAS</v>
      </c>
      <c r="F1006" s="580"/>
      <c r="G1006" s="580"/>
      <c r="H1006" s="580"/>
      <c r="I1006" s="580"/>
      <c r="J1006" s="581"/>
      <c r="K1006" s="412">
        <f>SUM(K1008:K1009)</f>
        <v>10.14</v>
      </c>
      <c r="L1006" s="87" t="s">
        <v>63</v>
      </c>
      <c r="M1006" s="170"/>
      <c r="N1006" s="171"/>
    </row>
    <row r="1007" spans="2:14">
      <c r="B1007" s="332"/>
      <c r="C1007" s="149"/>
      <c r="D1007" s="149"/>
      <c r="E1007" s="142" t="s">
        <v>6370</v>
      </c>
      <c r="F1007" s="102" t="s">
        <v>6376</v>
      </c>
      <c r="G1007" s="102" t="s">
        <v>5896</v>
      </c>
      <c r="H1007" s="117"/>
      <c r="I1007" s="117"/>
      <c r="J1007" s="146"/>
      <c r="K1007" s="411"/>
      <c r="L1007" s="106"/>
      <c r="M1007" s="162"/>
      <c r="N1007" s="344"/>
    </row>
    <row r="1008" spans="2:14">
      <c r="B1008" s="332"/>
      <c r="C1008" s="149"/>
      <c r="D1008" s="149"/>
      <c r="E1008" s="168">
        <v>3.9</v>
      </c>
      <c r="F1008" s="112">
        <v>2.6</v>
      </c>
      <c r="G1008" s="116">
        <v>1</v>
      </c>
      <c r="H1008" s="73"/>
      <c r="I1008" s="75"/>
      <c r="J1008" s="196"/>
      <c r="K1008" s="411">
        <f>E1008*F1008*G1008</f>
        <v>10.14</v>
      </c>
      <c r="L1008" s="106"/>
      <c r="M1008" s="162">
        <f>(E1008+0.5)*G1008</f>
        <v>4.4000000000000004</v>
      </c>
      <c r="N1008" s="344"/>
    </row>
    <row r="1009" spans="2:14">
      <c r="B1009" s="332"/>
      <c r="C1009" s="149"/>
      <c r="D1009" s="149"/>
      <c r="E1009" s="197"/>
      <c r="F1009" s="106"/>
      <c r="G1009" s="106"/>
      <c r="H1009" s="106"/>
      <c r="I1009" s="106"/>
      <c r="J1009" s="248"/>
      <c r="K1009" s="410"/>
      <c r="L1009" s="106"/>
      <c r="M1009" s="162"/>
      <c r="N1009" s="344"/>
    </row>
    <row r="1010" spans="2:14" ht="39.75" customHeight="1">
      <c r="B1010" s="332"/>
      <c r="C1010" s="278">
        <v>91341</v>
      </c>
      <c r="D1010" s="121" t="s">
        <v>11</v>
      </c>
      <c r="E1010" s="579" t="str">
        <f>IFERROR(VLOOKUP($C1010,'2-SINAPI MAIO 2018'!$A$1:$D$11396,2,0),IFERROR(VLOOKUP($C1010,'3-COMPO.ADM.PRF '!$B$12:$I$201,4,0),""))</f>
        <v>PORTA EM ALUMÍNIO DE ABRIR TIPO VENEZIANA COM GUARNIÇÃO, FIXAÇÃO COM PARAFUSOS - FORNECIMENTO E INSTALAÇÃO. AF_08/2015</v>
      </c>
      <c r="F1010" s="580"/>
      <c r="G1010" s="580"/>
      <c r="H1010" s="580"/>
      <c r="I1010" s="580"/>
      <c r="J1010" s="581"/>
      <c r="K1010" s="412">
        <f>SUM(K1012:K1013)</f>
        <v>5.88</v>
      </c>
      <c r="L1010" s="87" t="s">
        <v>63</v>
      </c>
      <c r="M1010" s="547"/>
      <c r="N1010" s="344"/>
    </row>
    <row r="1011" spans="2:14">
      <c r="B1011" s="332"/>
      <c r="C1011" s="121"/>
      <c r="D1011" s="121"/>
      <c r="E1011" s="142" t="s">
        <v>6370</v>
      </c>
      <c r="F1011" s="102" t="s">
        <v>6376</v>
      </c>
      <c r="G1011" s="102" t="s">
        <v>5896</v>
      </c>
      <c r="H1011" s="117"/>
      <c r="I1011" s="117"/>
      <c r="J1011" s="146"/>
      <c r="K1011" s="111"/>
      <c r="L1011" s="106"/>
      <c r="M1011" s="547"/>
      <c r="N1011" s="344"/>
    </row>
    <row r="1012" spans="2:14">
      <c r="B1012" s="326" t="s">
        <v>12173</v>
      </c>
      <c r="C1012" s="121"/>
      <c r="D1012" s="121"/>
      <c r="E1012" s="183">
        <v>0.7</v>
      </c>
      <c r="F1012" s="116">
        <v>2.1</v>
      </c>
      <c r="G1012" s="116">
        <v>4</v>
      </c>
      <c r="H1012" s="543"/>
      <c r="I1012" s="75"/>
      <c r="J1012" s="196"/>
      <c r="K1012" s="111">
        <f>E1012*F1012*G1012</f>
        <v>5.88</v>
      </c>
      <c r="L1012" s="106"/>
      <c r="M1012" s="547"/>
      <c r="N1012" s="344"/>
    </row>
    <row r="1013" spans="2:14">
      <c r="B1013" s="326" t="s">
        <v>12174</v>
      </c>
      <c r="C1013" s="149"/>
      <c r="D1013" s="149"/>
      <c r="E1013" s="168">
        <v>0</v>
      </c>
      <c r="F1013" s="112">
        <v>0</v>
      </c>
      <c r="G1013" s="116">
        <v>0</v>
      </c>
      <c r="H1013" s="73"/>
      <c r="I1013" s="75"/>
      <c r="J1013" s="196"/>
      <c r="K1013" s="411">
        <f t="shared" ref="K1013" si="39">E1013*F1013*G1013</f>
        <v>0</v>
      </c>
      <c r="L1013" s="106"/>
      <c r="M1013" s="162"/>
      <c r="N1013" s="344"/>
    </row>
    <row r="1014" spans="2:14">
      <c r="B1014" s="332"/>
      <c r="C1014" s="149"/>
      <c r="D1014" s="149"/>
      <c r="E1014" s="197"/>
      <c r="F1014" s="106"/>
      <c r="G1014" s="106"/>
      <c r="H1014" s="106"/>
      <c r="I1014" s="106"/>
      <c r="J1014" s="248"/>
      <c r="K1014" s="410"/>
      <c r="L1014" s="106"/>
      <c r="M1014" s="162"/>
      <c r="N1014" s="344"/>
    </row>
    <row r="1015" spans="2:14" ht="36.75" customHeight="1">
      <c r="B1015" s="331"/>
      <c r="C1015" s="155">
        <v>94559</v>
      </c>
      <c r="D1015" s="45" t="s">
        <v>11</v>
      </c>
      <c r="E1015" s="579" t="str">
        <f>IFERROR(VLOOKUP($C1015,'2-SINAPI MAIO 2018'!$A$1:$D$11396,2,0),IFERROR(VLOOKUP($C1015,'3-COMPO.ADM.PRF '!$B$12:$I$201,4,0),""))</f>
        <v>JANELA DE AÇO BASCULANTE, FIXAÇÃO COM ARGAMASSA, SEM VIDROS, PADRONIZADA. AF_07/2016</v>
      </c>
      <c r="F1015" s="580"/>
      <c r="G1015" s="580"/>
      <c r="H1015" s="580"/>
      <c r="I1015" s="580"/>
      <c r="J1015" s="581"/>
      <c r="K1015" s="412">
        <f>SUM(K1017:K1018)</f>
        <v>3.2</v>
      </c>
      <c r="L1015" s="87" t="s">
        <v>63</v>
      </c>
      <c r="M1015" s="170"/>
      <c r="N1015" s="171"/>
    </row>
    <row r="1016" spans="2:14">
      <c r="B1016" s="332"/>
      <c r="C1016" s="149"/>
      <c r="D1016" s="149"/>
      <c r="E1016" s="142" t="s">
        <v>6370</v>
      </c>
      <c r="F1016" s="102" t="s">
        <v>6376</v>
      </c>
      <c r="G1016" s="102" t="s">
        <v>5896</v>
      </c>
      <c r="H1016" s="117"/>
      <c r="I1016" s="117"/>
      <c r="J1016" s="146"/>
      <c r="K1016" s="411"/>
      <c r="L1016" s="106"/>
      <c r="M1016" s="162"/>
      <c r="N1016" s="344"/>
    </row>
    <row r="1017" spans="2:14">
      <c r="B1017" s="332"/>
      <c r="C1017" s="149"/>
      <c r="D1017" s="149"/>
      <c r="E1017" s="168">
        <v>4</v>
      </c>
      <c r="F1017" s="112">
        <v>0.4</v>
      </c>
      <c r="G1017" s="116">
        <v>2</v>
      </c>
      <c r="H1017" s="73"/>
      <c r="I1017" s="75"/>
      <c r="J1017" s="196"/>
      <c r="K1017" s="411">
        <f>E1017*F1017*G1017</f>
        <v>3.2</v>
      </c>
      <c r="L1017" s="106"/>
      <c r="M1017" s="162">
        <f>(E1017+0.5)*G1017</f>
        <v>9</v>
      </c>
      <c r="N1017" s="344"/>
    </row>
    <row r="1018" spans="2:14">
      <c r="B1018" s="332"/>
      <c r="C1018" s="149"/>
      <c r="D1018" s="149"/>
      <c r="E1018" s="168"/>
      <c r="F1018" s="112"/>
      <c r="G1018" s="116"/>
      <c r="H1018" s="73"/>
      <c r="I1018" s="75"/>
      <c r="J1018" s="196"/>
      <c r="K1018" s="411">
        <f t="shared" ref="K1018" si="40">E1018*F1018*G1018</f>
        <v>0</v>
      </c>
      <c r="L1018" s="106"/>
      <c r="M1018" s="162">
        <f>(E1018+0.5)*G1018</f>
        <v>0</v>
      </c>
      <c r="N1018" s="344"/>
    </row>
    <row r="1019" spans="2:14">
      <c r="B1019" s="332"/>
      <c r="C1019" s="149"/>
      <c r="D1019" s="149"/>
      <c r="E1019" s="197"/>
      <c r="F1019" s="106"/>
      <c r="G1019" s="106"/>
      <c r="H1019" s="106"/>
      <c r="I1019" s="106"/>
      <c r="J1019" s="248"/>
      <c r="K1019" s="410"/>
      <c r="L1019" s="106"/>
      <c r="M1019" s="162"/>
      <c r="N1019" s="344"/>
    </row>
    <row r="1020" spans="2:14" hidden="1">
      <c r="B1020" s="332"/>
      <c r="C1020" s="149"/>
      <c r="D1020" s="149"/>
      <c r="E1020" s="197"/>
      <c r="F1020" s="106"/>
      <c r="G1020" s="106"/>
      <c r="H1020" s="106"/>
      <c r="I1020" s="106"/>
      <c r="J1020" s="248"/>
      <c r="K1020" s="410"/>
      <c r="L1020" s="106"/>
      <c r="M1020" s="162"/>
      <c r="N1020" s="344"/>
    </row>
    <row r="1021" spans="2:14" ht="47.25" hidden="1" customHeight="1">
      <c r="B1021" s="332"/>
      <c r="C1021" s="155">
        <v>94562</v>
      </c>
      <c r="D1021" s="45" t="s">
        <v>11</v>
      </c>
      <c r="E1021" s="579" t="str">
        <f>IFERROR(VLOOKUP($C1021,'2-SINAPI MAIO 2018'!$A$1:$D$11396,2,0),IFERROR(VLOOKUP($C1021,'3-COMPO.ADM.PRF '!$B$12:$I$201,4,0),""))</f>
        <v>JANELA DE AÇO DE CORRER, 4 FOLHAS, FIXAÇÃO COM ARGAMASSA, SEM VIDROS, PADRONIZADA. AF_07/2016</v>
      </c>
      <c r="F1021" s="580"/>
      <c r="G1021" s="580"/>
      <c r="H1021" s="580"/>
      <c r="I1021" s="580"/>
      <c r="J1021" s="581"/>
      <c r="K1021" s="412">
        <f>SUM(K1023:K1023)</f>
        <v>0</v>
      </c>
      <c r="L1021" s="87" t="s">
        <v>63</v>
      </c>
      <c r="M1021" s="162"/>
      <c r="N1021" s="344"/>
    </row>
    <row r="1022" spans="2:14" hidden="1">
      <c r="B1022" s="332"/>
      <c r="C1022" s="149"/>
      <c r="D1022" s="149"/>
      <c r="E1022" s="142" t="s">
        <v>6370</v>
      </c>
      <c r="F1022" s="102" t="s">
        <v>6376</v>
      </c>
      <c r="G1022" s="102" t="s">
        <v>5896</v>
      </c>
      <c r="H1022" s="117"/>
      <c r="I1022" s="117"/>
      <c r="J1022" s="146"/>
      <c r="K1022" s="411"/>
      <c r="L1022" s="106"/>
      <c r="M1022" s="162"/>
      <c r="N1022" s="344"/>
    </row>
    <row r="1023" spans="2:14" hidden="1">
      <c r="B1023" s="332"/>
      <c r="C1023" s="149"/>
      <c r="D1023" s="149"/>
      <c r="E1023" s="168">
        <v>0</v>
      </c>
      <c r="F1023" s="112">
        <v>1</v>
      </c>
      <c r="G1023" s="116">
        <v>49</v>
      </c>
      <c r="H1023" s="73"/>
      <c r="I1023" s="75"/>
      <c r="J1023" s="196"/>
      <c r="K1023" s="411">
        <f>E1023*F1023*G1023</f>
        <v>0</v>
      </c>
      <c r="L1023" s="106"/>
      <c r="M1023" s="162">
        <f>(E1023+0.5)*G1023</f>
        <v>24.5</v>
      </c>
      <c r="N1023" s="344"/>
    </row>
    <row r="1024" spans="2:14" hidden="1">
      <c r="B1024" s="332"/>
      <c r="C1024" s="149"/>
      <c r="D1024" s="149"/>
      <c r="E1024" s="197"/>
      <c r="F1024" s="106"/>
      <c r="G1024" s="106"/>
      <c r="H1024" s="106"/>
      <c r="I1024" s="106"/>
      <c r="J1024" s="248"/>
      <c r="K1024" s="410"/>
      <c r="L1024" s="106"/>
      <c r="M1024" s="162"/>
      <c r="N1024" s="344"/>
    </row>
    <row r="1025" spans="2:14" hidden="1">
      <c r="B1025" s="332"/>
      <c r="C1025" s="149"/>
      <c r="D1025" s="149"/>
      <c r="E1025" s="197"/>
      <c r="F1025" s="106"/>
      <c r="G1025" s="106"/>
      <c r="H1025" s="106"/>
      <c r="I1025" s="106"/>
      <c r="J1025" s="248"/>
      <c r="K1025" s="410"/>
      <c r="L1025" s="106"/>
      <c r="M1025" s="162"/>
      <c r="N1025" s="344"/>
    </row>
    <row r="1026" spans="2:14" ht="64.5" hidden="1" customHeight="1">
      <c r="B1026" s="322"/>
      <c r="C1026" s="45"/>
      <c r="D1026" s="45"/>
      <c r="E1026" s="619" t="s">
        <v>6571</v>
      </c>
      <c r="F1026" s="620"/>
      <c r="G1026" s="620"/>
      <c r="H1026" s="620"/>
      <c r="I1026" s="620"/>
      <c r="J1026" s="621"/>
      <c r="K1026" s="412">
        <f>SUM(K1028)</f>
        <v>0</v>
      </c>
      <c r="L1026" s="100" t="s">
        <v>63</v>
      </c>
      <c r="M1026" s="170"/>
      <c r="N1026" s="171"/>
    </row>
    <row r="1027" spans="2:14" ht="12.75" hidden="1" customHeight="1">
      <c r="B1027" s="332" t="s">
        <v>6574</v>
      </c>
      <c r="C1027" s="45"/>
      <c r="D1027" s="45"/>
      <c r="E1027" s="142" t="s">
        <v>6370</v>
      </c>
      <c r="F1027" s="102" t="s">
        <v>6376</v>
      </c>
      <c r="G1027" s="102" t="s">
        <v>5896</v>
      </c>
      <c r="H1027" s="117"/>
      <c r="I1027" s="117"/>
      <c r="J1027" s="146"/>
      <c r="K1027" s="411"/>
      <c r="L1027" s="100"/>
      <c r="M1027" s="170"/>
      <c r="N1027" s="171"/>
    </row>
    <row r="1028" spans="2:14" ht="12.75" hidden="1" customHeight="1">
      <c r="B1028" s="322"/>
      <c r="C1028" s="45"/>
      <c r="D1028" s="45"/>
      <c r="E1028" s="168">
        <v>1.6</v>
      </c>
      <c r="F1028" s="112">
        <v>2.25</v>
      </c>
      <c r="G1028" s="116">
        <v>0</v>
      </c>
      <c r="H1028" s="73"/>
      <c r="I1028" s="75"/>
      <c r="J1028" s="196"/>
      <c r="K1028" s="411">
        <f>E1028*F1028*G1028</f>
        <v>0</v>
      </c>
      <c r="L1028" s="100"/>
      <c r="M1028" s="87">
        <f>(E1028+0.5)*G1028</f>
        <v>0</v>
      </c>
      <c r="N1028" s="171">
        <f>E1028*F1028*G1028</f>
        <v>0</v>
      </c>
    </row>
    <row r="1029" spans="2:14" hidden="1">
      <c r="B1029" s="322"/>
      <c r="C1029" s="45"/>
      <c r="D1029" s="45"/>
      <c r="E1029" s="201"/>
      <c r="F1029" s="83"/>
      <c r="G1029" s="73"/>
      <c r="H1029" s="75"/>
      <c r="I1029" s="75"/>
      <c r="J1029" s="196"/>
      <c r="K1029" s="411"/>
      <c r="L1029" s="100"/>
      <c r="M1029" s="179"/>
      <c r="N1029" s="171"/>
    </row>
    <row r="1030" spans="2:14" ht="45.75" hidden="1" customHeight="1">
      <c r="B1030" s="322"/>
      <c r="C1030" s="45"/>
      <c r="D1030" s="45"/>
      <c r="E1030" s="619" t="s">
        <v>6572</v>
      </c>
      <c r="F1030" s="620"/>
      <c r="G1030" s="620"/>
      <c r="H1030" s="620"/>
      <c r="I1030" s="620"/>
      <c r="J1030" s="621"/>
      <c r="K1030" s="412">
        <f>SUM(K1032)</f>
        <v>0</v>
      </c>
      <c r="L1030" s="100" t="s">
        <v>63</v>
      </c>
      <c r="M1030" s="179"/>
      <c r="N1030" s="171"/>
    </row>
    <row r="1031" spans="2:14" hidden="1">
      <c r="B1031" s="332" t="s">
        <v>6574</v>
      </c>
      <c r="C1031" s="45"/>
      <c r="D1031" s="45"/>
      <c r="E1031" s="142" t="s">
        <v>6370</v>
      </c>
      <c r="F1031" s="102" t="s">
        <v>6376</v>
      </c>
      <c r="G1031" s="102" t="s">
        <v>5896</v>
      </c>
      <c r="H1031" s="117"/>
      <c r="I1031" s="117"/>
      <c r="J1031" s="146"/>
      <c r="K1031" s="411"/>
      <c r="L1031" s="100"/>
      <c r="M1031" s="170"/>
      <c r="N1031" s="171"/>
    </row>
    <row r="1032" spans="2:14" hidden="1">
      <c r="B1032" s="322"/>
      <c r="C1032" s="45"/>
      <c r="D1032" s="45"/>
      <c r="E1032" s="168">
        <v>1.8</v>
      </c>
      <c r="F1032" s="112">
        <v>2.1</v>
      </c>
      <c r="G1032" s="116">
        <v>0</v>
      </c>
      <c r="H1032" s="73"/>
      <c r="I1032" s="75"/>
      <c r="J1032" s="196"/>
      <c r="K1032" s="411">
        <f>E1032*F1032*G1032</f>
        <v>0</v>
      </c>
      <c r="L1032" s="100"/>
      <c r="M1032" s="87">
        <f>(E1032+0.5)*G1032</f>
        <v>0</v>
      </c>
      <c r="N1032" s="171">
        <f>E1032*F1032*G1032</f>
        <v>0</v>
      </c>
    </row>
    <row r="1033" spans="2:14" hidden="1">
      <c r="B1033" s="322"/>
      <c r="C1033" s="45"/>
      <c r="D1033" s="45"/>
      <c r="E1033" s="201"/>
      <c r="F1033" s="83"/>
      <c r="G1033" s="73"/>
      <c r="H1033" s="75"/>
      <c r="I1033" s="75"/>
      <c r="J1033" s="196"/>
      <c r="K1033" s="111"/>
      <c r="L1033" s="100"/>
      <c r="M1033" s="179"/>
      <c r="N1033" s="171"/>
    </row>
    <row r="1034" spans="2:14" hidden="1">
      <c r="B1034" s="322"/>
      <c r="C1034" s="45"/>
      <c r="D1034" s="45"/>
      <c r="E1034" s="201"/>
      <c r="F1034" s="83"/>
      <c r="G1034" s="73"/>
      <c r="H1034" s="75"/>
      <c r="I1034" s="75"/>
      <c r="J1034" s="196"/>
      <c r="K1034" s="111"/>
      <c r="L1034" s="100"/>
      <c r="M1034" s="179"/>
      <c r="N1034" s="171"/>
    </row>
    <row r="1035" spans="2:14" ht="56.25" hidden="1" customHeight="1">
      <c r="B1035" s="322"/>
      <c r="C1035" s="45"/>
      <c r="D1035" s="45"/>
      <c r="E1035" s="588" t="s">
        <v>6577</v>
      </c>
      <c r="F1035" s="589"/>
      <c r="G1035" s="589"/>
      <c r="H1035" s="589"/>
      <c r="I1035" s="589"/>
      <c r="J1035" s="590"/>
      <c r="K1035" s="412">
        <f>SUM(K1037)</f>
        <v>0</v>
      </c>
      <c r="L1035" s="100" t="s">
        <v>63</v>
      </c>
      <c r="M1035" s="179"/>
      <c r="N1035" s="171"/>
    </row>
    <row r="1036" spans="2:14" hidden="1">
      <c r="B1036" s="332" t="s">
        <v>6574</v>
      </c>
      <c r="C1036" s="45"/>
      <c r="D1036" s="45"/>
      <c r="E1036" s="142" t="s">
        <v>6370</v>
      </c>
      <c r="F1036" s="102" t="s">
        <v>6376</v>
      </c>
      <c r="G1036" s="102" t="s">
        <v>5896</v>
      </c>
      <c r="H1036" s="117"/>
      <c r="I1036" s="117"/>
      <c r="J1036" s="146"/>
      <c r="K1036" s="411"/>
      <c r="L1036" s="100"/>
      <c r="M1036" s="170"/>
      <c r="N1036" s="171"/>
    </row>
    <row r="1037" spans="2:14" hidden="1">
      <c r="B1037" s="322"/>
      <c r="C1037" s="45"/>
      <c r="D1037" s="45"/>
      <c r="E1037" s="168">
        <v>0.9</v>
      </c>
      <c r="F1037" s="112">
        <v>2.1</v>
      </c>
      <c r="G1037" s="116">
        <v>0</v>
      </c>
      <c r="H1037" s="73"/>
      <c r="I1037" s="75"/>
      <c r="J1037" s="196"/>
      <c r="K1037" s="411">
        <f>E1037*F1037*G1037</f>
        <v>0</v>
      </c>
      <c r="L1037" s="100"/>
      <c r="M1037" s="87">
        <f>(E1037+0.5)*G1037</f>
        <v>0</v>
      </c>
      <c r="N1037" s="171">
        <f>E1037*F1037*G1037</f>
        <v>0</v>
      </c>
    </row>
    <row r="1038" spans="2:14" hidden="1">
      <c r="B1038" s="322"/>
      <c r="C1038" s="45"/>
      <c r="D1038" s="45"/>
      <c r="E1038" s="312"/>
      <c r="F1038" s="313"/>
      <c r="G1038" s="313"/>
      <c r="H1038" s="313"/>
      <c r="I1038" s="313"/>
      <c r="J1038" s="314"/>
      <c r="K1038" s="111"/>
      <c r="L1038" s="100"/>
      <c r="M1038" s="179"/>
      <c r="N1038" s="171"/>
    </row>
    <row r="1039" spans="2:14" ht="41.25" hidden="1" customHeight="1">
      <c r="B1039" s="322"/>
      <c r="C1039" s="45"/>
      <c r="D1039" s="45"/>
      <c r="E1039" s="616" t="s">
        <v>6573</v>
      </c>
      <c r="F1039" s="617"/>
      <c r="G1039" s="617"/>
      <c r="H1039" s="617"/>
      <c r="I1039" s="617"/>
      <c r="J1039" s="618"/>
      <c r="K1039" s="412">
        <f>SUM(K1041)</f>
        <v>0</v>
      </c>
      <c r="L1039" s="100" t="s">
        <v>63</v>
      </c>
      <c r="M1039" s="179"/>
      <c r="N1039" s="171"/>
    </row>
    <row r="1040" spans="2:14" hidden="1">
      <c r="B1040" s="332" t="s">
        <v>6574</v>
      </c>
      <c r="C1040" s="45"/>
      <c r="D1040" s="45"/>
      <c r="E1040" s="142" t="s">
        <v>6370</v>
      </c>
      <c r="F1040" s="102" t="s">
        <v>6376</v>
      </c>
      <c r="G1040" s="102" t="s">
        <v>5896</v>
      </c>
      <c r="H1040" s="117"/>
      <c r="I1040" s="117"/>
      <c r="J1040" s="146"/>
      <c r="K1040" s="411"/>
      <c r="L1040" s="100"/>
      <c r="M1040" s="170"/>
      <c r="N1040" s="171"/>
    </row>
    <row r="1041" spans="2:14" hidden="1">
      <c r="B1041" s="322"/>
      <c r="C1041" s="45"/>
      <c r="D1041" s="45"/>
      <c r="E1041" s="168">
        <v>0.8</v>
      </c>
      <c r="F1041" s="112">
        <v>2.1</v>
      </c>
      <c r="G1041" s="116">
        <v>0</v>
      </c>
      <c r="H1041" s="73"/>
      <c r="I1041" s="75"/>
      <c r="J1041" s="196"/>
      <c r="K1041" s="411">
        <f>E1041*F1041*G1041</f>
        <v>0</v>
      </c>
      <c r="L1041" s="100"/>
      <c r="M1041" s="87">
        <f>(E1041+0.5)*G1041</f>
        <v>0</v>
      </c>
      <c r="N1041" s="171">
        <f>E1041*F1041*G1041</f>
        <v>0</v>
      </c>
    </row>
    <row r="1042" spans="2:14" hidden="1">
      <c r="B1042" s="322"/>
      <c r="C1042" s="45"/>
      <c r="D1042" s="45"/>
      <c r="E1042" s="312"/>
      <c r="F1042" s="313"/>
      <c r="G1042" s="313"/>
      <c r="H1042" s="313"/>
      <c r="I1042" s="313"/>
      <c r="J1042" s="314"/>
      <c r="K1042" s="111"/>
      <c r="L1042" s="100"/>
      <c r="M1042" s="179"/>
      <c r="N1042" s="171"/>
    </row>
    <row r="1043" spans="2:14" ht="15" hidden="1">
      <c r="B1043" s="322"/>
      <c r="C1043" s="45"/>
      <c r="D1043" s="45"/>
      <c r="E1043" s="588" t="s">
        <v>6578</v>
      </c>
      <c r="F1043" s="589"/>
      <c r="G1043" s="589"/>
      <c r="H1043" s="589"/>
      <c r="I1043" s="589"/>
      <c r="J1043" s="590"/>
      <c r="K1043" s="412">
        <f>SUM(K1045)</f>
        <v>0</v>
      </c>
      <c r="L1043" s="100" t="s">
        <v>63</v>
      </c>
      <c r="M1043" s="179"/>
      <c r="N1043" s="171"/>
    </row>
    <row r="1044" spans="2:14" hidden="1">
      <c r="B1044" s="332" t="s">
        <v>6574</v>
      </c>
      <c r="C1044" s="45"/>
      <c r="D1044" s="45"/>
      <c r="E1044" s="142" t="s">
        <v>6370</v>
      </c>
      <c r="F1044" s="102" t="s">
        <v>6376</v>
      </c>
      <c r="G1044" s="102" t="s">
        <v>5896</v>
      </c>
      <c r="H1044" s="117"/>
      <c r="I1044" s="117"/>
      <c r="J1044" s="146"/>
      <c r="K1044" s="411"/>
      <c r="L1044" s="100"/>
      <c r="M1044" s="170"/>
      <c r="N1044" s="171"/>
    </row>
    <row r="1045" spans="2:14" hidden="1">
      <c r="B1045" s="322"/>
      <c r="C1045" s="45"/>
      <c r="D1045" s="45"/>
      <c r="E1045" s="168">
        <v>0.7</v>
      </c>
      <c r="F1045" s="112">
        <v>2.1</v>
      </c>
      <c r="G1045" s="116">
        <v>0</v>
      </c>
      <c r="H1045" s="73"/>
      <c r="I1045" s="75"/>
      <c r="J1045" s="196"/>
      <c r="K1045" s="411">
        <f>E1045*F1045*G1045</f>
        <v>0</v>
      </c>
      <c r="L1045" s="100"/>
      <c r="M1045" s="87">
        <f>(E1045+0.5)*G1045</f>
        <v>0</v>
      </c>
      <c r="N1045" s="171">
        <f>E1045*F1045*G1045</f>
        <v>0</v>
      </c>
    </row>
    <row r="1046" spans="2:14" hidden="1">
      <c r="B1046" s="322"/>
      <c r="C1046" s="45"/>
      <c r="D1046" s="45"/>
      <c r="E1046" s="312"/>
      <c r="F1046" s="313"/>
      <c r="G1046" s="313"/>
      <c r="H1046" s="313"/>
      <c r="I1046" s="313"/>
      <c r="J1046" s="314"/>
      <c r="K1046" s="111"/>
      <c r="L1046" s="100"/>
      <c r="M1046" s="179"/>
      <c r="N1046" s="171"/>
    </row>
    <row r="1047" spans="2:14" ht="46.5" hidden="1" customHeight="1">
      <c r="B1047" s="322"/>
      <c r="C1047" s="45"/>
      <c r="D1047" s="45"/>
      <c r="E1047" s="588" t="s">
        <v>6579</v>
      </c>
      <c r="F1047" s="589"/>
      <c r="G1047" s="589"/>
      <c r="H1047" s="589"/>
      <c r="I1047" s="589"/>
      <c r="J1047" s="590"/>
      <c r="K1047" s="412">
        <f>SUM(K1049)</f>
        <v>0</v>
      </c>
      <c r="L1047" s="100" t="s">
        <v>63</v>
      </c>
      <c r="M1047" s="179"/>
      <c r="N1047" s="171"/>
    </row>
    <row r="1048" spans="2:14" hidden="1">
      <c r="B1048" s="332" t="s">
        <v>6574</v>
      </c>
      <c r="C1048" s="45"/>
      <c r="D1048" s="45"/>
      <c r="E1048" s="142" t="s">
        <v>6370</v>
      </c>
      <c r="F1048" s="102" t="s">
        <v>6376</v>
      </c>
      <c r="G1048" s="102" t="s">
        <v>5896</v>
      </c>
      <c r="H1048" s="117"/>
      <c r="I1048" s="117"/>
      <c r="J1048" s="146"/>
      <c r="K1048" s="411"/>
      <c r="L1048" s="100"/>
      <c r="M1048" s="170"/>
      <c r="N1048" s="171"/>
    </row>
    <row r="1049" spans="2:14" hidden="1">
      <c r="B1049" s="322"/>
      <c r="C1049" s="45"/>
      <c r="D1049" s="45"/>
      <c r="E1049" s="168">
        <v>0.6</v>
      </c>
      <c r="F1049" s="112">
        <v>1.9</v>
      </c>
      <c r="G1049" s="116">
        <v>0</v>
      </c>
      <c r="H1049" s="73"/>
      <c r="I1049" s="75"/>
      <c r="J1049" s="196"/>
      <c r="K1049" s="411">
        <f>E1049*F1049*G1049</f>
        <v>0</v>
      </c>
      <c r="L1049" s="100"/>
      <c r="M1049" s="87">
        <f>(E1049+0.5)*G1049</f>
        <v>0</v>
      </c>
      <c r="N1049" s="171">
        <f>E1049*F1049*G1049</f>
        <v>0</v>
      </c>
    </row>
    <row r="1050" spans="2:14" hidden="1">
      <c r="B1050" s="322"/>
      <c r="C1050" s="45"/>
      <c r="D1050" s="45"/>
      <c r="E1050" s="312"/>
      <c r="F1050" s="313"/>
      <c r="G1050" s="313"/>
      <c r="H1050" s="313"/>
      <c r="I1050" s="313"/>
      <c r="J1050" s="314"/>
      <c r="K1050" s="111"/>
      <c r="L1050" s="100"/>
      <c r="M1050" s="179"/>
      <c r="N1050" s="171"/>
    </row>
    <row r="1051" spans="2:14" ht="91.5" hidden="1" customHeight="1">
      <c r="B1051" s="322"/>
      <c r="C1051" s="45"/>
      <c r="D1051" s="45"/>
      <c r="E1051" s="588" t="s">
        <v>6580</v>
      </c>
      <c r="F1051" s="589"/>
      <c r="G1051" s="589"/>
      <c r="H1051" s="589"/>
      <c r="I1051" s="589"/>
      <c r="J1051" s="590"/>
      <c r="K1051" s="412">
        <f>SUM(K1053)</f>
        <v>0</v>
      </c>
      <c r="L1051" s="100" t="s">
        <v>63</v>
      </c>
      <c r="M1051" s="179"/>
      <c r="N1051" s="171"/>
    </row>
    <row r="1052" spans="2:14" hidden="1">
      <c r="B1052" s="332" t="s">
        <v>6574</v>
      </c>
      <c r="C1052" s="45"/>
      <c r="D1052" s="45"/>
      <c r="E1052" s="142" t="s">
        <v>6370</v>
      </c>
      <c r="F1052" s="102" t="s">
        <v>6376</v>
      </c>
      <c r="G1052" s="102" t="s">
        <v>5896</v>
      </c>
      <c r="H1052" s="117"/>
      <c r="I1052" s="117"/>
      <c r="J1052" s="146"/>
      <c r="K1052" s="411"/>
      <c r="L1052" s="100"/>
      <c r="M1052" s="170"/>
      <c r="N1052" s="171"/>
    </row>
    <row r="1053" spans="2:14" hidden="1">
      <c r="B1053" s="322"/>
      <c r="C1053" s="45"/>
      <c r="D1053" s="45"/>
      <c r="E1053" s="168">
        <v>1.6</v>
      </c>
      <c r="F1053" s="112">
        <v>0.75</v>
      </c>
      <c r="G1053" s="116">
        <f>H263</f>
        <v>0</v>
      </c>
      <c r="H1053" s="73"/>
      <c r="I1053" s="75"/>
      <c r="J1053" s="196"/>
      <c r="K1053" s="411">
        <f>E1053*F1053*G1053</f>
        <v>0</v>
      </c>
      <c r="L1053" s="100"/>
      <c r="M1053" s="87">
        <f>(E1053+0.5)*G1053</f>
        <v>0</v>
      </c>
      <c r="N1053" s="171">
        <f>E1053*F1053*G1053</f>
        <v>0</v>
      </c>
    </row>
    <row r="1054" spans="2:14" hidden="1">
      <c r="B1054" s="322"/>
      <c r="C1054" s="45"/>
      <c r="D1054" s="45"/>
      <c r="E1054" s="312"/>
      <c r="F1054" s="313"/>
      <c r="G1054" s="313"/>
      <c r="H1054" s="313"/>
      <c r="I1054" s="313"/>
      <c r="J1054" s="314"/>
      <c r="K1054" s="111"/>
      <c r="L1054" s="100"/>
      <c r="M1054" s="179"/>
      <c r="N1054" s="171"/>
    </row>
    <row r="1055" spans="2:14" ht="73.5" hidden="1" customHeight="1">
      <c r="B1055" s="322"/>
      <c r="C1055" s="45"/>
      <c r="D1055" s="45"/>
      <c r="E1055" s="588" t="s">
        <v>6581</v>
      </c>
      <c r="F1055" s="589"/>
      <c r="G1055" s="589"/>
      <c r="H1055" s="589"/>
      <c r="I1055" s="589"/>
      <c r="J1055" s="590"/>
      <c r="K1055" s="412">
        <f>SUM(K1057)</f>
        <v>0</v>
      </c>
      <c r="L1055" s="100" t="s">
        <v>63</v>
      </c>
      <c r="M1055" s="179"/>
      <c r="N1055" s="171"/>
    </row>
    <row r="1056" spans="2:14" hidden="1">
      <c r="B1056" s="332" t="s">
        <v>6574</v>
      </c>
      <c r="C1056" s="45"/>
      <c r="D1056" s="45"/>
      <c r="E1056" s="142" t="s">
        <v>6370</v>
      </c>
      <c r="F1056" s="102" t="s">
        <v>6376</v>
      </c>
      <c r="G1056" s="102" t="s">
        <v>5896</v>
      </c>
      <c r="H1056" s="117"/>
      <c r="I1056" s="117"/>
      <c r="J1056" s="146"/>
      <c r="K1056" s="411"/>
      <c r="L1056" s="100"/>
      <c r="M1056" s="170"/>
      <c r="N1056" s="171"/>
    </row>
    <row r="1057" spans="2:14" hidden="1">
      <c r="B1057" s="322"/>
      <c r="C1057" s="45"/>
      <c r="D1057" s="45"/>
      <c r="E1057" s="168">
        <v>1</v>
      </c>
      <c r="F1057" s="112">
        <v>1.85</v>
      </c>
      <c r="G1057" s="116">
        <v>0</v>
      </c>
      <c r="H1057" s="73"/>
      <c r="I1057" s="75"/>
      <c r="J1057" s="196"/>
      <c r="K1057" s="411">
        <f>E1057*F1057*G1057</f>
        <v>0</v>
      </c>
      <c r="L1057" s="100"/>
      <c r="M1057" s="87">
        <f>E1057*G1057</f>
        <v>0</v>
      </c>
      <c r="N1057" s="171">
        <f>E1057*F1057*G1057</f>
        <v>0</v>
      </c>
    </row>
    <row r="1058" spans="2:14" hidden="1">
      <c r="B1058" s="322"/>
      <c r="C1058" s="45"/>
      <c r="D1058" s="45"/>
      <c r="E1058" s="312"/>
      <c r="F1058" s="313"/>
      <c r="G1058" s="313"/>
      <c r="H1058" s="313"/>
      <c r="I1058" s="313"/>
      <c r="J1058" s="314"/>
      <c r="K1058" s="111"/>
      <c r="L1058" s="100"/>
      <c r="M1058" s="179"/>
      <c r="N1058" s="171"/>
    </row>
    <row r="1059" spans="2:14" ht="55.5" hidden="1" customHeight="1">
      <c r="B1059" s="322"/>
      <c r="C1059" s="45"/>
      <c r="D1059" s="45"/>
      <c r="E1059" s="588" t="s">
        <v>6582</v>
      </c>
      <c r="F1059" s="589"/>
      <c r="G1059" s="589"/>
      <c r="H1059" s="589"/>
      <c r="I1059" s="589"/>
      <c r="J1059" s="590"/>
      <c r="K1059" s="412">
        <f>SUM(K1061)</f>
        <v>0</v>
      </c>
      <c r="L1059" s="100" t="s">
        <v>63</v>
      </c>
      <c r="M1059" s="179"/>
      <c r="N1059" s="171"/>
    </row>
    <row r="1060" spans="2:14" ht="17.25" hidden="1" customHeight="1">
      <c r="B1060" s="332" t="s">
        <v>6574</v>
      </c>
      <c r="C1060" s="45"/>
      <c r="D1060" s="45"/>
      <c r="E1060" s="142" t="s">
        <v>6370</v>
      </c>
      <c r="F1060" s="102" t="s">
        <v>6376</v>
      </c>
      <c r="G1060" s="102" t="s">
        <v>5896</v>
      </c>
      <c r="H1060" s="117"/>
      <c r="I1060" s="117"/>
      <c r="J1060" s="146"/>
      <c r="K1060" s="411"/>
      <c r="L1060" s="100"/>
      <c r="M1060" s="170"/>
      <c r="N1060" s="171"/>
    </row>
    <row r="1061" spans="2:14" ht="17.25" hidden="1" customHeight="1">
      <c r="B1061" s="322"/>
      <c r="C1061" s="45"/>
      <c r="D1061" s="45"/>
      <c r="E1061" s="168">
        <v>1.6</v>
      </c>
      <c r="F1061" s="112">
        <v>0.85</v>
      </c>
      <c r="G1061" s="116">
        <v>0</v>
      </c>
      <c r="H1061" s="73"/>
      <c r="I1061" s="75"/>
      <c r="J1061" s="196"/>
      <c r="K1061" s="411">
        <f>E1061*F1061*G1061</f>
        <v>0</v>
      </c>
      <c r="L1061" s="100"/>
      <c r="M1061" s="87">
        <f>(E1061+0.5)*G1061</f>
        <v>0</v>
      </c>
      <c r="N1061" s="171">
        <f>E1061*F1061*G1061</f>
        <v>0</v>
      </c>
    </row>
    <row r="1062" spans="2:14" hidden="1">
      <c r="B1062" s="322"/>
      <c r="C1062" s="45"/>
      <c r="D1062" s="45"/>
      <c r="E1062" s="201"/>
      <c r="F1062" s="73"/>
      <c r="G1062" s="77"/>
      <c r="H1062" s="73"/>
      <c r="I1062" s="75"/>
      <c r="J1062" s="196"/>
      <c r="K1062" s="411"/>
      <c r="L1062" s="100"/>
      <c r="M1062" s="87"/>
      <c r="N1062" s="171"/>
    </row>
    <row r="1063" spans="2:14" ht="15" hidden="1">
      <c r="B1063" s="322"/>
      <c r="C1063" s="45"/>
      <c r="D1063" s="45"/>
      <c r="E1063" s="588" t="s">
        <v>6583</v>
      </c>
      <c r="F1063" s="589"/>
      <c r="G1063" s="589"/>
      <c r="H1063" s="589"/>
      <c r="I1063" s="589"/>
      <c r="J1063" s="590"/>
      <c r="K1063" s="412">
        <f>SUM(K1065)</f>
        <v>0</v>
      </c>
      <c r="L1063" s="100" t="s">
        <v>63</v>
      </c>
      <c r="M1063" s="179"/>
      <c r="N1063" s="171"/>
    </row>
    <row r="1064" spans="2:14" hidden="1">
      <c r="B1064" s="332" t="s">
        <v>6574</v>
      </c>
      <c r="C1064" s="45"/>
      <c r="D1064" s="45"/>
      <c r="E1064" s="142" t="s">
        <v>6370</v>
      </c>
      <c r="F1064" s="102" t="s">
        <v>6376</v>
      </c>
      <c r="G1064" s="102" t="s">
        <v>5896</v>
      </c>
      <c r="H1064" s="117"/>
      <c r="I1064" s="117"/>
      <c r="J1064" s="146"/>
      <c r="K1064" s="411"/>
      <c r="L1064" s="100"/>
      <c r="M1064" s="170"/>
      <c r="N1064" s="171"/>
    </row>
    <row r="1065" spans="2:14" hidden="1">
      <c r="B1065" s="322"/>
      <c r="C1065" s="45"/>
      <c r="D1065" s="45"/>
      <c r="E1065" s="168">
        <v>1.91</v>
      </c>
      <c r="F1065" s="112">
        <v>1.85</v>
      </c>
      <c r="G1065" s="116">
        <v>0</v>
      </c>
      <c r="H1065" s="73"/>
      <c r="I1065" s="75"/>
      <c r="J1065" s="196"/>
      <c r="K1065" s="411">
        <f>E1065*F1065*G1065</f>
        <v>0</v>
      </c>
      <c r="L1065" s="100"/>
      <c r="M1065" s="87">
        <f>(E1065+0.5)*G1065</f>
        <v>0</v>
      </c>
      <c r="N1065" s="171">
        <f>E1065*F1065*G1065</f>
        <v>0</v>
      </c>
    </row>
    <row r="1066" spans="2:14" hidden="1">
      <c r="B1066" s="322"/>
      <c r="C1066" s="45"/>
      <c r="D1066" s="45"/>
      <c r="E1066" s="201"/>
      <c r="F1066" s="73"/>
      <c r="G1066" s="77"/>
      <c r="H1066" s="73"/>
      <c r="I1066" s="75"/>
      <c r="J1066" s="196"/>
      <c r="K1066" s="411"/>
      <c r="L1066" s="100"/>
      <c r="M1066" s="87"/>
      <c r="N1066" s="171"/>
    </row>
    <row r="1067" spans="2:14" ht="15" hidden="1">
      <c r="B1067" s="322"/>
      <c r="C1067" s="45"/>
      <c r="D1067" s="45"/>
      <c r="E1067" s="588" t="s">
        <v>6584</v>
      </c>
      <c r="F1067" s="589"/>
      <c r="G1067" s="589"/>
      <c r="H1067" s="589"/>
      <c r="I1067" s="589"/>
      <c r="J1067" s="590"/>
      <c r="K1067" s="412">
        <f>SUM(K1069)</f>
        <v>0</v>
      </c>
      <c r="L1067" s="100" t="s">
        <v>63</v>
      </c>
      <c r="M1067" s="179"/>
      <c r="N1067" s="171"/>
    </row>
    <row r="1068" spans="2:14" hidden="1">
      <c r="B1068" s="332" t="s">
        <v>6574</v>
      </c>
      <c r="C1068" s="45"/>
      <c r="D1068" s="45"/>
      <c r="E1068" s="142" t="s">
        <v>6370</v>
      </c>
      <c r="F1068" s="102" t="s">
        <v>6376</v>
      </c>
      <c r="G1068" s="102" t="s">
        <v>5896</v>
      </c>
      <c r="H1068" s="117"/>
      <c r="I1068" s="117"/>
      <c r="J1068" s="146"/>
      <c r="K1068" s="411"/>
      <c r="L1068" s="100"/>
      <c r="M1068" s="170"/>
      <c r="N1068" s="171"/>
    </row>
    <row r="1069" spans="2:14" hidden="1">
      <c r="B1069" s="322"/>
      <c r="C1069" s="45"/>
      <c r="D1069" s="45"/>
      <c r="E1069" s="168">
        <v>3.75</v>
      </c>
      <c r="F1069" s="112">
        <v>1.85</v>
      </c>
      <c r="G1069" s="116">
        <v>0</v>
      </c>
      <c r="H1069" s="73"/>
      <c r="I1069" s="75"/>
      <c r="J1069" s="196"/>
      <c r="K1069" s="411">
        <f>E1069*F1069*G1069</f>
        <v>0</v>
      </c>
      <c r="L1069" s="100"/>
      <c r="M1069" s="87">
        <f>(E1069+0.5)*G1069</f>
        <v>0</v>
      </c>
      <c r="N1069" s="171">
        <f>E1069*F1069*G1069</f>
        <v>0</v>
      </c>
    </row>
    <row r="1070" spans="2:14" hidden="1">
      <c r="B1070" s="322"/>
      <c r="C1070" s="45"/>
      <c r="D1070" s="45"/>
      <c r="E1070" s="201"/>
      <c r="F1070" s="73"/>
      <c r="G1070" s="77"/>
      <c r="H1070" s="73"/>
      <c r="I1070" s="75"/>
      <c r="J1070" s="196"/>
      <c r="K1070" s="411"/>
      <c r="L1070" s="100"/>
      <c r="M1070" s="87"/>
      <c r="N1070" s="171"/>
    </row>
    <row r="1071" spans="2:14" ht="15" hidden="1">
      <c r="B1071" s="322"/>
      <c r="C1071" s="45"/>
      <c r="D1071" s="45"/>
      <c r="E1071" s="588" t="s">
        <v>6585</v>
      </c>
      <c r="F1071" s="589"/>
      <c r="G1071" s="589"/>
      <c r="H1071" s="589"/>
      <c r="I1071" s="589"/>
      <c r="J1071" s="590"/>
      <c r="K1071" s="412">
        <f>SUM(K1073)</f>
        <v>0</v>
      </c>
      <c r="L1071" s="100" t="s">
        <v>63</v>
      </c>
      <c r="M1071" s="179"/>
      <c r="N1071" s="171"/>
    </row>
    <row r="1072" spans="2:14" hidden="1">
      <c r="B1072" s="332" t="s">
        <v>6574</v>
      </c>
      <c r="C1072" s="45"/>
      <c r="D1072" s="45"/>
      <c r="E1072" s="142" t="s">
        <v>6370</v>
      </c>
      <c r="F1072" s="102" t="s">
        <v>6376</v>
      </c>
      <c r="G1072" s="102" t="s">
        <v>5896</v>
      </c>
      <c r="H1072" s="117"/>
      <c r="I1072" s="117"/>
      <c r="J1072" s="146"/>
      <c r="K1072" s="411"/>
      <c r="L1072" s="100"/>
      <c r="M1072" s="170"/>
      <c r="N1072" s="171"/>
    </row>
    <row r="1073" spans="2:14" hidden="1">
      <c r="B1073" s="322"/>
      <c r="C1073" s="45"/>
      <c r="D1073" s="45"/>
      <c r="E1073" s="168">
        <v>1</v>
      </c>
      <c r="F1073" s="112">
        <v>0.75</v>
      </c>
      <c r="G1073" s="116">
        <v>0</v>
      </c>
      <c r="H1073" s="73"/>
      <c r="I1073" s="75"/>
      <c r="J1073" s="196"/>
      <c r="K1073" s="411">
        <f>E1073*F1073*G1073</f>
        <v>0</v>
      </c>
      <c r="L1073" s="100"/>
      <c r="M1073" s="87">
        <f>(E1073+0.5)*G1073</f>
        <v>0</v>
      </c>
      <c r="N1073" s="171">
        <f>E1073*F1073*G1073</f>
        <v>0</v>
      </c>
    </row>
    <row r="1074" spans="2:14" hidden="1">
      <c r="B1074" s="322"/>
      <c r="C1074" s="45"/>
      <c r="D1074" s="45"/>
      <c r="E1074" s="201"/>
      <c r="F1074" s="73"/>
      <c r="G1074" s="77"/>
      <c r="H1074" s="73"/>
      <c r="I1074" s="75"/>
      <c r="J1074" s="196"/>
      <c r="K1074" s="411"/>
      <c r="L1074" s="100"/>
      <c r="M1074" s="87"/>
      <c r="N1074" s="171"/>
    </row>
    <row r="1075" spans="2:14" ht="15" hidden="1">
      <c r="B1075" s="322"/>
      <c r="C1075" s="45"/>
      <c r="D1075" s="45"/>
      <c r="E1075" s="588" t="s">
        <v>6586</v>
      </c>
      <c r="F1075" s="589"/>
      <c r="G1075" s="589"/>
      <c r="H1075" s="589"/>
      <c r="I1075" s="589"/>
      <c r="J1075" s="590"/>
      <c r="K1075" s="412">
        <f>SUM(K1077)</f>
        <v>0</v>
      </c>
      <c r="L1075" s="100" t="s">
        <v>63</v>
      </c>
      <c r="M1075" s="179"/>
      <c r="N1075" s="171"/>
    </row>
    <row r="1076" spans="2:14" hidden="1">
      <c r="B1076" s="332" t="s">
        <v>6574</v>
      </c>
      <c r="C1076" s="45"/>
      <c r="D1076" s="45"/>
      <c r="E1076" s="142" t="s">
        <v>6370</v>
      </c>
      <c r="F1076" s="102" t="s">
        <v>6376</v>
      </c>
      <c r="G1076" s="102" t="s">
        <v>5896</v>
      </c>
      <c r="H1076" s="117"/>
      <c r="I1076" s="117"/>
      <c r="J1076" s="146"/>
      <c r="K1076" s="411"/>
      <c r="L1076" s="100"/>
      <c r="M1076" s="170"/>
      <c r="N1076" s="171"/>
    </row>
    <row r="1077" spans="2:14" hidden="1">
      <c r="B1077" s="322"/>
      <c r="C1077" s="45"/>
      <c r="D1077" s="45"/>
      <c r="E1077" s="168">
        <v>2.8</v>
      </c>
      <c r="F1077" s="112">
        <v>0.75</v>
      </c>
      <c r="G1077" s="116">
        <v>0</v>
      </c>
      <c r="H1077" s="73"/>
      <c r="I1077" s="75"/>
      <c r="J1077" s="196"/>
      <c r="K1077" s="411">
        <f>E1077*F1077*G1077</f>
        <v>0</v>
      </c>
      <c r="L1077" s="100"/>
      <c r="M1077" s="87">
        <f>(E1077+0.5)*G1077</f>
        <v>0</v>
      </c>
      <c r="N1077" s="171">
        <f>E1077*F1077*G1077</f>
        <v>0</v>
      </c>
    </row>
    <row r="1078" spans="2:14" hidden="1">
      <c r="B1078" s="322"/>
      <c r="C1078" s="45"/>
      <c r="D1078" s="45"/>
      <c r="E1078" s="201"/>
      <c r="F1078" s="73"/>
      <c r="G1078" s="77"/>
      <c r="H1078" s="73"/>
      <c r="I1078" s="75"/>
      <c r="J1078" s="196"/>
      <c r="K1078" s="411"/>
      <c r="L1078" s="100"/>
      <c r="M1078" s="87"/>
      <c r="N1078" s="171"/>
    </row>
    <row r="1079" spans="2:14" ht="15" hidden="1">
      <c r="B1079" s="322"/>
      <c r="C1079" s="45"/>
      <c r="D1079" s="45"/>
      <c r="E1079" s="588" t="s">
        <v>6587</v>
      </c>
      <c r="F1079" s="589"/>
      <c r="G1079" s="589"/>
      <c r="H1079" s="589"/>
      <c r="I1079" s="589"/>
      <c r="J1079" s="590"/>
      <c r="K1079" s="412">
        <f>SUM(K1081)</f>
        <v>0</v>
      </c>
      <c r="L1079" s="100" t="s">
        <v>63</v>
      </c>
      <c r="M1079" s="179"/>
      <c r="N1079" s="171"/>
    </row>
    <row r="1080" spans="2:14" hidden="1">
      <c r="B1080" s="332" t="s">
        <v>6574</v>
      </c>
      <c r="C1080" s="45"/>
      <c r="D1080" s="45"/>
      <c r="E1080" s="142" t="s">
        <v>6370</v>
      </c>
      <c r="F1080" s="102" t="s">
        <v>6376</v>
      </c>
      <c r="G1080" s="102" t="s">
        <v>5896</v>
      </c>
      <c r="H1080" s="117"/>
      <c r="I1080" s="117"/>
      <c r="J1080" s="146"/>
      <c r="K1080" s="411"/>
      <c r="L1080" s="100"/>
      <c r="M1080" s="170"/>
      <c r="N1080" s="171"/>
    </row>
    <row r="1081" spans="2:14" hidden="1">
      <c r="B1081" s="322"/>
      <c r="C1081" s="45"/>
      <c r="D1081" s="45"/>
      <c r="E1081" s="168">
        <v>3.75</v>
      </c>
      <c r="F1081" s="112">
        <v>1.85</v>
      </c>
      <c r="G1081" s="116">
        <v>0</v>
      </c>
      <c r="H1081" s="73"/>
      <c r="I1081" s="75"/>
      <c r="J1081" s="196"/>
      <c r="K1081" s="411">
        <f>E1081*F1081*G1081</f>
        <v>0</v>
      </c>
      <c r="L1081" s="100"/>
      <c r="M1081" s="87">
        <f>(E1081+0.5)*G1081</f>
        <v>0</v>
      </c>
      <c r="N1081" s="171">
        <f>E1081*F1081*G1081</f>
        <v>0</v>
      </c>
    </row>
    <row r="1082" spans="2:14" hidden="1">
      <c r="B1082" s="322"/>
      <c r="C1082" s="45"/>
      <c r="D1082" s="45"/>
      <c r="E1082" s="201"/>
      <c r="F1082" s="73"/>
      <c r="G1082" s="77"/>
      <c r="H1082" s="73"/>
      <c r="I1082" s="75"/>
      <c r="J1082" s="196"/>
      <c r="K1082" s="411"/>
      <c r="L1082" s="100"/>
      <c r="M1082" s="87"/>
      <c r="N1082" s="171"/>
    </row>
    <row r="1083" spans="2:14" ht="15" hidden="1">
      <c r="B1083" s="322"/>
      <c r="C1083" s="45"/>
      <c r="D1083" s="45"/>
      <c r="E1083" s="588" t="s">
        <v>6588</v>
      </c>
      <c r="F1083" s="589"/>
      <c r="G1083" s="589"/>
      <c r="H1083" s="589"/>
      <c r="I1083" s="589"/>
      <c r="J1083" s="590"/>
      <c r="K1083" s="412">
        <f>SUM(K1085)</f>
        <v>0</v>
      </c>
      <c r="L1083" s="100" t="s">
        <v>63</v>
      </c>
      <c r="M1083" s="179"/>
      <c r="N1083" s="171"/>
    </row>
    <row r="1084" spans="2:14" hidden="1">
      <c r="B1084" s="332" t="s">
        <v>6574</v>
      </c>
      <c r="C1084" s="45"/>
      <c r="D1084" s="45"/>
      <c r="E1084" s="142" t="s">
        <v>6370</v>
      </c>
      <c r="F1084" s="102" t="s">
        <v>6376</v>
      </c>
      <c r="G1084" s="102" t="s">
        <v>5896</v>
      </c>
      <c r="H1084" s="117"/>
      <c r="I1084" s="117"/>
      <c r="J1084" s="146"/>
      <c r="K1084" s="411"/>
      <c r="L1084" s="100"/>
      <c r="M1084" s="170"/>
      <c r="N1084" s="171"/>
    </row>
    <row r="1085" spans="2:14" hidden="1">
      <c r="B1085" s="322"/>
      <c r="C1085" s="45"/>
      <c r="D1085" s="45"/>
      <c r="E1085" s="168">
        <v>2</v>
      </c>
      <c r="F1085" s="112">
        <v>1</v>
      </c>
      <c r="G1085" s="116">
        <v>0</v>
      </c>
      <c r="H1085" s="73"/>
      <c r="I1085" s="75"/>
      <c r="J1085" s="196"/>
      <c r="K1085" s="411">
        <f>E1085*F1085*G1085</f>
        <v>0</v>
      </c>
      <c r="L1085" s="100"/>
      <c r="M1085" s="87">
        <f>(E1085+0.5)*G1085</f>
        <v>0</v>
      </c>
      <c r="N1085" s="171">
        <f>E1085*F1085*G1085</f>
        <v>0</v>
      </c>
    </row>
    <row r="1086" spans="2:14" hidden="1">
      <c r="B1086" s="322"/>
      <c r="C1086" s="45"/>
      <c r="D1086" s="45"/>
      <c r="E1086" s="312"/>
      <c r="F1086" s="313"/>
      <c r="G1086" s="313"/>
      <c r="H1086" s="313"/>
      <c r="I1086" s="313"/>
      <c r="J1086" s="314"/>
      <c r="K1086" s="111"/>
      <c r="L1086" s="100"/>
      <c r="M1086" s="179"/>
      <c r="N1086" s="171"/>
    </row>
    <row r="1087" spans="2:14" ht="15" hidden="1">
      <c r="B1087" s="322"/>
      <c r="C1087" s="45"/>
      <c r="D1087" s="45"/>
      <c r="E1087" s="588" t="s">
        <v>6589</v>
      </c>
      <c r="F1087" s="589"/>
      <c r="G1087" s="589"/>
      <c r="H1087" s="589"/>
      <c r="I1087" s="589"/>
      <c r="J1087" s="590"/>
      <c r="K1087" s="412">
        <f>SUM(K1089)</f>
        <v>0</v>
      </c>
      <c r="L1087" s="100" t="s">
        <v>63</v>
      </c>
      <c r="M1087" s="179"/>
      <c r="N1087" s="171"/>
    </row>
    <row r="1088" spans="2:14" hidden="1">
      <c r="B1088" s="332" t="s">
        <v>6574</v>
      </c>
      <c r="C1088" s="45"/>
      <c r="D1088" s="45"/>
      <c r="E1088" s="142" t="s">
        <v>6370</v>
      </c>
      <c r="F1088" s="102" t="s">
        <v>6376</v>
      </c>
      <c r="G1088" s="102" t="s">
        <v>5896</v>
      </c>
      <c r="H1088" s="117"/>
      <c r="I1088" s="117"/>
      <c r="J1088" s="146"/>
      <c r="K1088" s="411"/>
      <c r="L1088" s="100"/>
      <c r="M1088" s="170"/>
      <c r="N1088" s="171"/>
    </row>
    <row r="1089" spans="2:14" hidden="1">
      <c r="B1089" s="322"/>
      <c r="C1089" s="45"/>
      <c r="D1089" s="45"/>
      <c r="E1089" s="168">
        <v>1</v>
      </c>
      <c r="F1089" s="112">
        <v>1</v>
      </c>
      <c r="G1089" s="116">
        <v>0</v>
      </c>
      <c r="H1089" s="73"/>
      <c r="I1089" s="75"/>
      <c r="J1089" s="196"/>
      <c r="K1089" s="411">
        <f>E1089*F1089*G1089</f>
        <v>0</v>
      </c>
      <c r="L1089" s="100"/>
      <c r="M1089" s="87">
        <f>(E1089+0.5)*G1089</f>
        <v>0</v>
      </c>
      <c r="N1089" s="171">
        <f>E1089*F1089*G1089</f>
        <v>0</v>
      </c>
    </row>
    <row r="1090" spans="2:14" ht="24.75" hidden="1" customHeight="1">
      <c r="B1090" s="322"/>
      <c r="C1090" s="45">
        <v>72117</v>
      </c>
      <c r="D1090" s="45" t="s">
        <v>11</v>
      </c>
      <c r="E1090" s="579" t="str">
        <f>IFERROR(VLOOKUP($C1090,'2-SINAPI MAIO 2018'!$A$1:$D$11396,2,0),IFERROR(VLOOKUP($C1090,'3-COMPO.ADM.PRF '!$B$12:$I$201,4,0),""))</f>
        <v>VIDRO LISO COMUM TRANSPARENTE, ESPESSURA 4MM</v>
      </c>
      <c r="F1090" s="580"/>
      <c r="G1090" s="580"/>
      <c r="H1090" s="580"/>
      <c r="I1090" s="580"/>
      <c r="J1090" s="581"/>
      <c r="K1090" s="412">
        <f>K1021+K1015</f>
        <v>3.2</v>
      </c>
      <c r="L1090" s="100" t="s">
        <v>63</v>
      </c>
      <c r="M1090" s="179"/>
      <c r="N1090" s="171"/>
    </row>
    <row r="1091" spans="2:14" hidden="1">
      <c r="B1091" s="322"/>
      <c r="C1091" s="45"/>
      <c r="D1091" s="45"/>
      <c r="E1091" s="201"/>
      <c r="F1091" s="83"/>
      <c r="G1091" s="73"/>
      <c r="H1091" s="75"/>
      <c r="I1091" s="75"/>
      <c r="J1091" s="196"/>
      <c r="K1091" s="111"/>
      <c r="L1091" s="100"/>
      <c r="M1091" s="179"/>
      <c r="N1091" s="171"/>
    </row>
    <row r="1092" spans="2:14" ht="15" hidden="1">
      <c r="B1092" s="322"/>
      <c r="C1092" s="45"/>
      <c r="D1092" s="45"/>
      <c r="E1092" s="185" t="s">
        <v>6209</v>
      </c>
      <c r="F1092" s="73"/>
      <c r="G1092" s="73"/>
      <c r="H1092" s="73"/>
      <c r="I1092" s="73"/>
      <c r="J1092" s="169"/>
      <c r="K1092" s="412">
        <f>SUM(K1094:K1095)</f>
        <v>0</v>
      </c>
      <c r="L1092" s="100" t="s">
        <v>63</v>
      </c>
      <c r="M1092" s="170"/>
      <c r="N1092" s="171"/>
    </row>
    <row r="1093" spans="2:14" hidden="1">
      <c r="B1093" s="332"/>
      <c r="C1093" s="45"/>
      <c r="D1093" s="45"/>
      <c r="E1093" s="142" t="s">
        <v>6370</v>
      </c>
      <c r="F1093" s="102" t="s">
        <v>6376</v>
      </c>
      <c r="G1093" s="102" t="s">
        <v>5896</v>
      </c>
      <c r="H1093" s="117"/>
      <c r="I1093" s="117"/>
      <c r="J1093" s="146"/>
      <c r="K1093" s="411"/>
      <c r="L1093" s="100"/>
      <c r="M1093" s="170"/>
      <c r="N1093" s="171"/>
    </row>
    <row r="1094" spans="2:14" hidden="1">
      <c r="B1094" s="322"/>
      <c r="C1094" s="45"/>
      <c r="D1094" s="45"/>
      <c r="E1094" s="168">
        <v>0</v>
      </c>
      <c r="F1094" s="112">
        <v>0</v>
      </c>
      <c r="G1094" s="116">
        <v>1</v>
      </c>
      <c r="H1094" s="73"/>
      <c r="I1094" s="75"/>
      <c r="J1094" s="196"/>
      <c r="K1094" s="111">
        <f>E1094*F1094*G1094</f>
        <v>0</v>
      </c>
      <c r="L1094" s="100"/>
      <c r="M1094" s="170"/>
      <c r="N1094" s="171"/>
    </row>
    <row r="1095" spans="2:14" hidden="1">
      <c r="B1095" s="322"/>
      <c r="C1095" s="45"/>
      <c r="D1095" s="45"/>
      <c r="E1095" s="168">
        <v>0</v>
      </c>
      <c r="F1095" s="112">
        <v>0</v>
      </c>
      <c r="G1095" s="116">
        <v>0</v>
      </c>
      <c r="H1095" s="73"/>
      <c r="I1095" s="75"/>
      <c r="J1095" s="196"/>
      <c r="K1095" s="111">
        <f>E1095*F1095*G1095</f>
        <v>0</v>
      </c>
      <c r="L1095" s="100"/>
      <c r="M1095" s="170"/>
      <c r="N1095" s="171"/>
    </row>
    <row r="1096" spans="2:14" hidden="1">
      <c r="B1096" s="322"/>
      <c r="C1096" s="45"/>
      <c r="D1096" s="45"/>
      <c r="E1096" s="178"/>
      <c r="F1096" s="73"/>
      <c r="G1096" s="73"/>
      <c r="H1096" s="73"/>
      <c r="I1096" s="73"/>
      <c r="J1096" s="169"/>
      <c r="K1096" s="411"/>
      <c r="L1096" s="100"/>
      <c r="M1096" s="170"/>
      <c r="N1096" s="171"/>
    </row>
    <row r="1097" spans="2:14" ht="15" hidden="1">
      <c r="B1097" s="323"/>
      <c r="C1097" s="149"/>
      <c r="D1097" s="149"/>
      <c r="E1097" s="185" t="s">
        <v>6575</v>
      </c>
      <c r="F1097" s="77"/>
      <c r="G1097" s="77"/>
      <c r="H1097" s="77"/>
      <c r="I1097" s="77"/>
      <c r="J1097" s="138"/>
      <c r="K1097" s="412">
        <f>SUM(K1099:K1100)</f>
        <v>0</v>
      </c>
      <c r="L1097" s="100" t="s">
        <v>63</v>
      </c>
      <c r="M1097" s="170"/>
      <c r="N1097" s="171"/>
    </row>
    <row r="1098" spans="2:14" hidden="1">
      <c r="B1098" s="332"/>
      <c r="C1098" s="149"/>
      <c r="D1098" s="149"/>
      <c r="E1098" s="142" t="s">
        <v>6370</v>
      </c>
      <c r="F1098" s="102" t="s">
        <v>6376</v>
      </c>
      <c r="G1098" s="102" t="s">
        <v>5896</v>
      </c>
      <c r="H1098" s="73"/>
      <c r="I1098" s="75"/>
      <c r="J1098" s="196"/>
      <c r="K1098" s="411"/>
      <c r="L1098" s="100"/>
      <c r="M1098" s="170"/>
      <c r="N1098" s="171"/>
    </row>
    <row r="1099" spans="2:14" hidden="1">
      <c r="B1099" s="323"/>
      <c r="C1099" s="149"/>
      <c r="D1099" s="149"/>
      <c r="E1099" s="168">
        <v>0</v>
      </c>
      <c r="F1099" s="112">
        <v>0</v>
      </c>
      <c r="G1099" s="116">
        <v>0</v>
      </c>
      <c r="H1099" s="73"/>
      <c r="I1099" s="75"/>
      <c r="J1099" s="196"/>
      <c r="K1099" s="111">
        <f>E1099*F1099*G1099</f>
        <v>0</v>
      </c>
      <c r="L1099" s="87"/>
      <c r="M1099" s="170"/>
      <c r="N1099" s="171"/>
    </row>
    <row r="1100" spans="2:14" hidden="1">
      <c r="B1100" s="323"/>
      <c r="C1100" s="149"/>
      <c r="D1100" s="149"/>
      <c r="E1100" s="168">
        <v>0</v>
      </c>
      <c r="F1100" s="112">
        <v>0</v>
      </c>
      <c r="G1100" s="116">
        <v>0</v>
      </c>
      <c r="H1100" s="73"/>
      <c r="I1100" s="75"/>
      <c r="J1100" s="196"/>
      <c r="K1100" s="111">
        <f>E1100*F1100*G1100</f>
        <v>0</v>
      </c>
      <c r="L1100" s="87"/>
      <c r="M1100" s="170"/>
      <c r="N1100" s="171"/>
    </row>
    <row r="1101" spans="2:14" hidden="1">
      <c r="B1101" s="322"/>
      <c r="C1101" s="45"/>
      <c r="D1101" s="45"/>
      <c r="E1101" s="178"/>
      <c r="F1101" s="73"/>
      <c r="G1101" s="73"/>
      <c r="H1101" s="73"/>
      <c r="I1101" s="73"/>
      <c r="J1101" s="169"/>
      <c r="K1101" s="411"/>
      <c r="L1101" s="100"/>
      <c r="M1101" s="170"/>
      <c r="N1101" s="171"/>
    </row>
    <row r="1102" spans="2:14" ht="15" hidden="1">
      <c r="B1102" s="322"/>
      <c r="C1102" s="45"/>
      <c r="D1102" s="45"/>
      <c r="E1102" s="197" t="s">
        <v>5935</v>
      </c>
      <c r="F1102" s="73"/>
      <c r="G1102" s="73"/>
      <c r="H1102" s="73"/>
      <c r="I1102" s="73"/>
      <c r="J1102" s="169"/>
      <c r="K1102" s="412">
        <f>SUM(K1104:K1105)</f>
        <v>0</v>
      </c>
      <c r="L1102" s="100" t="s">
        <v>63</v>
      </c>
      <c r="M1102" s="170"/>
      <c r="N1102" s="171"/>
    </row>
    <row r="1103" spans="2:14" hidden="1">
      <c r="B1103" s="332"/>
      <c r="C1103" s="45"/>
      <c r="D1103" s="45"/>
      <c r="E1103" s="142" t="s">
        <v>6370</v>
      </c>
      <c r="F1103" s="102" t="s">
        <v>6376</v>
      </c>
      <c r="G1103" s="102" t="s">
        <v>5896</v>
      </c>
      <c r="H1103" s="73"/>
      <c r="I1103" s="73"/>
      <c r="J1103" s="169"/>
      <c r="K1103" s="411"/>
      <c r="L1103" s="100"/>
      <c r="M1103" s="170"/>
      <c r="N1103" s="171"/>
    </row>
    <row r="1104" spans="2:14" hidden="1">
      <c r="B1104" s="322"/>
      <c r="C1104" s="45"/>
      <c r="D1104" s="45"/>
      <c r="E1104" s="168">
        <v>0</v>
      </c>
      <c r="F1104" s="112">
        <v>0</v>
      </c>
      <c r="G1104" s="116">
        <v>0</v>
      </c>
      <c r="H1104" s="73"/>
      <c r="I1104" s="75"/>
      <c r="J1104" s="196"/>
      <c r="K1104" s="111">
        <f>E1104*F1104*G1104</f>
        <v>0</v>
      </c>
      <c r="L1104" s="100"/>
      <c r="M1104" s="170"/>
      <c r="N1104" s="171"/>
    </row>
    <row r="1105" spans="2:17" hidden="1">
      <c r="B1105" s="322"/>
      <c r="C1105" s="45"/>
      <c r="D1105" s="45"/>
      <c r="E1105" s="168">
        <v>0</v>
      </c>
      <c r="F1105" s="112">
        <v>0</v>
      </c>
      <c r="G1105" s="116">
        <v>0</v>
      </c>
      <c r="H1105" s="73"/>
      <c r="I1105" s="73"/>
      <c r="J1105" s="169"/>
      <c r="K1105" s="111">
        <f>E1105*F1105*G1105</f>
        <v>0</v>
      </c>
      <c r="L1105" s="100"/>
      <c r="M1105" s="170"/>
      <c r="N1105" s="171"/>
    </row>
    <row r="1106" spans="2:17" hidden="1">
      <c r="B1106" s="322"/>
      <c r="C1106" s="45"/>
      <c r="D1106" s="45"/>
      <c r="E1106" s="201"/>
      <c r="F1106" s="83"/>
      <c r="G1106" s="42"/>
      <c r="H1106" s="73"/>
      <c r="I1106" s="73"/>
      <c r="J1106" s="169"/>
      <c r="K1106" s="411"/>
      <c r="L1106" s="100"/>
      <c r="M1106" s="170"/>
      <c r="N1106" s="171"/>
    </row>
    <row r="1107" spans="2:17" ht="13.5" hidden="1" thickBot="1">
      <c r="B1107" s="322"/>
      <c r="C1107" s="45"/>
      <c r="D1107" s="45"/>
      <c r="E1107" s="178"/>
      <c r="F1107" s="73"/>
      <c r="G1107" s="73"/>
      <c r="H1107" s="73"/>
      <c r="I1107" s="73"/>
      <c r="J1107" s="169"/>
      <c r="K1107" s="411"/>
      <c r="L1107" s="100"/>
      <c r="M1107" s="170"/>
      <c r="N1107" s="171"/>
    </row>
    <row r="1108" spans="2:17" ht="13.5" hidden="1" thickBot="1">
      <c r="B1108" s="323"/>
      <c r="C1108" s="149"/>
      <c r="D1108" s="149"/>
      <c r="E1108" s="591" t="s">
        <v>12066</v>
      </c>
      <c r="F1108" s="592"/>
      <c r="G1108" s="592"/>
      <c r="H1108" s="592"/>
      <c r="I1108" s="592"/>
      <c r="J1108" s="593"/>
      <c r="K1108" s="410"/>
      <c r="L1108" s="106"/>
      <c r="M1108" s="154"/>
      <c r="N1108" s="177"/>
    </row>
    <row r="1109" spans="2:17" hidden="1">
      <c r="B1109" s="323"/>
      <c r="C1109" s="149"/>
      <c r="D1109" s="149"/>
      <c r="E1109" s="197"/>
      <c r="F1109" s="106"/>
      <c r="G1109" s="106"/>
      <c r="H1109" s="106"/>
      <c r="I1109" s="106"/>
      <c r="J1109" s="248"/>
      <c r="K1109" s="410"/>
      <c r="L1109" s="106"/>
      <c r="M1109" s="154"/>
      <c r="N1109" s="177"/>
    </row>
    <row r="1110" spans="2:17" ht="27" hidden="1" customHeight="1">
      <c r="B1110" s="322"/>
      <c r="C1110" s="45">
        <v>93187</v>
      </c>
      <c r="D1110" s="121" t="s">
        <v>11</v>
      </c>
      <c r="E1110" s="579" t="s">
        <v>12062</v>
      </c>
      <c r="F1110" s="580"/>
      <c r="G1110" s="580"/>
      <c r="H1110" s="580"/>
      <c r="I1110" s="580"/>
      <c r="J1110" s="581"/>
      <c r="K1110" s="412">
        <f>SUM(K1111)</f>
        <v>0</v>
      </c>
      <c r="L1110" s="87" t="s">
        <v>5801</v>
      </c>
      <c r="M1110" s="170"/>
      <c r="N1110" s="171"/>
    </row>
    <row r="1111" spans="2:17" hidden="1">
      <c r="B1111" s="322"/>
      <c r="C1111" s="45"/>
      <c r="D1111" s="45"/>
      <c r="E1111" s="249">
        <v>0</v>
      </c>
      <c r="F1111" s="116">
        <v>1</v>
      </c>
      <c r="G1111" s="77"/>
      <c r="H1111" s="77"/>
      <c r="I1111" s="77"/>
      <c r="J1111" s="138"/>
      <c r="K1111" s="111">
        <f>E1111*F1111</f>
        <v>0</v>
      </c>
      <c r="L1111" s="100"/>
      <c r="M1111" s="170"/>
      <c r="N1111" s="171"/>
    </row>
    <row r="1112" spans="2:17" hidden="1">
      <c r="B1112" s="322"/>
      <c r="C1112" s="45"/>
      <c r="D1112" s="45"/>
      <c r="E1112" s="184"/>
      <c r="F1112" s="77"/>
      <c r="G1112" s="77"/>
      <c r="H1112" s="77"/>
      <c r="I1112" s="77"/>
      <c r="J1112" s="138"/>
      <c r="K1112" s="111"/>
      <c r="L1112" s="100"/>
      <c r="M1112" s="170"/>
      <c r="N1112" s="171"/>
    </row>
    <row r="1113" spans="2:17" ht="36" hidden="1" customHeight="1">
      <c r="B1113" s="322"/>
      <c r="C1113" s="45">
        <v>93197</v>
      </c>
      <c r="D1113" s="121" t="s">
        <v>11</v>
      </c>
      <c r="E1113" s="579" t="s">
        <v>12063</v>
      </c>
      <c r="F1113" s="580"/>
      <c r="G1113" s="580"/>
      <c r="H1113" s="580"/>
      <c r="I1113" s="580"/>
      <c r="J1113" s="581"/>
      <c r="K1113" s="412">
        <f>SUM(K1114)</f>
        <v>0</v>
      </c>
      <c r="L1113" s="87" t="s">
        <v>5801</v>
      </c>
      <c r="M1113" s="170"/>
      <c r="N1113" s="171"/>
    </row>
    <row r="1114" spans="2:17" hidden="1">
      <c r="B1114" s="322"/>
      <c r="C1114" s="45"/>
      <c r="D1114" s="45"/>
      <c r="E1114" s="184">
        <v>0</v>
      </c>
      <c r="F1114" s="116">
        <v>1</v>
      </c>
      <c r="G1114" s="77"/>
      <c r="H1114" s="77"/>
      <c r="I1114" s="77"/>
      <c r="J1114" s="138"/>
      <c r="K1114" s="111">
        <f>E1114*F1114</f>
        <v>0</v>
      </c>
      <c r="L1114" s="100"/>
      <c r="M1114" s="170"/>
      <c r="N1114" s="171"/>
    </row>
    <row r="1115" spans="2:17" hidden="1">
      <c r="B1115" s="323"/>
      <c r="C1115" s="149"/>
      <c r="D1115" s="149"/>
      <c r="E1115" s="197"/>
      <c r="F1115" s="106"/>
      <c r="G1115" s="106"/>
      <c r="H1115" s="106"/>
      <c r="I1115" s="106"/>
      <c r="J1115" s="248"/>
      <c r="K1115" s="410"/>
      <c r="L1115" s="106"/>
      <c r="M1115" s="154"/>
      <c r="N1115" s="177"/>
    </row>
    <row r="1116" spans="2:17" hidden="1">
      <c r="B1116" s="323"/>
      <c r="C1116" s="149"/>
      <c r="D1116" s="149"/>
      <c r="E1116" s="197"/>
      <c r="F1116" s="106"/>
      <c r="G1116" s="106"/>
      <c r="H1116" s="106"/>
      <c r="I1116" s="106"/>
      <c r="J1116" s="248"/>
      <c r="K1116" s="410"/>
      <c r="L1116" s="106"/>
      <c r="M1116" s="154"/>
      <c r="N1116" s="177"/>
    </row>
    <row r="1117" spans="2:17" ht="55.5" hidden="1" customHeight="1">
      <c r="B1117" s="322"/>
      <c r="C1117" s="45">
        <v>87491</v>
      </c>
      <c r="D1117" s="45" t="s">
        <v>11</v>
      </c>
      <c r="E1117" s="579" t="s">
        <v>7832</v>
      </c>
      <c r="F1117" s="580"/>
      <c r="G1117" s="580"/>
      <c r="H1117" s="580"/>
      <c r="I1117" s="580"/>
      <c r="J1117" s="581"/>
      <c r="K1117" s="412">
        <f>SUM(K1120:K1195)</f>
        <v>0</v>
      </c>
      <c r="L1117" s="100" t="s">
        <v>63</v>
      </c>
      <c r="M1117" s="154"/>
      <c r="N1117" s="108"/>
      <c r="O1117" s="190"/>
      <c r="Q1117" s="250"/>
    </row>
    <row r="1118" spans="2:17" ht="60" hidden="1" customHeight="1">
      <c r="B1118" s="333" t="s">
        <v>6525</v>
      </c>
      <c r="C1118" s="45"/>
      <c r="D1118" s="45"/>
      <c r="E1118" s="123" t="s">
        <v>6267</v>
      </c>
      <c r="F1118" s="77" t="s">
        <v>6516</v>
      </c>
      <c r="G1118" s="594" t="s">
        <v>6527</v>
      </c>
      <c r="H1118" s="594"/>
      <c r="I1118" s="594"/>
      <c r="J1118" s="595"/>
      <c r="K1118" s="415"/>
      <c r="L1118" s="84"/>
      <c r="M1118" s="154"/>
      <c r="N1118" s="108"/>
      <c r="O1118" s="190"/>
      <c r="Q1118" s="250"/>
    </row>
    <row r="1119" spans="2:17" ht="29.25" hidden="1" customHeight="1">
      <c r="B1119" s="333"/>
      <c r="C1119" s="45"/>
      <c r="D1119" s="45"/>
      <c r="E1119" s="144"/>
      <c r="F1119" s="120"/>
      <c r="G1119" s="77" t="s">
        <v>6267</v>
      </c>
      <c r="H1119" s="77" t="s">
        <v>6266</v>
      </c>
      <c r="I1119" s="77" t="s">
        <v>6484</v>
      </c>
      <c r="J1119" s="311" t="s">
        <v>6526</v>
      </c>
      <c r="K1119" s="411"/>
      <c r="L1119" s="100"/>
      <c r="M1119" s="170"/>
      <c r="N1119" s="171"/>
    </row>
    <row r="1120" spans="2:17" ht="25.5" hidden="1">
      <c r="B1120" s="322" t="s">
        <v>12441</v>
      </c>
      <c r="C1120" s="45"/>
      <c r="D1120" s="45"/>
      <c r="E1120" s="124">
        <f>E729+E730</f>
        <v>0</v>
      </c>
      <c r="F1120" s="112">
        <v>0</v>
      </c>
      <c r="G1120" s="317">
        <v>0.9</v>
      </c>
      <c r="H1120" s="317">
        <v>2.1</v>
      </c>
      <c r="I1120" s="317">
        <v>0</v>
      </c>
      <c r="J1120" s="318">
        <f>G1120*H1120*I1120</f>
        <v>0</v>
      </c>
      <c r="K1120" s="111">
        <f>F1120*E1120-J1120-J1121-J1122</f>
        <v>0</v>
      </c>
      <c r="L1120" s="100"/>
      <c r="M1120" s="170"/>
      <c r="N1120" s="171"/>
      <c r="O1120" s="251"/>
    </row>
    <row r="1121" spans="2:15" hidden="1">
      <c r="B1121" s="322"/>
      <c r="C1121" s="45"/>
      <c r="D1121" s="45"/>
      <c r="E1121" s="145"/>
      <c r="F1121" s="83"/>
      <c r="G1121" s="317">
        <v>2.4</v>
      </c>
      <c r="H1121" s="317">
        <v>0.6</v>
      </c>
      <c r="I1121" s="317">
        <v>0</v>
      </c>
      <c r="J1121" s="318">
        <f t="shared" ref="J1121:J1170" si="41">G1121*H1121*I1121</f>
        <v>0</v>
      </c>
      <c r="K1121" s="111"/>
      <c r="L1121" s="100"/>
      <c r="M1121" s="170"/>
      <c r="N1121" s="171"/>
      <c r="O1121" s="251"/>
    </row>
    <row r="1122" spans="2:15" hidden="1">
      <c r="B1122" s="322"/>
      <c r="C1122" s="45"/>
      <c r="D1122" s="45"/>
      <c r="E1122" s="145"/>
      <c r="F1122" s="83"/>
      <c r="G1122" s="317"/>
      <c r="H1122" s="317"/>
      <c r="I1122" s="317"/>
      <c r="J1122" s="318">
        <f t="shared" si="41"/>
        <v>0</v>
      </c>
      <c r="K1122" s="111"/>
      <c r="L1122" s="100"/>
      <c r="M1122" s="170"/>
      <c r="N1122" s="171"/>
      <c r="O1122" s="251"/>
    </row>
    <row r="1123" spans="2:15" hidden="1">
      <c r="B1123" s="322"/>
      <c r="C1123" s="45"/>
      <c r="D1123" s="45"/>
      <c r="E1123" s="145"/>
      <c r="F1123" s="83"/>
      <c r="G1123" s="73"/>
      <c r="H1123" s="73"/>
      <c r="I1123" s="83"/>
      <c r="J1123" s="138"/>
      <c r="K1123" s="111"/>
      <c r="L1123" s="100"/>
      <c r="M1123" s="170"/>
      <c r="N1123" s="171"/>
      <c r="O1123" s="251"/>
    </row>
    <row r="1124" spans="2:15" hidden="1">
      <c r="B1124" s="322"/>
      <c r="C1124" s="45"/>
      <c r="D1124" s="45"/>
      <c r="E1124" s="145"/>
      <c r="F1124" s="83"/>
      <c r="G1124" s="73"/>
      <c r="H1124" s="73"/>
      <c r="I1124" s="83"/>
      <c r="J1124" s="138">
        <f t="shared" si="41"/>
        <v>0</v>
      </c>
      <c r="K1124" s="111"/>
      <c r="L1124" s="100"/>
      <c r="M1124" s="170"/>
      <c r="N1124" s="171"/>
      <c r="O1124" s="251"/>
    </row>
    <row r="1125" spans="2:15" hidden="1">
      <c r="B1125" s="322" t="s">
        <v>12442</v>
      </c>
      <c r="C1125" s="45"/>
      <c r="D1125" s="45"/>
      <c r="E1125" s="137">
        <v>0</v>
      </c>
      <c r="F1125" s="112">
        <v>0</v>
      </c>
      <c r="G1125" s="317"/>
      <c r="H1125" s="317"/>
      <c r="I1125" s="317"/>
      <c r="J1125" s="318">
        <f t="shared" si="41"/>
        <v>0</v>
      </c>
      <c r="K1125" s="111">
        <f>F1125*E1125-J1125-J1126-J1127-J1128</f>
        <v>0</v>
      </c>
      <c r="L1125" s="100"/>
      <c r="M1125" s="170"/>
      <c r="N1125" s="171"/>
      <c r="O1125" s="251"/>
    </row>
    <row r="1126" spans="2:15" hidden="1">
      <c r="B1126" s="322"/>
      <c r="C1126" s="45"/>
      <c r="D1126" s="45"/>
      <c r="E1126" s="145"/>
      <c r="F1126" s="83"/>
      <c r="G1126" s="317"/>
      <c r="H1126" s="317"/>
      <c r="I1126" s="317"/>
      <c r="J1126" s="318">
        <f t="shared" si="41"/>
        <v>0</v>
      </c>
      <c r="K1126" s="111"/>
      <c r="L1126" s="100"/>
      <c r="M1126" s="170"/>
      <c r="N1126" s="171"/>
      <c r="O1126" s="251"/>
    </row>
    <row r="1127" spans="2:15" hidden="1">
      <c r="B1127" s="322"/>
      <c r="C1127" s="45"/>
      <c r="D1127" s="45"/>
      <c r="E1127" s="145"/>
      <c r="F1127" s="83"/>
      <c r="G1127" s="317"/>
      <c r="H1127" s="317"/>
      <c r="I1127" s="317"/>
      <c r="J1127" s="318">
        <f t="shared" si="41"/>
        <v>0</v>
      </c>
      <c r="K1127" s="111"/>
      <c r="L1127" s="100"/>
      <c r="M1127" s="170"/>
      <c r="N1127" s="171"/>
      <c r="O1127" s="251"/>
    </row>
    <row r="1128" spans="2:15" hidden="1">
      <c r="B1128" s="322"/>
      <c r="C1128" s="45"/>
      <c r="D1128" s="45"/>
      <c r="E1128" s="145"/>
      <c r="F1128" s="83"/>
      <c r="G1128" s="73"/>
      <c r="H1128" s="73"/>
      <c r="I1128" s="83"/>
      <c r="J1128" s="138">
        <f t="shared" si="41"/>
        <v>0</v>
      </c>
      <c r="K1128" s="111"/>
      <c r="L1128" s="100"/>
      <c r="M1128" s="170"/>
      <c r="N1128" s="171"/>
      <c r="O1128" s="251"/>
    </row>
    <row r="1129" spans="2:15" hidden="1">
      <c r="B1129" s="322" t="s">
        <v>6517</v>
      </c>
      <c r="C1129" s="45"/>
      <c r="D1129" s="45"/>
      <c r="E1129" s="124"/>
      <c r="F1129" s="112"/>
      <c r="G1129" s="317">
        <v>0</v>
      </c>
      <c r="H1129" s="317">
        <v>0</v>
      </c>
      <c r="I1129" s="317">
        <v>0</v>
      </c>
      <c r="J1129" s="318">
        <f t="shared" si="41"/>
        <v>0</v>
      </c>
      <c r="K1129" s="111">
        <f>F1129*E1129-J1129-J1130-J1131-J1132</f>
        <v>0</v>
      </c>
      <c r="L1129" s="100"/>
      <c r="M1129" s="170"/>
      <c r="N1129" s="171"/>
      <c r="O1129" s="251"/>
    </row>
    <row r="1130" spans="2:15" hidden="1">
      <c r="B1130" s="322"/>
      <c r="C1130" s="45"/>
      <c r="D1130" s="45"/>
      <c r="E1130" s="178"/>
      <c r="F1130" s="83"/>
      <c r="G1130" s="317">
        <v>0</v>
      </c>
      <c r="H1130" s="317">
        <v>0</v>
      </c>
      <c r="I1130" s="317">
        <v>0</v>
      </c>
      <c r="J1130" s="318">
        <f t="shared" si="41"/>
        <v>0</v>
      </c>
      <c r="K1130" s="111"/>
      <c r="L1130" s="100"/>
      <c r="M1130" s="170"/>
      <c r="N1130" s="171"/>
    </row>
    <row r="1131" spans="2:15" hidden="1">
      <c r="B1131" s="322"/>
      <c r="C1131" s="45"/>
      <c r="D1131" s="45"/>
      <c r="E1131" s="178"/>
      <c r="F1131" s="83"/>
      <c r="G1131" s="317">
        <v>0</v>
      </c>
      <c r="H1131" s="317">
        <v>0</v>
      </c>
      <c r="I1131" s="317">
        <v>0</v>
      </c>
      <c r="J1131" s="318">
        <f t="shared" si="41"/>
        <v>0</v>
      </c>
      <c r="K1131" s="111"/>
      <c r="L1131" s="100"/>
      <c r="M1131" s="170"/>
      <c r="N1131" s="171"/>
    </row>
    <row r="1132" spans="2:15" hidden="1">
      <c r="B1132" s="322"/>
      <c r="C1132" s="45"/>
      <c r="D1132" s="45"/>
      <c r="E1132" s="178"/>
      <c r="F1132" s="83"/>
      <c r="G1132" s="73"/>
      <c r="H1132" s="73"/>
      <c r="I1132" s="83"/>
      <c r="J1132" s="138">
        <f t="shared" si="41"/>
        <v>0</v>
      </c>
      <c r="K1132" s="111"/>
      <c r="L1132" s="100"/>
      <c r="M1132" s="170"/>
      <c r="N1132" s="171"/>
    </row>
    <row r="1133" spans="2:15" hidden="1">
      <c r="B1133" s="322" t="s">
        <v>6518</v>
      </c>
      <c r="C1133" s="45"/>
      <c r="D1133" s="45"/>
      <c r="E1133" s="124"/>
      <c r="F1133" s="112"/>
      <c r="G1133" s="317">
        <v>0</v>
      </c>
      <c r="H1133" s="317">
        <v>0</v>
      </c>
      <c r="I1133" s="317">
        <v>0</v>
      </c>
      <c r="J1133" s="318">
        <f t="shared" ref="J1133:J1135" si="42">G1133*H1133*I1133</f>
        <v>0</v>
      </c>
      <c r="K1133" s="111">
        <f>F1133*E1133-J1133-J1134-J1135-J1136</f>
        <v>0</v>
      </c>
      <c r="L1133" s="100"/>
      <c r="M1133" s="170"/>
      <c r="N1133" s="171"/>
      <c r="O1133" s="251"/>
    </row>
    <row r="1134" spans="2:15" hidden="1">
      <c r="B1134" s="322"/>
      <c r="C1134" s="45"/>
      <c r="D1134" s="45"/>
      <c r="E1134" s="178"/>
      <c r="F1134" s="83"/>
      <c r="G1134" s="317">
        <v>0</v>
      </c>
      <c r="H1134" s="317">
        <v>0</v>
      </c>
      <c r="I1134" s="317">
        <v>0</v>
      </c>
      <c r="J1134" s="318">
        <f t="shared" si="42"/>
        <v>0</v>
      </c>
      <c r="K1134" s="111"/>
      <c r="L1134" s="100"/>
      <c r="M1134" s="170"/>
      <c r="N1134" s="171"/>
    </row>
    <row r="1135" spans="2:15" hidden="1">
      <c r="B1135" s="322"/>
      <c r="C1135" s="45"/>
      <c r="D1135" s="45"/>
      <c r="E1135" s="178"/>
      <c r="F1135" s="83"/>
      <c r="G1135" s="317">
        <v>0</v>
      </c>
      <c r="H1135" s="317">
        <v>0</v>
      </c>
      <c r="I1135" s="317">
        <v>0</v>
      </c>
      <c r="J1135" s="318">
        <f t="shared" si="42"/>
        <v>0</v>
      </c>
      <c r="K1135" s="111"/>
      <c r="L1135" s="100"/>
      <c r="M1135" s="170"/>
      <c r="N1135" s="171"/>
    </row>
    <row r="1136" spans="2:15" hidden="1">
      <c r="B1136" s="322"/>
      <c r="C1136" s="45"/>
      <c r="D1136" s="45"/>
      <c r="E1136" s="178"/>
      <c r="F1136" s="83"/>
      <c r="G1136" s="73"/>
      <c r="H1136" s="73"/>
      <c r="I1136" s="83"/>
      <c r="J1136" s="138">
        <f t="shared" si="41"/>
        <v>0</v>
      </c>
      <c r="K1136" s="111"/>
      <c r="L1136" s="100"/>
      <c r="M1136" s="170"/>
      <c r="N1136" s="171"/>
    </row>
    <row r="1137" spans="2:15" hidden="1">
      <c r="B1137" s="322" t="s">
        <v>6519</v>
      </c>
      <c r="C1137" s="45"/>
      <c r="D1137" s="45"/>
      <c r="E1137" s="124"/>
      <c r="F1137" s="112"/>
      <c r="G1137" s="317">
        <v>0</v>
      </c>
      <c r="H1137" s="317">
        <v>0</v>
      </c>
      <c r="I1137" s="317">
        <v>0</v>
      </c>
      <c r="J1137" s="318">
        <f t="shared" si="41"/>
        <v>0</v>
      </c>
      <c r="K1137" s="111">
        <f>F1137*E1137-J1137-J1138-J1139-J1140</f>
        <v>0</v>
      </c>
      <c r="L1137" s="100"/>
      <c r="M1137" s="170"/>
      <c r="N1137" s="171"/>
      <c r="O1137" s="251"/>
    </row>
    <row r="1138" spans="2:15" hidden="1">
      <c r="B1138" s="322"/>
      <c r="C1138" s="45"/>
      <c r="D1138" s="45"/>
      <c r="E1138" s="178"/>
      <c r="F1138" s="83"/>
      <c r="G1138" s="317">
        <v>0</v>
      </c>
      <c r="H1138" s="317">
        <v>0</v>
      </c>
      <c r="I1138" s="317">
        <v>0</v>
      </c>
      <c r="J1138" s="318">
        <f t="shared" si="41"/>
        <v>0</v>
      </c>
      <c r="K1138" s="111"/>
      <c r="L1138" s="100"/>
      <c r="M1138" s="170"/>
      <c r="N1138" s="171"/>
    </row>
    <row r="1139" spans="2:15" hidden="1">
      <c r="B1139" s="322"/>
      <c r="C1139" s="45"/>
      <c r="D1139" s="45"/>
      <c r="E1139" s="178"/>
      <c r="F1139" s="83"/>
      <c r="G1139" s="317">
        <v>0</v>
      </c>
      <c r="H1139" s="317">
        <v>0</v>
      </c>
      <c r="I1139" s="317">
        <v>0</v>
      </c>
      <c r="J1139" s="318">
        <f t="shared" si="41"/>
        <v>0</v>
      </c>
      <c r="K1139" s="111"/>
      <c r="L1139" s="100"/>
      <c r="M1139" s="170"/>
      <c r="N1139" s="171"/>
    </row>
    <row r="1140" spans="2:15" hidden="1">
      <c r="B1140" s="322"/>
      <c r="C1140" s="45"/>
      <c r="D1140" s="45"/>
      <c r="E1140" s="178"/>
      <c r="F1140" s="83"/>
      <c r="G1140" s="73"/>
      <c r="H1140" s="73"/>
      <c r="I1140" s="83"/>
      <c r="J1140" s="138">
        <f t="shared" si="41"/>
        <v>0</v>
      </c>
      <c r="K1140" s="111"/>
      <c r="L1140" s="100"/>
      <c r="M1140" s="170"/>
      <c r="N1140" s="171"/>
    </row>
    <row r="1141" spans="2:15" hidden="1">
      <c r="B1141" s="322" t="s">
        <v>6520</v>
      </c>
      <c r="C1141" s="45"/>
      <c r="D1141" s="45"/>
      <c r="E1141" s="124"/>
      <c r="F1141" s="112"/>
      <c r="G1141" s="317"/>
      <c r="H1141" s="317"/>
      <c r="I1141" s="317"/>
      <c r="J1141" s="318"/>
      <c r="K1141" s="111">
        <f>F1141*E1141-J1141-J1142-J1143-J1144</f>
        <v>0</v>
      </c>
      <c r="L1141" s="100"/>
      <c r="M1141" s="170"/>
      <c r="N1141" s="171"/>
      <c r="O1141" s="251"/>
    </row>
    <row r="1142" spans="2:15" hidden="1">
      <c r="B1142" s="322"/>
      <c r="C1142" s="45"/>
      <c r="D1142" s="45"/>
      <c r="E1142" s="178"/>
      <c r="F1142" s="83"/>
      <c r="G1142" s="317"/>
      <c r="H1142" s="317"/>
      <c r="I1142" s="317"/>
      <c r="J1142" s="318"/>
      <c r="K1142" s="111"/>
      <c r="L1142" s="100"/>
      <c r="M1142" s="170"/>
      <c r="N1142" s="171"/>
    </row>
    <row r="1143" spans="2:15" hidden="1">
      <c r="B1143" s="322"/>
      <c r="C1143" s="45"/>
      <c r="D1143" s="45"/>
      <c r="E1143" s="178"/>
      <c r="F1143" s="83"/>
      <c r="G1143" s="317"/>
      <c r="H1143" s="317"/>
      <c r="I1143" s="317"/>
      <c r="J1143" s="318"/>
      <c r="K1143" s="111"/>
      <c r="L1143" s="100"/>
      <c r="M1143" s="170"/>
      <c r="N1143" s="171"/>
    </row>
    <row r="1144" spans="2:15" hidden="1">
      <c r="B1144" s="322"/>
      <c r="C1144" s="45"/>
      <c r="D1144" s="45"/>
      <c r="E1144" s="178"/>
      <c r="F1144" s="73"/>
      <c r="G1144" s="73"/>
      <c r="H1144" s="73"/>
      <c r="I1144" s="83"/>
      <c r="J1144" s="138">
        <f t="shared" si="41"/>
        <v>0</v>
      </c>
      <c r="K1144" s="411"/>
      <c r="L1144" s="100"/>
      <c r="M1144" s="170"/>
      <c r="N1144" s="171"/>
    </row>
    <row r="1145" spans="2:15" hidden="1">
      <c r="B1145" s="322"/>
      <c r="C1145" s="45"/>
      <c r="D1145" s="45"/>
      <c r="E1145" s="178"/>
      <c r="F1145" s="73"/>
      <c r="G1145" s="73"/>
      <c r="H1145" s="73"/>
      <c r="I1145" s="83"/>
      <c r="J1145" s="138"/>
      <c r="K1145" s="411"/>
      <c r="L1145" s="100"/>
      <c r="M1145" s="170"/>
      <c r="N1145" s="171"/>
    </row>
    <row r="1146" spans="2:15" hidden="1">
      <c r="B1146" s="322" t="s">
        <v>12048</v>
      </c>
      <c r="C1146" s="45"/>
      <c r="D1146" s="45"/>
      <c r="E1146" s="124"/>
      <c r="F1146" s="112"/>
      <c r="G1146" s="317">
        <v>0</v>
      </c>
      <c r="H1146" s="317">
        <v>0</v>
      </c>
      <c r="I1146" s="317">
        <v>0</v>
      </c>
      <c r="J1146" s="318">
        <f t="shared" ref="J1146:J1149" si="43">G1146*H1146*I1146</f>
        <v>0</v>
      </c>
      <c r="K1146" s="111">
        <f>F1146*E1146-J1146-J1147-J1148-J1149</f>
        <v>0</v>
      </c>
      <c r="L1146" s="100"/>
      <c r="M1146" s="170"/>
      <c r="N1146" s="171"/>
    </row>
    <row r="1147" spans="2:15" hidden="1">
      <c r="B1147" s="322"/>
      <c r="C1147" s="45"/>
      <c r="D1147" s="45"/>
      <c r="E1147" s="178"/>
      <c r="F1147" s="83"/>
      <c r="G1147" s="317">
        <v>0</v>
      </c>
      <c r="H1147" s="317">
        <v>0</v>
      </c>
      <c r="I1147" s="317">
        <v>0</v>
      </c>
      <c r="J1147" s="318">
        <f t="shared" si="43"/>
        <v>0</v>
      </c>
      <c r="K1147" s="111"/>
      <c r="L1147" s="100"/>
      <c r="M1147" s="170"/>
      <c r="N1147" s="171"/>
    </row>
    <row r="1148" spans="2:15" hidden="1">
      <c r="B1148" s="322"/>
      <c r="C1148" s="45"/>
      <c r="D1148" s="45"/>
      <c r="E1148" s="178"/>
      <c r="F1148" s="83"/>
      <c r="G1148" s="317">
        <v>0</v>
      </c>
      <c r="H1148" s="317">
        <v>0</v>
      </c>
      <c r="I1148" s="317">
        <v>0</v>
      </c>
      <c r="J1148" s="318">
        <f t="shared" si="43"/>
        <v>0</v>
      </c>
      <c r="K1148" s="111"/>
      <c r="L1148" s="100"/>
      <c r="M1148" s="170"/>
      <c r="N1148" s="171"/>
    </row>
    <row r="1149" spans="2:15" hidden="1">
      <c r="B1149" s="322"/>
      <c r="C1149" s="45"/>
      <c r="D1149" s="45"/>
      <c r="E1149" s="178"/>
      <c r="F1149" s="73"/>
      <c r="G1149" s="73"/>
      <c r="H1149" s="73"/>
      <c r="I1149" s="83"/>
      <c r="J1149" s="138">
        <f t="shared" si="43"/>
        <v>0</v>
      </c>
      <c r="K1149" s="411"/>
      <c r="L1149" s="100"/>
      <c r="M1149" s="170"/>
      <c r="N1149" s="171"/>
    </row>
    <row r="1150" spans="2:15" hidden="1">
      <c r="B1150" s="322" t="s">
        <v>12049</v>
      </c>
      <c r="C1150" s="45"/>
      <c r="D1150" s="45"/>
      <c r="E1150" s="124"/>
      <c r="F1150" s="112"/>
      <c r="G1150" s="317"/>
      <c r="H1150" s="317"/>
      <c r="I1150" s="317"/>
      <c r="J1150" s="318"/>
      <c r="K1150" s="111">
        <f>F1150*E1150-J1150-J1151-J1152-J1153</f>
        <v>0</v>
      </c>
      <c r="L1150" s="100"/>
      <c r="M1150" s="170"/>
      <c r="N1150" s="171"/>
    </row>
    <row r="1151" spans="2:15" hidden="1">
      <c r="B1151" s="322"/>
      <c r="C1151" s="45"/>
      <c r="D1151" s="45"/>
      <c r="E1151" s="178"/>
      <c r="F1151" s="83"/>
      <c r="G1151" s="317"/>
      <c r="H1151" s="317"/>
      <c r="I1151" s="317"/>
      <c r="J1151" s="318"/>
      <c r="K1151" s="111"/>
      <c r="L1151" s="100"/>
      <c r="M1151" s="170"/>
      <c r="N1151" s="171"/>
    </row>
    <row r="1152" spans="2:15" hidden="1">
      <c r="B1152" s="322"/>
      <c r="C1152" s="45"/>
      <c r="D1152" s="45"/>
      <c r="E1152" s="178"/>
      <c r="F1152" s="83"/>
      <c r="G1152" s="317"/>
      <c r="H1152" s="317"/>
      <c r="I1152" s="317"/>
      <c r="J1152" s="318"/>
      <c r="K1152" s="111"/>
      <c r="L1152" s="100"/>
      <c r="M1152" s="170"/>
      <c r="N1152" s="171"/>
    </row>
    <row r="1153" spans="2:15" hidden="1">
      <c r="B1153" s="322"/>
      <c r="C1153" s="45"/>
      <c r="D1153" s="45"/>
      <c r="E1153" s="178"/>
      <c r="F1153" s="73"/>
      <c r="G1153" s="73"/>
      <c r="H1153" s="73"/>
      <c r="I1153" s="83"/>
      <c r="J1153" s="138">
        <f t="shared" ref="J1153" si="44">G1153*H1153*I1153</f>
        <v>0</v>
      </c>
      <c r="K1153" s="411"/>
      <c r="L1153" s="100"/>
      <c r="M1153" s="170"/>
      <c r="N1153" s="171"/>
    </row>
    <row r="1154" spans="2:15" hidden="1">
      <c r="B1154" s="322"/>
      <c r="C1154" s="45"/>
      <c r="D1154" s="45"/>
      <c r="E1154" s="178"/>
      <c r="F1154" s="73"/>
      <c r="G1154" s="73"/>
      <c r="H1154" s="73"/>
      <c r="I1154" s="83"/>
      <c r="J1154" s="138"/>
      <c r="K1154" s="411"/>
      <c r="L1154" s="100"/>
      <c r="M1154" s="170"/>
      <c r="N1154" s="171"/>
    </row>
    <row r="1155" spans="2:15" hidden="1">
      <c r="B1155" s="322" t="s">
        <v>6521</v>
      </c>
      <c r="C1155" s="45"/>
      <c r="D1155" s="45"/>
      <c r="E1155" s="124"/>
      <c r="F1155" s="112"/>
      <c r="G1155" s="317"/>
      <c r="H1155" s="317"/>
      <c r="I1155" s="317"/>
      <c r="J1155" s="318"/>
      <c r="K1155" s="111">
        <f>F1155*E1155-J1155-J1156-J1157-J1158</f>
        <v>0</v>
      </c>
      <c r="L1155" s="100"/>
      <c r="M1155" s="170"/>
      <c r="N1155" s="171"/>
      <c r="O1155" s="251"/>
    </row>
    <row r="1156" spans="2:15" hidden="1">
      <c r="B1156" s="322"/>
      <c r="C1156" s="45"/>
      <c r="D1156" s="45"/>
      <c r="E1156" s="178"/>
      <c r="F1156" s="83"/>
      <c r="G1156" s="317"/>
      <c r="H1156" s="317"/>
      <c r="I1156" s="317"/>
      <c r="J1156" s="318"/>
      <c r="K1156" s="111"/>
      <c r="L1156" s="100"/>
      <c r="M1156" s="170"/>
      <c r="N1156" s="171"/>
    </row>
    <row r="1157" spans="2:15" hidden="1">
      <c r="B1157" s="322"/>
      <c r="C1157" s="45"/>
      <c r="D1157" s="45"/>
      <c r="E1157" s="178"/>
      <c r="F1157" s="83"/>
      <c r="G1157" s="317"/>
      <c r="H1157" s="317"/>
      <c r="I1157" s="317"/>
      <c r="J1157" s="318"/>
      <c r="K1157" s="111"/>
      <c r="L1157" s="100"/>
      <c r="M1157" s="170"/>
      <c r="N1157" s="171"/>
    </row>
    <row r="1158" spans="2:15" hidden="1">
      <c r="B1158" s="322"/>
      <c r="C1158" s="45"/>
      <c r="D1158" s="45"/>
      <c r="E1158" s="178"/>
      <c r="F1158" s="83"/>
      <c r="G1158" s="73"/>
      <c r="H1158" s="73"/>
      <c r="I1158" s="83"/>
      <c r="J1158" s="138">
        <f t="shared" si="41"/>
        <v>0</v>
      </c>
      <c r="K1158" s="111"/>
      <c r="L1158" s="100"/>
      <c r="M1158" s="170"/>
      <c r="N1158" s="171"/>
    </row>
    <row r="1159" spans="2:15" hidden="1">
      <c r="B1159" s="322" t="s">
        <v>6522</v>
      </c>
      <c r="C1159" s="45"/>
      <c r="D1159" s="45"/>
      <c r="E1159" s="124"/>
      <c r="F1159" s="112"/>
      <c r="G1159" s="317"/>
      <c r="H1159" s="317"/>
      <c r="I1159" s="317"/>
      <c r="J1159" s="318">
        <f t="shared" si="41"/>
        <v>0</v>
      </c>
      <c r="K1159" s="111">
        <f>F1159*E1159-J1159-J1160-J1161-J1162</f>
        <v>0</v>
      </c>
      <c r="L1159" s="100"/>
      <c r="M1159" s="170"/>
      <c r="N1159" s="171"/>
      <c r="O1159" s="251"/>
    </row>
    <row r="1160" spans="2:15" hidden="1">
      <c r="B1160" s="322"/>
      <c r="C1160" s="45"/>
      <c r="D1160" s="45"/>
      <c r="E1160" s="178"/>
      <c r="F1160" s="83"/>
      <c r="G1160" s="317"/>
      <c r="H1160" s="317"/>
      <c r="I1160" s="317"/>
      <c r="J1160" s="318">
        <f t="shared" si="41"/>
        <v>0</v>
      </c>
      <c r="K1160" s="111"/>
      <c r="L1160" s="100"/>
      <c r="M1160" s="170"/>
      <c r="N1160" s="171"/>
    </row>
    <row r="1161" spans="2:15" hidden="1">
      <c r="B1161" s="322"/>
      <c r="C1161" s="45"/>
      <c r="D1161" s="45"/>
      <c r="E1161" s="178"/>
      <c r="F1161" s="83"/>
      <c r="G1161" s="317"/>
      <c r="H1161" s="317"/>
      <c r="I1161" s="317"/>
      <c r="J1161" s="318">
        <f t="shared" si="41"/>
        <v>0</v>
      </c>
      <c r="K1161" s="111"/>
      <c r="L1161" s="100"/>
      <c r="M1161" s="170"/>
      <c r="N1161" s="171"/>
    </row>
    <row r="1162" spans="2:15" hidden="1">
      <c r="B1162" s="322"/>
      <c r="C1162" s="45"/>
      <c r="D1162" s="45"/>
      <c r="E1162" s="178"/>
      <c r="F1162" s="83"/>
      <c r="G1162" s="73"/>
      <c r="H1162" s="73"/>
      <c r="I1162" s="83"/>
      <c r="J1162" s="138">
        <f t="shared" si="41"/>
        <v>0</v>
      </c>
      <c r="K1162" s="111"/>
      <c r="L1162" s="100"/>
      <c r="M1162" s="170"/>
      <c r="N1162" s="171"/>
    </row>
    <row r="1163" spans="2:15" hidden="1">
      <c r="B1163" s="322" t="s">
        <v>6523</v>
      </c>
      <c r="C1163" s="45"/>
      <c r="D1163" s="45"/>
      <c r="E1163" s="124"/>
      <c r="F1163" s="112"/>
      <c r="G1163" s="317"/>
      <c r="H1163" s="317"/>
      <c r="I1163" s="317"/>
      <c r="J1163" s="318"/>
      <c r="K1163" s="111">
        <f>F1163*E1163-J1163-J1164-J1165-J1166</f>
        <v>0</v>
      </c>
      <c r="L1163" s="100"/>
      <c r="M1163" s="170"/>
      <c r="N1163" s="171"/>
      <c r="O1163" s="251"/>
    </row>
    <row r="1164" spans="2:15" hidden="1">
      <c r="B1164" s="322"/>
      <c r="C1164" s="45"/>
      <c r="D1164" s="45"/>
      <c r="E1164" s="178"/>
      <c r="F1164" s="83"/>
      <c r="G1164" s="317"/>
      <c r="H1164" s="317"/>
      <c r="I1164" s="317"/>
      <c r="J1164" s="318"/>
      <c r="K1164" s="111"/>
      <c r="L1164" s="100"/>
      <c r="M1164" s="170"/>
      <c r="N1164" s="171"/>
    </row>
    <row r="1165" spans="2:15" hidden="1">
      <c r="B1165" s="322"/>
      <c r="C1165" s="45"/>
      <c r="D1165" s="45"/>
      <c r="E1165" s="178"/>
      <c r="F1165" s="83"/>
      <c r="G1165" s="317"/>
      <c r="H1165" s="317"/>
      <c r="I1165" s="317"/>
      <c r="J1165" s="318"/>
      <c r="K1165" s="111"/>
      <c r="L1165" s="100"/>
      <c r="M1165" s="170"/>
      <c r="N1165" s="171"/>
    </row>
    <row r="1166" spans="2:15" hidden="1">
      <c r="B1166" s="322"/>
      <c r="C1166" s="45"/>
      <c r="D1166" s="45"/>
      <c r="E1166" s="178"/>
      <c r="F1166" s="83"/>
      <c r="G1166" s="73"/>
      <c r="H1166" s="73"/>
      <c r="I1166" s="83"/>
      <c r="J1166" s="138">
        <f t="shared" si="41"/>
        <v>0</v>
      </c>
      <c r="K1166" s="111"/>
      <c r="L1166" s="100"/>
      <c r="M1166" s="170"/>
      <c r="N1166" s="171"/>
    </row>
    <row r="1167" spans="2:15" hidden="1">
      <c r="B1167" s="322" t="s">
        <v>6524</v>
      </c>
      <c r="C1167" s="45"/>
      <c r="D1167" s="45"/>
      <c r="E1167" s="124"/>
      <c r="F1167" s="112"/>
      <c r="G1167" s="317"/>
      <c r="H1167" s="317"/>
      <c r="I1167" s="317"/>
      <c r="J1167" s="318">
        <f t="shared" si="41"/>
        <v>0</v>
      </c>
      <c r="K1167" s="111">
        <f>F1167*E1167-J1167-J1168-J1169-J1170</f>
        <v>0</v>
      </c>
      <c r="L1167" s="100"/>
      <c r="M1167" s="170"/>
      <c r="N1167" s="171"/>
      <c r="O1167" s="251"/>
    </row>
    <row r="1168" spans="2:15" hidden="1">
      <c r="B1168" s="322"/>
      <c r="C1168" s="45"/>
      <c r="D1168" s="45"/>
      <c r="E1168" s="178"/>
      <c r="F1168" s="73"/>
      <c r="G1168" s="317"/>
      <c r="H1168" s="317"/>
      <c r="I1168" s="317"/>
      <c r="J1168" s="318">
        <f t="shared" si="41"/>
        <v>0</v>
      </c>
      <c r="K1168" s="411"/>
      <c r="L1168" s="100"/>
      <c r="M1168" s="170"/>
      <c r="N1168" s="171"/>
    </row>
    <row r="1169" spans="2:14" hidden="1">
      <c r="B1169" s="322"/>
      <c r="C1169" s="45"/>
      <c r="D1169" s="45"/>
      <c r="E1169" s="178"/>
      <c r="F1169" s="73"/>
      <c r="G1169" s="317"/>
      <c r="H1169" s="317"/>
      <c r="I1169" s="317"/>
      <c r="J1169" s="318">
        <f t="shared" si="41"/>
        <v>0</v>
      </c>
      <c r="K1169" s="411"/>
      <c r="L1169" s="100"/>
      <c r="M1169" s="170"/>
      <c r="N1169" s="171"/>
    </row>
    <row r="1170" spans="2:14" hidden="1">
      <c r="B1170" s="322"/>
      <c r="C1170" s="45"/>
      <c r="D1170" s="45"/>
      <c r="E1170" s="184"/>
      <c r="F1170" s="73"/>
      <c r="G1170" s="83"/>
      <c r="H1170" s="83"/>
      <c r="I1170" s="83"/>
      <c r="J1170" s="138">
        <f t="shared" si="41"/>
        <v>0</v>
      </c>
      <c r="K1170" s="411"/>
      <c r="L1170" s="100"/>
      <c r="M1170" s="170"/>
      <c r="N1170" s="171"/>
    </row>
    <row r="1171" spans="2:14" hidden="1">
      <c r="B1171" s="322"/>
      <c r="C1171" s="45"/>
      <c r="D1171" s="45"/>
      <c r="E1171" s="184"/>
      <c r="F1171" s="73"/>
      <c r="G1171" s="83"/>
      <c r="H1171" s="83"/>
      <c r="I1171" s="83"/>
      <c r="J1171" s="138"/>
      <c r="K1171" s="411"/>
      <c r="L1171" s="100"/>
      <c r="M1171" s="170"/>
      <c r="N1171" s="171"/>
    </row>
    <row r="1172" spans="2:14" hidden="1">
      <c r="B1172" s="322" t="s">
        <v>12050</v>
      </c>
      <c r="C1172" s="45"/>
      <c r="D1172" s="45"/>
      <c r="E1172" s="124"/>
      <c r="F1172" s="112"/>
      <c r="G1172" s="317"/>
      <c r="H1172" s="317"/>
      <c r="I1172" s="317"/>
      <c r="J1172" s="318">
        <f t="shared" ref="J1172:J1175" si="45">G1172*H1172*I1172</f>
        <v>0</v>
      </c>
      <c r="K1172" s="111">
        <f>F1172*E1172-J1172-J1173-J1174-J1175</f>
        <v>0</v>
      </c>
      <c r="L1172" s="100"/>
      <c r="M1172" s="170"/>
      <c r="N1172" s="171"/>
    </row>
    <row r="1173" spans="2:14" hidden="1">
      <c r="B1173" s="322"/>
      <c r="C1173" s="45"/>
      <c r="D1173" s="45"/>
      <c r="E1173" s="178"/>
      <c r="F1173" s="73"/>
      <c r="G1173" s="317"/>
      <c r="H1173" s="317"/>
      <c r="I1173" s="317"/>
      <c r="J1173" s="318">
        <f t="shared" si="45"/>
        <v>0</v>
      </c>
      <c r="K1173" s="411"/>
      <c r="L1173" s="100"/>
      <c r="M1173" s="170"/>
      <c r="N1173" s="171"/>
    </row>
    <row r="1174" spans="2:14" hidden="1">
      <c r="B1174" s="322"/>
      <c r="C1174" s="45"/>
      <c r="D1174" s="45"/>
      <c r="E1174" s="178"/>
      <c r="F1174" s="73"/>
      <c r="G1174" s="317"/>
      <c r="H1174" s="317"/>
      <c r="I1174" s="317"/>
      <c r="J1174" s="318">
        <f t="shared" si="45"/>
        <v>0</v>
      </c>
      <c r="K1174" s="411"/>
      <c r="L1174" s="100"/>
      <c r="M1174" s="170"/>
      <c r="N1174" s="171"/>
    </row>
    <row r="1175" spans="2:14" hidden="1">
      <c r="B1175" s="322"/>
      <c r="C1175" s="45"/>
      <c r="D1175" s="45"/>
      <c r="E1175" s="184"/>
      <c r="F1175" s="73"/>
      <c r="G1175" s="83"/>
      <c r="H1175" s="83"/>
      <c r="I1175" s="83"/>
      <c r="J1175" s="138">
        <f t="shared" si="45"/>
        <v>0</v>
      </c>
      <c r="K1175" s="411"/>
      <c r="L1175" s="100"/>
      <c r="M1175" s="170"/>
      <c r="N1175" s="171"/>
    </row>
    <row r="1176" spans="2:14" hidden="1">
      <c r="B1176" s="322"/>
      <c r="C1176" s="45"/>
      <c r="D1176" s="45"/>
      <c r="E1176" s="184"/>
      <c r="F1176" s="73"/>
      <c r="G1176" s="83"/>
      <c r="H1176" s="83"/>
      <c r="I1176" s="83"/>
      <c r="J1176" s="138"/>
      <c r="K1176" s="411"/>
      <c r="L1176" s="100"/>
      <c r="M1176" s="170"/>
      <c r="N1176" s="171"/>
    </row>
    <row r="1177" spans="2:14" hidden="1">
      <c r="B1177" s="322" t="s">
        <v>12051</v>
      </c>
      <c r="C1177" s="45"/>
      <c r="D1177" s="45"/>
      <c r="E1177" s="124"/>
      <c r="F1177" s="112"/>
      <c r="G1177" s="317"/>
      <c r="H1177" s="317"/>
      <c r="I1177" s="317"/>
      <c r="J1177" s="318">
        <f t="shared" ref="J1177:J1180" si="46">G1177*H1177*I1177</f>
        <v>0</v>
      </c>
      <c r="K1177" s="111">
        <f>F1177*E1177-J1177-J1178-J1179-J1180</f>
        <v>0</v>
      </c>
      <c r="L1177" s="100"/>
      <c r="M1177" s="170"/>
      <c r="N1177" s="171"/>
    </row>
    <row r="1178" spans="2:14" hidden="1">
      <c r="B1178" s="322"/>
      <c r="C1178" s="45"/>
      <c r="D1178" s="45"/>
      <c r="E1178" s="178"/>
      <c r="F1178" s="73"/>
      <c r="G1178" s="317"/>
      <c r="H1178" s="317"/>
      <c r="I1178" s="317"/>
      <c r="J1178" s="318">
        <f t="shared" si="46"/>
        <v>0</v>
      </c>
      <c r="K1178" s="411"/>
      <c r="L1178" s="100"/>
      <c r="M1178" s="170"/>
      <c r="N1178" s="171"/>
    </row>
    <row r="1179" spans="2:14" hidden="1">
      <c r="B1179" s="322"/>
      <c r="C1179" s="45"/>
      <c r="D1179" s="45"/>
      <c r="E1179" s="178"/>
      <c r="F1179" s="73"/>
      <c r="G1179" s="317"/>
      <c r="H1179" s="317"/>
      <c r="I1179" s="317"/>
      <c r="J1179" s="318">
        <f t="shared" si="46"/>
        <v>0</v>
      </c>
      <c r="K1179" s="411"/>
      <c r="L1179" s="100"/>
      <c r="M1179" s="170"/>
      <c r="N1179" s="171"/>
    </row>
    <row r="1180" spans="2:14" hidden="1">
      <c r="B1180" s="322"/>
      <c r="C1180" s="45"/>
      <c r="D1180" s="45"/>
      <c r="E1180" s="184"/>
      <c r="F1180" s="73"/>
      <c r="G1180" s="83"/>
      <c r="H1180" s="83"/>
      <c r="I1180" s="83"/>
      <c r="J1180" s="138">
        <f t="shared" si="46"/>
        <v>0</v>
      </c>
      <c r="K1180" s="411"/>
      <c r="L1180" s="100"/>
      <c r="M1180" s="170"/>
      <c r="N1180" s="171"/>
    </row>
    <row r="1181" spans="2:14" hidden="1">
      <c r="B1181" s="322"/>
      <c r="C1181" s="45"/>
      <c r="D1181" s="45"/>
      <c r="E1181" s="184"/>
      <c r="F1181" s="73"/>
      <c r="G1181" s="83"/>
      <c r="H1181" s="83"/>
      <c r="I1181" s="83"/>
      <c r="J1181" s="138"/>
      <c r="K1181" s="411"/>
      <c r="L1181" s="100"/>
      <c r="M1181" s="170"/>
      <c r="N1181" s="171"/>
    </row>
    <row r="1182" spans="2:14" hidden="1">
      <c r="B1182" s="322" t="s">
        <v>12052</v>
      </c>
      <c r="C1182" s="45"/>
      <c r="D1182" s="45"/>
      <c r="E1182" s="124"/>
      <c r="F1182" s="112"/>
      <c r="G1182" s="317"/>
      <c r="H1182" s="317"/>
      <c r="I1182" s="317"/>
      <c r="J1182" s="318">
        <f t="shared" ref="J1182:J1185" si="47">G1182*H1182*I1182</f>
        <v>0</v>
      </c>
      <c r="K1182" s="111">
        <f>F1182*E1182-J1182-J1183-J1184-J1185</f>
        <v>0</v>
      </c>
      <c r="L1182" s="100"/>
      <c r="M1182" s="170"/>
      <c r="N1182" s="171"/>
    </row>
    <row r="1183" spans="2:14" hidden="1">
      <c r="B1183" s="322"/>
      <c r="C1183" s="45"/>
      <c r="D1183" s="45"/>
      <c r="E1183" s="178"/>
      <c r="F1183" s="73"/>
      <c r="G1183" s="317"/>
      <c r="H1183" s="317"/>
      <c r="I1183" s="317"/>
      <c r="J1183" s="318">
        <f t="shared" si="47"/>
        <v>0</v>
      </c>
      <c r="K1183" s="411"/>
      <c r="L1183" s="100"/>
      <c r="M1183" s="170"/>
      <c r="N1183" s="171"/>
    </row>
    <row r="1184" spans="2:14" hidden="1">
      <c r="B1184" s="322"/>
      <c r="C1184" s="45"/>
      <c r="D1184" s="45"/>
      <c r="E1184" s="178"/>
      <c r="F1184" s="73"/>
      <c r="G1184" s="317"/>
      <c r="H1184" s="317"/>
      <c r="I1184" s="317"/>
      <c r="J1184" s="318">
        <f t="shared" si="47"/>
        <v>0</v>
      </c>
      <c r="K1184" s="411"/>
      <c r="L1184" s="100"/>
      <c r="M1184" s="170"/>
      <c r="N1184" s="171"/>
    </row>
    <row r="1185" spans="2:14" hidden="1">
      <c r="B1185" s="322"/>
      <c r="C1185" s="45"/>
      <c r="D1185" s="45"/>
      <c r="E1185" s="184"/>
      <c r="F1185" s="73"/>
      <c r="G1185" s="83"/>
      <c r="H1185" s="83"/>
      <c r="I1185" s="83"/>
      <c r="J1185" s="138">
        <f t="shared" si="47"/>
        <v>0</v>
      </c>
      <c r="K1185" s="411"/>
      <c r="L1185" s="100"/>
      <c r="M1185" s="170"/>
      <c r="N1185" s="171"/>
    </row>
    <row r="1186" spans="2:14" hidden="1">
      <c r="B1186" s="322"/>
      <c r="C1186" s="45"/>
      <c r="D1186" s="45"/>
      <c r="E1186" s="184"/>
      <c r="F1186" s="73"/>
      <c r="G1186" s="83"/>
      <c r="H1186" s="83"/>
      <c r="I1186" s="83"/>
      <c r="J1186" s="138"/>
      <c r="K1186" s="411"/>
      <c r="L1186" s="100"/>
      <c r="M1186" s="170"/>
      <c r="N1186" s="171"/>
    </row>
    <row r="1187" spans="2:14" hidden="1">
      <c r="B1187" s="322" t="s">
        <v>12053</v>
      </c>
      <c r="C1187" s="45"/>
      <c r="D1187" s="45"/>
      <c r="E1187" s="124"/>
      <c r="F1187" s="112"/>
      <c r="G1187" s="317"/>
      <c r="H1187" s="317"/>
      <c r="I1187" s="317"/>
      <c r="J1187" s="318">
        <f t="shared" ref="J1187:J1190" si="48">G1187*H1187*I1187</f>
        <v>0</v>
      </c>
      <c r="K1187" s="111">
        <f>F1187*E1187-J1187-J1188-J1189-J1190</f>
        <v>0</v>
      </c>
      <c r="L1187" s="100"/>
      <c r="M1187" s="170"/>
      <c r="N1187" s="171"/>
    </row>
    <row r="1188" spans="2:14" hidden="1">
      <c r="B1188" s="322"/>
      <c r="C1188" s="45"/>
      <c r="D1188" s="45"/>
      <c r="E1188" s="178"/>
      <c r="F1188" s="73"/>
      <c r="G1188" s="317"/>
      <c r="H1188" s="317"/>
      <c r="I1188" s="317"/>
      <c r="J1188" s="318">
        <f t="shared" si="48"/>
        <v>0</v>
      </c>
      <c r="K1188" s="411"/>
      <c r="L1188" s="100"/>
      <c r="M1188" s="170"/>
      <c r="N1188" s="171"/>
    </row>
    <row r="1189" spans="2:14" hidden="1">
      <c r="B1189" s="322"/>
      <c r="C1189" s="45"/>
      <c r="D1189" s="45"/>
      <c r="E1189" s="178"/>
      <c r="F1189" s="73"/>
      <c r="G1189" s="317"/>
      <c r="H1189" s="317"/>
      <c r="I1189" s="317"/>
      <c r="J1189" s="318">
        <f t="shared" si="48"/>
        <v>0</v>
      </c>
      <c r="K1189" s="411"/>
      <c r="L1189" s="100"/>
      <c r="M1189" s="170"/>
      <c r="N1189" s="171"/>
    </row>
    <row r="1190" spans="2:14" hidden="1">
      <c r="B1190" s="322"/>
      <c r="C1190" s="45"/>
      <c r="D1190" s="45"/>
      <c r="E1190" s="184"/>
      <c r="F1190" s="73"/>
      <c r="G1190" s="83"/>
      <c r="H1190" s="83"/>
      <c r="I1190" s="83"/>
      <c r="J1190" s="138">
        <f t="shared" si="48"/>
        <v>0</v>
      </c>
      <c r="K1190" s="411"/>
      <c r="L1190" s="100"/>
      <c r="M1190" s="170"/>
      <c r="N1190" s="171"/>
    </row>
    <row r="1191" spans="2:14" hidden="1">
      <c r="B1191" s="322"/>
      <c r="C1191" s="45"/>
      <c r="D1191" s="45"/>
      <c r="E1191" s="184"/>
      <c r="F1191" s="73"/>
      <c r="G1191" s="83"/>
      <c r="H1191" s="83"/>
      <c r="I1191" s="83"/>
      <c r="J1191" s="138"/>
      <c r="K1191" s="411"/>
      <c r="L1191" s="100"/>
      <c r="M1191" s="170"/>
      <c r="N1191" s="171"/>
    </row>
    <row r="1192" spans="2:14" hidden="1">
      <c r="B1192" s="322" t="s">
        <v>12054</v>
      </c>
      <c r="C1192" s="45"/>
      <c r="D1192" s="45"/>
      <c r="E1192" s="124"/>
      <c r="F1192" s="112"/>
      <c r="G1192" s="317"/>
      <c r="H1192" s="317"/>
      <c r="I1192" s="317"/>
      <c r="J1192" s="318">
        <f t="shared" ref="J1192:J1195" si="49">G1192*H1192*I1192</f>
        <v>0</v>
      </c>
      <c r="K1192" s="111">
        <f>F1192*E1192-J1192-J1193-J1194-J1195</f>
        <v>0</v>
      </c>
      <c r="L1192" s="100"/>
      <c r="M1192" s="170"/>
      <c r="N1192" s="171"/>
    </row>
    <row r="1193" spans="2:14" hidden="1">
      <c r="B1193" s="322"/>
      <c r="C1193" s="45"/>
      <c r="D1193" s="45"/>
      <c r="E1193" s="178"/>
      <c r="F1193" s="73"/>
      <c r="G1193" s="317"/>
      <c r="H1193" s="317"/>
      <c r="I1193" s="317"/>
      <c r="J1193" s="318">
        <f t="shared" si="49"/>
        <v>0</v>
      </c>
      <c r="K1193" s="411"/>
      <c r="L1193" s="100"/>
      <c r="M1193" s="170"/>
      <c r="N1193" s="171"/>
    </row>
    <row r="1194" spans="2:14" hidden="1">
      <c r="B1194" s="322"/>
      <c r="C1194" s="45"/>
      <c r="D1194" s="45"/>
      <c r="E1194" s="178"/>
      <c r="F1194" s="73"/>
      <c r="G1194" s="317"/>
      <c r="H1194" s="317"/>
      <c r="I1194" s="317"/>
      <c r="J1194" s="318">
        <f t="shared" si="49"/>
        <v>0</v>
      </c>
      <c r="K1194" s="411"/>
      <c r="L1194" s="100"/>
      <c r="M1194" s="170"/>
      <c r="N1194" s="171"/>
    </row>
    <row r="1195" spans="2:14" hidden="1">
      <c r="B1195" s="322"/>
      <c r="C1195" s="45"/>
      <c r="D1195" s="45"/>
      <c r="E1195" s="184"/>
      <c r="F1195" s="73"/>
      <c r="G1195" s="83"/>
      <c r="H1195" s="83"/>
      <c r="I1195" s="83"/>
      <c r="J1195" s="138">
        <f t="shared" si="49"/>
        <v>0</v>
      </c>
      <c r="K1195" s="411"/>
      <c r="L1195" s="100"/>
      <c r="M1195" s="170"/>
      <c r="N1195" s="171"/>
    </row>
    <row r="1196" spans="2:14" hidden="1">
      <c r="B1196" s="322"/>
      <c r="C1196" s="45"/>
      <c r="D1196" s="45"/>
      <c r="E1196" s="184"/>
      <c r="F1196" s="73"/>
      <c r="G1196" s="83"/>
      <c r="H1196" s="83"/>
      <c r="I1196" s="83"/>
      <c r="J1196" s="138"/>
      <c r="K1196" s="411"/>
      <c r="L1196" s="100"/>
      <c r="M1196" s="170"/>
      <c r="N1196" s="171"/>
    </row>
    <row r="1197" spans="2:14" hidden="1">
      <c r="B1197" s="322"/>
      <c r="C1197" s="45"/>
      <c r="D1197" s="45"/>
      <c r="E1197" s="184"/>
      <c r="F1197" s="73"/>
      <c r="G1197" s="83"/>
      <c r="H1197" s="83"/>
      <c r="I1197" s="83"/>
      <c r="J1197" s="138"/>
      <c r="K1197" s="411"/>
      <c r="L1197" s="100"/>
      <c r="M1197" s="170"/>
      <c r="N1197" s="171"/>
    </row>
    <row r="1198" spans="2:14" hidden="1">
      <c r="B1198" s="322"/>
      <c r="C1198" s="45"/>
      <c r="D1198" s="45"/>
      <c r="E1198" s="184"/>
      <c r="F1198" s="73"/>
      <c r="G1198" s="83"/>
      <c r="H1198" s="83"/>
      <c r="I1198" s="83"/>
      <c r="J1198" s="138"/>
      <c r="K1198" s="411"/>
      <c r="L1198" s="100"/>
      <c r="M1198" s="170"/>
      <c r="N1198" s="171"/>
    </row>
    <row r="1199" spans="2:14" ht="34.5" hidden="1" customHeight="1">
      <c r="B1199" s="326"/>
      <c r="C1199" s="45"/>
      <c r="D1199" s="45"/>
      <c r="E1199" s="579" t="s">
        <v>6539</v>
      </c>
      <c r="F1199" s="580"/>
      <c r="G1199" s="580"/>
      <c r="H1199" s="580"/>
      <c r="I1199" s="580"/>
      <c r="J1199" s="581"/>
      <c r="K1199" s="412">
        <f>SUM(K1202:K1209)</f>
        <v>0</v>
      </c>
      <c r="L1199" s="100" t="s">
        <v>63</v>
      </c>
      <c r="M1199" s="170"/>
      <c r="N1199" s="171"/>
    </row>
    <row r="1200" spans="2:14" ht="63" hidden="1" customHeight="1">
      <c r="B1200" s="333" t="s">
        <v>6525</v>
      </c>
      <c r="C1200" s="45"/>
      <c r="D1200" s="45"/>
      <c r="E1200" s="123" t="s">
        <v>6267</v>
      </c>
      <c r="F1200" s="77" t="s">
        <v>6516</v>
      </c>
      <c r="G1200" s="594" t="s">
        <v>6527</v>
      </c>
      <c r="H1200" s="594"/>
      <c r="I1200" s="594"/>
      <c r="J1200" s="595"/>
      <c r="K1200" s="415"/>
      <c r="L1200" s="100"/>
      <c r="M1200" s="170"/>
      <c r="N1200" s="171"/>
    </row>
    <row r="1201" spans="2:14" ht="25.5" hidden="1">
      <c r="B1201" s="333"/>
      <c r="C1201" s="45"/>
      <c r="D1201" s="45"/>
      <c r="E1201" s="144"/>
      <c r="F1201" s="120"/>
      <c r="G1201" s="77" t="s">
        <v>6267</v>
      </c>
      <c r="H1201" s="77" t="s">
        <v>6266</v>
      </c>
      <c r="I1201" s="77" t="s">
        <v>6484</v>
      </c>
      <c r="J1201" s="311" t="s">
        <v>6526</v>
      </c>
      <c r="K1201" s="411"/>
      <c r="L1201" s="100"/>
      <c r="M1201" s="170"/>
      <c r="N1201" s="171"/>
    </row>
    <row r="1202" spans="2:14" hidden="1">
      <c r="B1202" s="322" t="s">
        <v>6541</v>
      </c>
      <c r="C1202" s="45"/>
      <c r="D1202" s="45"/>
      <c r="E1202" s="124">
        <v>0</v>
      </c>
      <c r="F1202" s="112">
        <v>3</v>
      </c>
      <c r="G1202" s="112"/>
      <c r="H1202" s="112"/>
      <c r="I1202" s="112"/>
      <c r="J1202" s="138">
        <f>G1202*H1202*I1202</f>
        <v>0</v>
      </c>
      <c r="K1202" s="111">
        <f>F1202*E1202-J1202-J1203-J1204-J1205</f>
        <v>0</v>
      </c>
      <c r="L1202" s="100"/>
      <c r="M1202" s="170"/>
      <c r="N1202" s="171"/>
    </row>
    <row r="1203" spans="2:14" hidden="1">
      <c r="B1203" s="322"/>
      <c r="C1203" s="45"/>
      <c r="D1203" s="45"/>
      <c r="E1203" s="145"/>
      <c r="F1203" s="83"/>
      <c r="G1203" s="73"/>
      <c r="H1203" s="73"/>
      <c r="I1203" s="83"/>
      <c r="J1203" s="138">
        <f t="shared" ref="J1203:J1209" si="50">G1203*H1203*I1203</f>
        <v>0</v>
      </c>
      <c r="K1203" s="111"/>
      <c r="L1203" s="100"/>
      <c r="M1203" s="170"/>
      <c r="N1203" s="171"/>
    </row>
    <row r="1204" spans="2:14" hidden="1">
      <c r="B1204" s="322"/>
      <c r="C1204" s="45"/>
      <c r="D1204" s="45"/>
      <c r="E1204" s="145"/>
      <c r="F1204" s="83"/>
      <c r="G1204" s="73"/>
      <c r="H1204" s="73"/>
      <c r="I1204" s="83"/>
      <c r="J1204" s="138">
        <f t="shared" si="50"/>
        <v>0</v>
      </c>
      <c r="K1204" s="111"/>
      <c r="L1204" s="100"/>
      <c r="M1204" s="170"/>
      <c r="N1204" s="171"/>
    </row>
    <row r="1205" spans="2:14" hidden="1">
      <c r="B1205" s="322"/>
      <c r="C1205" s="45"/>
      <c r="D1205" s="45"/>
      <c r="E1205" s="145"/>
      <c r="F1205" s="83"/>
      <c r="G1205" s="73"/>
      <c r="H1205" s="73"/>
      <c r="I1205" s="83"/>
      <c r="J1205" s="138">
        <f t="shared" si="50"/>
        <v>0</v>
      </c>
      <c r="K1205" s="111"/>
      <c r="L1205" s="100"/>
      <c r="M1205" s="170"/>
      <c r="N1205" s="171"/>
    </row>
    <row r="1206" spans="2:14" hidden="1">
      <c r="B1206" s="322" t="s">
        <v>6542</v>
      </c>
      <c r="C1206" s="45"/>
      <c r="D1206" s="45"/>
      <c r="E1206" s="124">
        <v>0</v>
      </c>
      <c r="F1206" s="112">
        <v>3</v>
      </c>
      <c r="G1206" s="112"/>
      <c r="H1206" s="112"/>
      <c r="I1206" s="112"/>
      <c r="J1206" s="138">
        <f t="shared" si="50"/>
        <v>0</v>
      </c>
      <c r="K1206" s="111">
        <f>F1206*E1206-J1206-J1207-J1208-J1209</f>
        <v>0</v>
      </c>
      <c r="L1206" s="100"/>
      <c r="M1206" s="170"/>
      <c r="N1206" s="171"/>
    </row>
    <row r="1207" spans="2:14" hidden="1">
      <c r="B1207" s="322"/>
      <c r="C1207" s="45"/>
      <c r="D1207" s="45"/>
      <c r="E1207" s="145"/>
      <c r="F1207" s="83"/>
      <c r="G1207" s="73"/>
      <c r="H1207" s="73"/>
      <c r="I1207" s="83"/>
      <c r="J1207" s="138">
        <f t="shared" si="50"/>
        <v>0</v>
      </c>
      <c r="K1207" s="111"/>
      <c r="L1207" s="100"/>
      <c r="M1207" s="170"/>
      <c r="N1207" s="171"/>
    </row>
    <row r="1208" spans="2:14" hidden="1">
      <c r="B1208" s="322"/>
      <c r="C1208" s="45"/>
      <c r="D1208" s="45"/>
      <c r="E1208" s="145"/>
      <c r="F1208" s="83"/>
      <c r="G1208" s="73"/>
      <c r="H1208" s="73"/>
      <c r="I1208" s="83"/>
      <c r="J1208" s="138">
        <f t="shared" si="50"/>
        <v>0</v>
      </c>
      <c r="K1208" s="111"/>
      <c r="L1208" s="100"/>
      <c r="M1208" s="170"/>
      <c r="N1208" s="171"/>
    </row>
    <row r="1209" spans="2:14" hidden="1">
      <c r="B1209" s="322"/>
      <c r="C1209" s="45"/>
      <c r="D1209" s="45"/>
      <c r="E1209" s="145"/>
      <c r="F1209" s="83"/>
      <c r="G1209" s="73"/>
      <c r="H1209" s="73"/>
      <c r="I1209" s="83"/>
      <c r="J1209" s="138">
        <f t="shared" si="50"/>
        <v>0</v>
      </c>
      <c r="K1209" s="111"/>
      <c r="L1209" s="100"/>
      <c r="M1209" s="170"/>
      <c r="N1209" s="171"/>
    </row>
    <row r="1210" spans="2:14" hidden="1">
      <c r="B1210" s="322" t="s">
        <v>6540</v>
      </c>
      <c r="C1210" s="45"/>
      <c r="D1210" s="45"/>
      <c r="E1210" s="124">
        <v>0</v>
      </c>
      <c r="F1210" s="112">
        <v>3</v>
      </c>
      <c r="G1210" s="112"/>
      <c r="H1210" s="112"/>
      <c r="I1210" s="112"/>
      <c r="J1210" s="138">
        <f>G1210*H1210*I1210</f>
        <v>0</v>
      </c>
      <c r="K1210" s="111">
        <f>F1210*E1210-J1210-J1211-J1212-J1213</f>
        <v>0</v>
      </c>
      <c r="L1210" s="100"/>
      <c r="M1210" s="170"/>
      <c r="N1210" s="171"/>
    </row>
    <row r="1211" spans="2:14" hidden="1">
      <c r="B1211" s="322"/>
      <c r="C1211" s="45"/>
      <c r="D1211" s="45"/>
      <c r="E1211" s="145"/>
      <c r="F1211" s="83"/>
      <c r="G1211" s="73"/>
      <c r="H1211" s="73"/>
      <c r="I1211" s="83"/>
      <c r="J1211" s="138">
        <f t="shared" ref="J1211:J1217" si="51">G1211*H1211*I1211</f>
        <v>0</v>
      </c>
      <c r="K1211" s="111"/>
      <c r="L1211" s="100"/>
      <c r="M1211" s="170"/>
      <c r="N1211" s="171"/>
    </row>
    <row r="1212" spans="2:14" hidden="1">
      <c r="B1212" s="322"/>
      <c r="C1212" s="45"/>
      <c r="D1212" s="45"/>
      <c r="E1212" s="145"/>
      <c r="F1212" s="83"/>
      <c r="G1212" s="73"/>
      <c r="H1212" s="73"/>
      <c r="I1212" s="83"/>
      <c r="J1212" s="138">
        <f t="shared" si="51"/>
        <v>0</v>
      </c>
      <c r="K1212" s="111"/>
      <c r="L1212" s="100"/>
      <c r="M1212" s="170"/>
      <c r="N1212" s="171"/>
    </row>
    <row r="1213" spans="2:14" hidden="1">
      <c r="B1213" s="322"/>
      <c r="C1213" s="45"/>
      <c r="D1213" s="45"/>
      <c r="E1213" s="145"/>
      <c r="F1213" s="83"/>
      <c r="G1213" s="73"/>
      <c r="H1213" s="73"/>
      <c r="I1213" s="83"/>
      <c r="J1213" s="138">
        <f t="shared" si="51"/>
        <v>0</v>
      </c>
      <c r="K1213" s="111"/>
      <c r="L1213" s="100"/>
      <c r="M1213" s="170"/>
      <c r="N1213" s="171"/>
    </row>
    <row r="1214" spans="2:14" hidden="1">
      <c r="B1214" s="322" t="s">
        <v>6543</v>
      </c>
      <c r="C1214" s="45"/>
      <c r="D1214" s="45"/>
      <c r="E1214" s="124">
        <v>0</v>
      </c>
      <c r="F1214" s="112">
        <v>3</v>
      </c>
      <c r="G1214" s="112"/>
      <c r="H1214" s="112"/>
      <c r="I1214" s="112"/>
      <c r="J1214" s="138">
        <f t="shared" si="51"/>
        <v>0</v>
      </c>
      <c r="K1214" s="111">
        <f>F1214*E1214-J1214-J1215-J1216-J1217</f>
        <v>0</v>
      </c>
      <c r="L1214" s="100"/>
      <c r="M1214" s="170"/>
      <c r="N1214" s="171"/>
    </row>
    <row r="1215" spans="2:14" hidden="1">
      <c r="B1215" s="322"/>
      <c r="C1215" s="45"/>
      <c r="D1215" s="45"/>
      <c r="E1215" s="145"/>
      <c r="F1215" s="83"/>
      <c r="G1215" s="73"/>
      <c r="H1215" s="73"/>
      <c r="I1215" s="83"/>
      <c r="J1215" s="138">
        <f t="shared" si="51"/>
        <v>0</v>
      </c>
      <c r="K1215" s="111"/>
      <c r="L1215" s="100"/>
      <c r="M1215" s="170"/>
      <c r="N1215" s="171"/>
    </row>
    <row r="1216" spans="2:14" hidden="1">
      <c r="B1216" s="322"/>
      <c r="C1216" s="45"/>
      <c r="D1216" s="45"/>
      <c r="E1216" s="145"/>
      <c r="F1216" s="83"/>
      <c r="G1216" s="73"/>
      <c r="H1216" s="73"/>
      <c r="I1216" s="83"/>
      <c r="J1216" s="138">
        <f t="shared" si="51"/>
        <v>0</v>
      </c>
      <c r="K1216" s="111"/>
      <c r="L1216" s="100"/>
      <c r="M1216" s="170"/>
      <c r="N1216" s="171"/>
    </row>
    <row r="1217" spans="2:14" hidden="1">
      <c r="B1217" s="322"/>
      <c r="C1217" s="45"/>
      <c r="D1217" s="45"/>
      <c r="E1217" s="145"/>
      <c r="F1217" s="83"/>
      <c r="G1217" s="73"/>
      <c r="H1217" s="73"/>
      <c r="I1217" s="83"/>
      <c r="J1217" s="138">
        <f t="shared" si="51"/>
        <v>0</v>
      </c>
      <c r="K1217" s="111"/>
      <c r="L1217" s="100"/>
      <c r="M1217" s="170"/>
      <c r="N1217" s="171"/>
    </row>
    <row r="1218" spans="2:14" hidden="1">
      <c r="B1218" s="322"/>
      <c r="C1218" s="45"/>
      <c r="D1218" s="45"/>
      <c r="E1218" s="178"/>
      <c r="F1218" s="73"/>
      <c r="G1218" s="83"/>
      <c r="H1218" s="83"/>
      <c r="I1218" s="83"/>
      <c r="J1218" s="138"/>
      <c r="K1218" s="411"/>
      <c r="L1218" s="100"/>
      <c r="M1218" s="170"/>
      <c r="N1218" s="171"/>
    </row>
    <row r="1219" spans="2:14" ht="13.5" hidden="1" thickBot="1">
      <c r="B1219" s="322"/>
      <c r="C1219" s="45"/>
      <c r="D1219" s="45"/>
      <c r="E1219" s="178"/>
      <c r="F1219" s="73"/>
      <c r="G1219" s="83"/>
      <c r="H1219" s="83"/>
      <c r="I1219" s="83"/>
      <c r="J1219" s="138"/>
      <c r="K1219" s="411"/>
      <c r="L1219" s="100"/>
      <c r="M1219" s="170"/>
      <c r="N1219" s="171"/>
    </row>
    <row r="1220" spans="2:14" ht="13.5" hidden="1" thickBot="1">
      <c r="B1220" s="323"/>
      <c r="C1220" s="149"/>
      <c r="D1220" s="149"/>
      <c r="E1220" s="591" t="s">
        <v>12067</v>
      </c>
      <c r="F1220" s="592"/>
      <c r="G1220" s="592"/>
      <c r="H1220" s="592"/>
      <c r="I1220" s="592"/>
      <c r="J1220" s="593"/>
      <c r="K1220" s="410"/>
      <c r="L1220" s="106"/>
      <c r="M1220" s="154"/>
      <c r="N1220" s="177"/>
    </row>
    <row r="1221" spans="2:14" hidden="1">
      <c r="B1221" s="322"/>
      <c r="C1221" s="45"/>
      <c r="D1221" s="45"/>
      <c r="E1221" s="185"/>
      <c r="F1221" s="75"/>
      <c r="G1221" s="75"/>
      <c r="H1221" s="75"/>
      <c r="I1221" s="75"/>
      <c r="J1221" s="196"/>
      <c r="K1221" s="415"/>
      <c r="L1221" s="84"/>
      <c r="M1221" s="154"/>
      <c r="N1221" s="108"/>
    </row>
    <row r="1222" spans="2:14" ht="29.25" hidden="1" customHeight="1">
      <c r="B1222" s="322"/>
      <c r="C1222" s="45">
        <v>94319</v>
      </c>
      <c r="D1222" s="45" t="s">
        <v>11</v>
      </c>
      <c r="E1222" s="579" t="str">
        <f>IFERROR(VLOOKUP($C1222,'2-SINAPI MAIO 2018'!$A$1:$D$11396,2,0),IFERROR(VLOOKUP($C1222,'3-COMPO.ADM.PRF '!$B$12:$I$201,4,0),""))</f>
        <v>ATERRO MANUAL DE VALAS COM SOLO ARGILO-ARENOSO E COMPACTAÇÃO MECANIZADA. AF_05/2016</v>
      </c>
      <c r="F1222" s="580"/>
      <c r="G1222" s="580"/>
      <c r="H1222" s="580"/>
      <c r="I1222" s="580"/>
      <c r="J1222" s="581"/>
      <c r="K1222" s="412">
        <f>SUM(K1224)</f>
        <v>0</v>
      </c>
      <c r="L1222" s="452" t="s">
        <v>40</v>
      </c>
      <c r="M1222" s="154"/>
      <c r="N1222" s="108"/>
    </row>
    <row r="1223" spans="2:14" hidden="1">
      <c r="B1223" s="322"/>
      <c r="C1223" s="45"/>
      <c r="D1223" s="45"/>
      <c r="E1223" s="185" t="s">
        <v>12514</v>
      </c>
      <c r="F1223" s="75" t="s">
        <v>12515</v>
      </c>
      <c r="G1223" s="75"/>
      <c r="H1223" s="75"/>
      <c r="I1223" s="75"/>
      <c r="J1223" s="196"/>
      <c r="K1223" s="415"/>
      <c r="L1223" s="84"/>
      <c r="M1223" s="154"/>
      <c r="N1223" s="108"/>
    </row>
    <row r="1224" spans="2:14" hidden="1">
      <c r="B1224" s="322" t="s">
        <v>12513</v>
      </c>
      <c r="C1224" s="45"/>
      <c r="D1224" s="45"/>
      <c r="E1224" s="185">
        <v>0</v>
      </c>
      <c r="F1224" s="75">
        <v>1</v>
      </c>
      <c r="G1224" s="75"/>
      <c r="H1224" s="75"/>
      <c r="I1224" s="75"/>
      <c r="J1224" s="196"/>
      <c r="K1224" s="111">
        <f>E1224*F1224</f>
        <v>0</v>
      </c>
      <c r="L1224" s="84"/>
      <c r="M1224" s="154"/>
      <c r="N1224" s="108"/>
    </row>
    <row r="1225" spans="2:14" hidden="1">
      <c r="B1225" s="322"/>
      <c r="C1225" s="45"/>
      <c r="D1225" s="45"/>
      <c r="E1225" s="185"/>
      <c r="F1225" s="75"/>
      <c r="G1225" s="75"/>
      <c r="H1225" s="75"/>
      <c r="I1225" s="75"/>
      <c r="J1225" s="196"/>
      <c r="K1225" s="415"/>
      <c r="L1225" s="84"/>
      <c r="M1225" s="154"/>
      <c r="N1225" s="108"/>
    </row>
    <row r="1226" spans="2:14" hidden="1">
      <c r="B1226" s="322"/>
      <c r="C1226" s="45"/>
      <c r="D1226" s="45"/>
      <c r="E1226" s="185"/>
      <c r="F1226" s="75"/>
      <c r="G1226" s="75"/>
      <c r="H1226" s="75"/>
      <c r="I1226" s="75"/>
      <c r="J1226" s="196"/>
      <c r="K1226" s="415"/>
      <c r="L1226" s="84"/>
      <c r="M1226" s="154"/>
      <c r="N1226" s="108"/>
    </row>
    <row r="1227" spans="2:14" ht="15" hidden="1">
      <c r="B1227" s="322"/>
      <c r="C1227" s="45">
        <v>85422</v>
      </c>
      <c r="D1227" s="45" t="s">
        <v>11</v>
      </c>
      <c r="E1227" s="579" t="str">
        <f>IFERROR(VLOOKUP($C1227,'2-SINAPI MAIO 2018'!$A$1:$D$11396,2,0),IFERROR(VLOOKUP($C1227,'3-COMPO.ADM.PRF '!$B$12:$I$201,4,0),""))</f>
        <v>PREPARO MANUAL DE TERRENO S/ RASPAGEM SUPERFICIAL</v>
      </c>
      <c r="F1227" s="580"/>
      <c r="G1227" s="580"/>
      <c r="H1227" s="580"/>
      <c r="I1227" s="580"/>
      <c r="J1227" s="581"/>
      <c r="K1227" s="412">
        <f>SUM(K1229:K1230)</f>
        <v>0</v>
      </c>
      <c r="L1227" s="100" t="s">
        <v>63</v>
      </c>
      <c r="M1227" s="154"/>
      <c r="N1227" s="108"/>
    </row>
    <row r="1228" spans="2:14" ht="25.5" hidden="1">
      <c r="B1228" s="322"/>
      <c r="C1228" s="45"/>
      <c r="D1228" s="45"/>
      <c r="E1228" s="127" t="s">
        <v>6562</v>
      </c>
      <c r="F1228" s="310" t="s">
        <v>6560</v>
      </c>
      <c r="G1228" s="75"/>
      <c r="H1228" s="75"/>
      <c r="I1228" s="75"/>
      <c r="J1228" s="196"/>
      <c r="K1228" s="415"/>
      <c r="L1228" s="84"/>
      <c r="M1228" s="154"/>
      <c r="N1228" s="108"/>
    </row>
    <row r="1229" spans="2:14" hidden="1">
      <c r="B1229" s="322" t="s">
        <v>12148</v>
      </c>
      <c r="C1229" s="45"/>
      <c r="D1229" s="45"/>
      <c r="E1229" s="124">
        <f>M227</f>
        <v>0</v>
      </c>
      <c r="F1229" s="112">
        <v>1</v>
      </c>
      <c r="G1229" s="75"/>
      <c r="H1229" s="75"/>
      <c r="I1229" s="75"/>
      <c r="J1229" s="196"/>
      <c r="K1229" s="111">
        <f>E1229*F1229</f>
        <v>0</v>
      </c>
      <c r="L1229" s="84"/>
      <c r="M1229" s="154"/>
      <c r="N1229" s="108"/>
    </row>
    <row r="1230" spans="2:14" hidden="1">
      <c r="B1230" s="322" t="s">
        <v>12512</v>
      </c>
      <c r="C1230" s="45"/>
      <c r="D1230" s="45"/>
      <c r="E1230" s="124">
        <v>0</v>
      </c>
      <c r="F1230" s="112">
        <v>1</v>
      </c>
      <c r="G1230" s="75"/>
      <c r="H1230" s="75"/>
      <c r="I1230" s="75"/>
      <c r="J1230" s="196"/>
      <c r="K1230" s="111">
        <f>E1230*F1230</f>
        <v>0</v>
      </c>
      <c r="L1230" s="84"/>
      <c r="M1230" s="154"/>
      <c r="N1230" s="108"/>
    </row>
    <row r="1231" spans="2:14" hidden="1">
      <c r="B1231" s="322"/>
      <c r="C1231" s="45"/>
      <c r="D1231" s="45"/>
      <c r="E1231" s="185"/>
      <c r="F1231" s="75"/>
      <c r="G1231" s="75"/>
      <c r="H1231" s="75"/>
      <c r="I1231" s="75"/>
      <c r="J1231" s="196"/>
      <c r="K1231" s="415"/>
      <c r="L1231" s="84"/>
      <c r="M1231" s="154"/>
      <c r="N1231" s="108"/>
    </row>
    <row r="1232" spans="2:14" ht="25.5" hidden="1">
      <c r="B1232" s="322" t="s">
        <v>6563</v>
      </c>
      <c r="C1232" s="45">
        <v>95241</v>
      </c>
      <c r="D1232" s="45" t="s">
        <v>11</v>
      </c>
      <c r="E1232" s="197" t="s">
        <v>12056</v>
      </c>
      <c r="F1232" s="73"/>
      <c r="G1232" s="73"/>
      <c r="H1232" s="73"/>
      <c r="I1232" s="73"/>
      <c r="J1232" s="169"/>
      <c r="K1232" s="412">
        <f>K1227</f>
        <v>0</v>
      </c>
      <c r="L1232" s="100" t="s">
        <v>63</v>
      </c>
      <c r="M1232" s="252">
        <f>K1232*0.07</f>
        <v>0</v>
      </c>
      <c r="N1232" s="181" t="s">
        <v>64</v>
      </c>
    </row>
    <row r="1233" spans="2:14" hidden="1">
      <c r="B1233" s="322"/>
      <c r="C1233" s="45"/>
      <c r="D1233" s="45"/>
      <c r="E1233" s="178"/>
      <c r="F1233" s="73"/>
      <c r="G1233" s="73"/>
      <c r="H1233" s="73"/>
      <c r="I1233" s="73"/>
      <c r="J1233" s="169"/>
      <c r="K1233" s="411"/>
      <c r="L1233" s="100"/>
      <c r="M1233" s="170"/>
      <c r="N1233" s="171"/>
    </row>
    <row r="1234" spans="2:14" ht="15" hidden="1">
      <c r="B1234" s="322" t="s">
        <v>6564</v>
      </c>
      <c r="C1234" s="45">
        <v>87620</v>
      </c>
      <c r="D1234" s="45" t="s">
        <v>12055</v>
      </c>
      <c r="E1234" s="185" t="s">
        <v>12057</v>
      </c>
      <c r="F1234" s="73"/>
      <c r="G1234" s="73"/>
      <c r="H1234" s="73"/>
      <c r="I1234" s="73"/>
      <c r="J1234" s="169"/>
      <c r="K1234" s="412">
        <f>K1232</f>
        <v>0</v>
      </c>
      <c r="L1234" s="87" t="s">
        <v>63</v>
      </c>
      <c r="M1234" s="252">
        <f>K1234*0.03</f>
        <v>0</v>
      </c>
      <c r="N1234" s="181" t="s">
        <v>64</v>
      </c>
    </row>
    <row r="1235" spans="2:14" hidden="1">
      <c r="B1235" s="322"/>
      <c r="C1235" s="45"/>
      <c r="D1235" s="45"/>
      <c r="E1235" s="178"/>
      <c r="F1235" s="73"/>
      <c r="G1235" s="73"/>
      <c r="H1235" s="73"/>
      <c r="I1235" s="73"/>
      <c r="J1235" s="169"/>
      <c r="K1235" s="411"/>
      <c r="L1235" s="100"/>
      <c r="M1235" s="170"/>
      <c r="N1235" s="171"/>
    </row>
    <row r="1236" spans="2:14" ht="15" hidden="1">
      <c r="B1236" s="322"/>
      <c r="C1236" s="45">
        <v>84191</v>
      </c>
      <c r="D1236" s="45" t="s">
        <v>11</v>
      </c>
      <c r="E1236" s="185" t="s">
        <v>12058</v>
      </c>
      <c r="F1236" s="75"/>
      <c r="G1236" s="75"/>
      <c r="H1236" s="75"/>
      <c r="I1236" s="75"/>
      <c r="J1236" s="196"/>
      <c r="K1236" s="412">
        <f>SUM(K1238:K1239)</f>
        <v>0</v>
      </c>
      <c r="L1236" s="100" t="s">
        <v>63</v>
      </c>
      <c r="M1236" s="170"/>
      <c r="N1236" s="171"/>
    </row>
    <row r="1237" spans="2:14" ht="25.5" hidden="1">
      <c r="B1237" s="322"/>
      <c r="C1237" s="45"/>
      <c r="D1237" s="45"/>
      <c r="E1237" s="127" t="s">
        <v>6562</v>
      </c>
      <c r="F1237" s="310" t="s">
        <v>6560</v>
      </c>
      <c r="G1237" s="75"/>
      <c r="H1237" s="75"/>
      <c r="I1237" s="75"/>
      <c r="J1237" s="196"/>
      <c r="K1237" s="415"/>
      <c r="L1237" s="84"/>
      <c r="M1237" s="170"/>
      <c r="N1237" s="171"/>
    </row>
    <row r="1238" spans="2:14" hidden="1">
      <c r="B1238" s="322"/>
      <c r="C1238" s="45"/>
      <c r="D1238" s="45"/>
      <c r="E1238" s="124">
        <f>K1227</f>
        <v>0</v>
      </c>
      <c r="F1238" s="112">
        <v>1</v>
      </c>
      <c r="G1238" s="75"/>
      <c r="H1238" s="75"/>
      <c r="I1238" s="75"/>
      <c r="J1238" s="196"/>
      <c r="K1238" s="111">
        <f>E1238*F1238</f>
        <v>0</v>
      </c>
      <c r="L1238" s="84"/>
      <c r="M1238" s="170"/>
      <c r="N1238" s="171"/>
    </row>
    <row r="1239" spans="2:14" hidden="1">
      <c r="B1239" s="322" t="s">
        <v>12511</v>
      </c>
      <c r="C1239" s="45"/>
      <c r="D1239" s="45"/>
      <c r="E1239" s="124">
        <v>0</v>
      </c>
      <c r="F1239" s="112">
        <v>1</v>
      </c>
      <c r="G1239" s="75"/>
      <c r="H1239" s="75"/>
      <c r="I1239" s="75"/>
      <c r="J1239" s="196"/>
      <c r="K1239" s="111">
        <f>E1239*F1239</f>
        <v>0</v>
      </c>
      <c r="L1239" s="84"/>
      <c r="M1239" s="170"/>
      <c r="N1239" s="171"/>
    </row>
    <row r="1240" spans="2:14" hidden="1">
      <c r="B1240" s="322"/>
      <c r="C1240" s="45"/>
      <c r="D1240" s="45"/>
      <c r="E1240" s="178"/>
      <c r="F1240" s="73"/>
      <c r="G1240" s="73"/>
      <c r="H1240" s="73"/>
      <c r="I1240" s="73"/>
      <c r="J1240" s="169"/>
      <c r="K1240" s="411"/>
      <c r="L1240" s="100"/>
      <c r="M1240" s="170"/>
      <c r="N1240" s="171"/>
    </row>
    <row r="1241" spans="2:14" ht="15" hidden="1">
      <c r="B1241" s="322"/>
      <c r="C1241" s="45" t="s">
        <v>11614</v>
      </c>
      <c r="D1241" s="45" t="s">
        <v>11</v>
      </c>
      <c r="E1241" s="185" t="s">
        <v>12059</v>
      </c>
      <c r="F1241" s="73"/>
      <c r="G1241" s="73"/>
      <c r="H1241" s="73"/>
      <c r="I1241" s="73"/>
      <c r="J1241" s="169"/>
      <c r="K1241" s="412">
        <f>K1236</f>
        <v>0</v>
      </c>
      <c r="L1241" s="100" t="s">
        <v>63</v>
      </c>
      <c r="M1241" s="170"/>
      <c r="N1241" s="171"/>
    </row>
    <row r="1242" spans="2:14" hidden="1">
      <c r="B1242" s="322"/>
      <c r="C1242" s="45"/>
      <c r="D1242" s="45"/>
      <c r="E1242" s="178"/>
      <c r="F1242" s="73"/>
      <c r="G1242" s="73"/>
      <c r="H1242" s="73"/>
      <c r="I1242" s="73"/>
      <c r="J1242" s="169"/>
      <c r="K1242" s="411"/>
      <c r="L1242" s="100"/>
      <c r="M1242" s="170"/>
      <c r="N1242" s="171"/>
    </row>
    <row r="1243" spans="2:14" hidden="1">
      <c r="B1243" s="322"/>
      <c r="C1243" s="45"/>
      <c r="D1243" s="45"/>
      <c r="E1243" s="178"/>
      <c r="F1243" s="73"/>
      <c r="G1243" s="73"/>
      <c r="H1243" s="73"/>
      <c r="I1243" s="73"/>
      <c r="J1243" s="169"/>
      <c r="K1243" s="411"/>
      <c r="L1243" s="100"/>
      <c r="M1243" s="170"/>
      <c r="N1243" s="171"/>
    </row>
    <row r="1244" spans="2:14" ht="15" hidden="1">
      <c r="B1244" s="322"/>
      <c r="C1244" s="45"/>
      <c r="D1244" s="45"/>
      <c r="E1244" s="185" t="s">
        <v>6553</v>
      </c>
      <c r="F1244" s="73"/>
      <c r="G1244" s="73"/>
      <c r="H1244" s="73"/>
      <c r="I1244" s="73"/>
      <c r="J1244" s="169"/>
      <c r="K1244" s="412">
        <f>SUM(K1246:K1252)</f>
        <v>0</v>
      </c>
      <c r="L1244" s="100" t="s">
        <v>63</v>
      </c>
      <c r="M1244" s="170"/>
      <c r="N1244" s="171"/>
    </row>
    <row r="1245" spans="2:14" ht="25.5" hidden="1">
      <c r="B1245" s="334" t="s">
        <v>6533</v>
      </c>
      <c r="C1245" s="45"/>
      <c r="D1245" s="45"/>
      <c r="E1245" s="127" t="s">
        <v>6562</v>
      </c>
      <c r="F1245" s="310" t="s">
        <v>6560</v>
      </c>
      <c r="G1245" s="75"/>
      <c r="H1245" s="75"/>
      <c r="I1245" s="75"/>
      <c r="J1245" s="196"/>
      <c r="K1245" s="415"/>
      <c r="L1245" s="100"/>
      <c r="M1245" s="170"/>
      <c r="N1245" s="171"/>
    </row>
    <row r="1246" spans="2:14" hidden="1">
      <c r="B1246" s="322" t="s">
        <v>6554</v>
      </c>
      <c r="C1246" s="45"/>
      <c r="D1246" s="45"/>
      <c r="E1246" s="124">
        <v>0</v>
      </c>
      <c r="F1246" s="112">
        <v>0</v>
      </c>
      <c r="G1246" s="75"/>
      <c r="H1246" s="75"/>
      <c r="I1246" s="75"/>
      <c r="J1246" s="196"/>
      <c r="K1246" s="111">
        <f>E1246*F1246</f>
        <v>0</v>
      </c>
      <c r="L1246" s="100"/>
      <c r="M1246" s="170"/>
      <c r="N1246" s="171"/>
    </row>
    <row r="1247" spans="2:14" hidden="1">
      <c r="B1247" s="322"/>
      <c r="C1247" s="45"/>
      <c r="D1247" s="45"/>
      <c r="E1247" s="124">
        <v>0</v>
      </c>
      <c r="F1247" s="112">
        <v>0</v>
      </c>
      <c r="G1247" s="75"/>
      <c r="H1247" s="75"/>
      <c r="I1247" s="75"/>
      <c r="J1247" s="196"/>
      <c r="K1247" s="111">
        <f t="shared" ref="K1247:K1252" si="52">E1247*F1247</f>
        <v>0</v>
      </c>
      <c r="L1247" s="100"/>
      <c r="M1247" s="170"/>
      <c r="N1247" s="171"/>
    </row>
    <row r="1248" spans="2:14" hidden="1">
      <c r="B1248" s="322"/>
      <c r="C1248" s="45"/>
      <c r="D1248" s="45"/>
      <c r="E1248" s="124">
        <v>0</v>
      </c>
      <c r="F1248" s="112">
        <v>0</v>
      </c>
      <c r="G1248" s="75"/>
      <c r="H1248" s="75"/>
      <c r="I1248" s="75"/>
      <c r="J1248" s="196"/>
      <c r="K1248" s="111">
        <f t="shared" si="52"/>
        <v>0</v>
      </c>
      <c r="L1248" s="100"/>
      <c r="M1248" s="170"/>
      <c r="N1248" s="171"/>
    </row>
    <row r="1249" spans="2:14" hidden="1">
      <c r="B1249" s="322"/>
      <c r="C1249" s="45"/>
      <c r="D1249" s="45"/>
      <c r="E1249" s="124">
        <v>0</v>
      </c>
      <c r="F1249" s="112">
        <v>0</v>
      </c>
      <c r="G1249" s="75"/>
      <c r="H1249" s="75"/>
      <c r="I1249" s="75"/>
      <c r="J1249" s="196"/>
      <c r="K1249" s="111">
        <f t="shared" si="52"/>
        <v>0</v>
      </c>
      <c r="L1249" s="100"/>
      <c r="M1249" s="170"/>
      <c r="N1249" s="171"/>
    </row>
    <row r="1250" spans="2:14" hidden="1">
      <c r="B1250" s="322"/>
      <c r="C1250" s="45"/>
      <c r="D1250" s="45"/>
      <c r="E1250" s="124">
        <v>0</v>
      </c>
      <c r="F1250" s="112">
        <v>0</v>
      </c>
      <c r="G1250" s="75"/>
      <c r="H1250" s="75"/>
      <c r="I1250" s="75"/>
      <c r="J1250" s="196"/>
      <c r="K1250" s="111">
        <f t="shared" si="52"/>
        <v>0</v>
      </c>
      <c r="L1250" s="100"/>
      <c r="M1250" s="170"/>
      <c r="N1250" s="171"/>
    </row>
    <row r="1251" spans="2:14" hidden="1">
      <c r="B1251" s="322"/>
      <c r="C1251" s="45"/>
      <c r="D1251" s="45"/>
      <c r="E1251" s="124">
        <v>0</v>
      </c>
      <c r="F1251" s="112">
        <v>0</v>
      </c>
      <c r="G1251" s="75"/>
      <c r="H1251" s="75"/>
      <c r="I1251" s="75"/>
      <c r="J1251" s="196"/>
      <c r="K1251" s="111">
        <f t="shared" si="52"/>
        <v>0</v>
      </c>
      <c r="L1251" s="100"/>
      <c r="M1251" s="170"/>
      <c r="N1251" s="171"/>
    </row>
    <row r="1252" spans="2:14" hidden="1">
      <c r="B1252" s="322"/>
      <c r="C1252" s="45"/>
      <c r="D1252" s="45"/>
      <c r="E1252" s="124">
        <v>0</v>
      </c>
      <c r="F1252" s="112">
        <v>0</v>
      </c>
      <c r="G1252" s="75"/>
      <c r="H1252" s="75"/>
      <c r="I1252" s="75"/>
      <c r="J1252" s="196"/>
      <c r="K1252" s="111">
        <f t="shared" si="52"/>
        <v>0</v>
      </c>
      <c r="L1252" s="100"/>
      <c r="M1252" s="170"/>
      <c r="N1252" s="171"/>
    </row>
    <row r="1253" spans="2:14" hidden="1">
      <c r="B1253" s="322"/>
      <c r="C1253" s="45"/>
      <c r="D1253" s="45"/>
      <c r="E1253" s="178"/>
      <c r="F1253" s="73"/>
      <c r="G1253" s="73"/>
      <c r="H1253" s="73"/>
      <c r="I1253" s="73"/>
      <c r="J1253" s="169"/>
      <c r="K1253" s="411"/>
      <c r="L1253" s="100"/>
      <c r="M1253" s="170"/>
      <c r="N1253" s="171"/>
    </row>
    <row r="1254" spans="2:14" ht="15" hidden="1">
      <c r="B1254" s="322"/>
      <c r="C1254" s="45" t="s">
        <v>11546</v>
      </c>
      <c r="D1254" s="121" t="s">
        <v>11</v>
      </c>
      <c r="E1254" s="185" t="s">
        <v>12060</v>
      </c>
      <c r="F1254" s="73"/>
      <c r="G1254" s="73"/>
      <c r="H1254" s="73"/>
      <c r="I1254" s="73"/>
      <c r="J1254" s="169"/>
      <c r="K1254" s="412">
        <f>SUM(K1257:K1261)</f>
        <v>0</v>
      </c>
      <c r="L1254" s="100" t="s">
        <v>63</v>
      </c>
      <c r="M1254" s="161">
        <f>SUM(M1257:M1261)</f>
        <v>0</v>
      </c>
      <c r="N1254" s="181" t="s">
        <v>24</v>
      </c>
    </row>
    <row r="1255" spans="2:14" hidden="1">
      <c r="B1255" s="334" t="s">
        <v>6533</v>
      </c>
      <c r="C1255" s="45"/>
      <c r="D1255" s="45"/>
      <c r="E1255" s="127" t="s">
        <v>6556</v>
      </c>
      <c r="F1255" s="310" t="s">
        <v>6266</v>
      </c>
      <c r="G1255" s="301" t="s">
        <v>6484</v>
      </c>
      <c r="H1255" s="75"/>
      <c r="I1255" s="75"/>
      <c r="J1255" s="196"/>
      <c r="K1255" s="415"/>
      <c r="L1255" s="100"/>
      <c r="M1255" s="170"/>
      <c r="N1255" s="171"/>
    </row>
    <row r="1256" spans="2:14" hidden="1">
      <c r="B1256" s="335" t="s">
        <v>12061</v>
      </c>
      <c r="C1256" s="45"/>
      <c r="D1256" s="45"/>
      <c r="E1256" s="127"/>
      <c r="F1256" s="310"/>
      <c r="G1256" s="301"/>
      <c r="H1256" s="75"/>
      <c r="I1256" s="75"/>
      <c r="J1256" s="196"/>
      <c r="K1256" s="415"/>
      <c r="L1256" s="100"/>
      <c r="M1256" s="170"/>
      <c r="N1256" s="171"/>
    </row>
    <row r="1257" spans="2:14" hidden="1">
      <c r="B1257" s="322" t="s">
        <v>12076</v>
      </c>
      <c r="C1257" s="45"/>
      <c r="D1257" s="45"/>
      <c r="E1257" s="168">
        <v>0</v>
      </c>
      <c r="F1257" s="112">
        <v>0.12</v>
      </c>
      <c r="G1257" s="112">
        <v>1</v>
      </c>
      <c r="H1257" s="73"/>
      <c r="I1257" s="73"/>
      <c r="J1257" s="169"/>
      <c r="K1257" s="111">
        <f t="shared" ref="K1257:K1261" si="53">E1257*F1257</f>
        <v>0</v>
      </c>
      <c r="L1257" s="100"/>
      <c r="M1257" s="87">
        <f>E1257*G1257</f>
        <v>0</v>
      </c>
      <c r="N1257" s="171"/>
    </row>
    <row r="1258" spans="2:14" hidden="1">
      <c r="B1258" s="322" t="s">
        <v>12077</v>
      </c>
      <c r="C1258" s="45"/>
      <c r="D1258" s="45"/>
      <c r="E1258" s="168">
        <v>0</v>
      </c>
      <c r="F1258" s="112">
        <v>0.12</v>
      </c>
      <c r="G1258" s="112">
        <v>2</v>
      </c>
      <c r="H1258" s="73"/>
      <c r="I1258" s="73"/>
      <c r="J1258" s="169"/>
      <c r="K1258" s="111">
        <f t="shared" si="53"/>
        <v>0</v>
      </c>
      <c r="L1258" s="100"/>
      <c r="M1258" s="87">
        <f t="shared" ref="M1258:M1261" si="54">E1258*G1258</f>
        <v>0</v>
      </c>
      <c r="N1258" s="171"/>
    </row>
    <row r="1259" spans="2:14" hidden="1">
      <c r="B1259" s="322" t="s">
        <v>12078</v>
      </c>
      <c r="C1259" s="45"/>
      <c r="D1259" s="45"/>
      <c r="E1259" s="168">
        <v>0</v>
      </c>
      <c r="F1259" s="112">
        <v>0.12</v>
      </c>
      <c r="G1259" s="112">
        <v>2</v>
      </c>
      <c r="H1259" s="73"/>
      <c r="I1259" s="73"/>
      <c r="J1259" s="169"/>
      <c r="K1259" s="111">
        <f t="shared" si="53"/>
        <v>0</v>
      </c>
      <c r="L1259" s="100"/>
      <c r="M1259" s="87">
        <f t="shared" si="54"/>
        <v>0</v>
      </c>
      <c r="N1259" s="171"/>
    </row>
    <row r="1260" spans="2:14" hidden="1">
      <c r="B1260" s="322" t="s">
        <v>12079</v>
      </c>
      <c r="C1260" s="45"/>
      <c r="D1260" s="45"/>
      <c r="E1260" s="168">
        <v>0</v>
      </c>
      <c r="F1260" s="112">
        <v>0.12</v>
      </c>
      <c r="G1260" s="112">
        <v>2</v>
      </c>
      <c r="H1260" s="73"/>
      <c r="I1260" s="73"/>
      <c r="J1260" s="169"/>
      <c r="K1260" s="111">
        <f t="shared" si="53"/>
        <v>0</v>
      </c>
      <c r="L1260" s="100"/>
      <c r="M1260" s="87">
        <f t="shared" si="54"/>
        <v>0</v>
      </c>
      <c r="N1260" s="171"/>
    </row>
    <row r="1261" spans="2:14" hidden="1">
      <c r="B1261" s="322" t="s">
        <v>12081</v>
      </c>
      <c r="C1261" s="45"/>
      <c r="D1261" s="45"/>
      <c r="E1261" s="168">
        <v>0</v>
      </c>
      <c r="F1261" s="112">
        <v>0.12</v>
      </c>
      <c r="G1261" s="112">
        <v>1</v>
      </c>
      <c r="H1261" s="73"/>
      <c r="I1261" s="73"/>
      <c r="J1261" s="169"/>
      <c r="K1261" s="111">
        <f t="shared" si="53"/>
        <v>0</v>
      </c>
      <c r="L1261" s="100"/>
      <c r="M1261" s="87">
        <f t="shared" si="54"/>
        <v>0</v>
      </c>
      <c r="N1261" s="171"/>
    </row>
    <row r="1262" spans="2:14" s="247" customFormat="1" hidden="1">
      <c r="B1262" s="326"/>
      <c r="C1262" s="150"/>
      <c r="D1262" s="150"/>
      <c r="E1262" s="201"/>
      <c r="F1262" s="83"/>
      <c r="G1262" s="83"/>
      <c r="H1262" s="83"/>
      <c r="I1262" s="83"/>
      <c r="J1262" s="195"/>
      <c r="K1262" s="416"/>
      <c r="L1262" s="88"/>
      <c r="M1262" s="253"/>
      <c r="N1262" s="254"/>
    </row>
    <row r="1263" spans="2:14" s="247" customFormat="1" hidden="1">
      <c r="B1263" s="326"/>
      <c r="C1263" s="150"/>
      <c r="D1263" s="150"/>
      <c r="E1263" s="201"/>
      <c r="F1263" s="83"/>
      <c r="G1263" s="83"/>
      <c r="H1263" s="83"/>
      <c r="I1263" s="83"/>
      <c r="J1263" s="195"/>
      <c r="K1263" s="416"/>
      <c r="L1263" s="88"/>
      <c r="M1263" s="253"/>
      <c r="N1263" s="254"/>
    </row>
    <row r="1264" spans="2:14" ht="15" hidden="1">
      <c r="B1264" s="322"/>
      <c r="C1264" s="45"/>
      <c r="D1264" s="45"/>
      <c r="E1264" s="185" t="s">
        <v>6555</v>
      </c>
      <c r="F1264" s="73"/>
      <c r="G1264" s="73"/>
      <c r="H1264" s="73"/>
      <c r="I1264" s="73"/>
      <c r="J1264" s="169"/>
      <c r="K1264" s="412">
        <f>SUM(K1266:K1273)</f>
        <v>0</v>
      </c>
      <c r="L1264" s="100" t="s">
        <v>63</v>
      </c>
      <c r="M1264" s="170"/>
      <c r="N1264" s="171"/>
    </row>
    <row r="1265" spans="2:14" hidden="1">
      <c r="B1265" s="334" t="s">
        <v>6533</v>
      </c>
      <c r="C1265" s="45"/>
      <c r="D1265" s="45"/>
      <c r="E1265" s="127" t="s">
        <v>6556</v>
      </c>
      <c r="F1265" s="310" t="s">
        <v>6266</v>
      </c>
      <c r="G1265" s="75"/>
      <c r="H1265" s="75"/>
      <c r="I1265" s="75"/>
      <c r="J1265" s="196"/>
      <c r="K1265" s="415"/>
      <c r="L1265" s="100"/>
      <c r="M1265" s="170"/>
      <c r="N1265" s="171"/>
    </row>
    <row r="1266" spans="2:14" hidden="1">
      <c r="B1266" s="322" t="s">
        <v>6554</v>
      </c>
      <c r="C1266" s="45"/>
      <c r="D1266" s="45"/>
      <c r="E1266" s="168">
        <v>0</v>
      </c>
      <c r="F1266" s="112">
        <v>0.12</v>
      </c>
      <c r="G1266" s="73"/>
      <c r="H1266" s="73"/>
      <c r="I1266" s="73"/>
      <c r="J1266" s="169"/>
      <c r="K1266" s="111">
        <f t="shared" ref="K1266:K1273" si="55">E1266*F1266</f>
        <v>0</v>
      </c>
      <c r="L1266" s="100"/>
      <c r="M1266" s="170"/>
      <c r="N1266" s="171"/>
    </row>
    <row r="1267" spans="2:14" hidden="1">
      <c r="B1267" s="322"/>
      <c r="C1267" s="45"/>
      <c r="D1267" s="45"/>
      <c r="E1267" s="168">
        <v>0</v>
      </c>
      <c r="F1267" s="112">
        <v>0.12</v>
      </c>
      <c r="G1267" s="73"/>
      <c r="H1267" s="73"/>
      <c r="I1267" s="73"/>
      <c r="J1267" s="169"/>
      <c r="K1267" s="111">
        <f t="shared" si="55"/>
        <v>0</v>
      </c>
      <c r="L1267" s="100"/>
      <c r="M1267" s="170"/>
      <c r="N1267" s="171"/>
    </row>
    <row r="1268" spans="2:14" hidden="1">
      <c r="B1268" s="322"/>
      <c r="C1268" s="45"/>
      <c r="D1268" s="45"/>
      <c r="E1268" s="168">
        <v>0</v>
      </c>
      <c r="F1268" s="112">
        <v>0.12</v>
      </c>
      <c r="G1268" s="73"/>
      <c r="H1268" s="73"/>
      <c r="I1268" s="73"/>
      <c r="J1268" s="169"/>
      <c r="K1268" s="111">
        <f t="shared" si="55"/>
        <v>0</v>
      </c>
      <c r="L1268" s="100"/>
      <c r="M1268" s="170"/>
      <c r="N1268" s="171"/>
    </row>
    <row r="1269" spans="2:14" hidden="1">
      <c r="B1269" s="322"/>
      <c r="C1269" s="45"/>
      <c r="D1269" s="45"/>
      <c r="E1269" s="168">
        <v>0</v>
      </c>
      <c r="F1269" s="112">
        <v>0.12</v>
      </c>
      <c r="G1269" s="73"/>
      <c r="H1269" s="73"/>
      <c r="I1269" s="73"/>
      <c r="J1269" s="169"/>
      <c r="K1269" s="111">
        <f t="shared" si="55"/>
        <v>0</v>
      </c>
      <c r="L1269" s="100"/>
      <c r="M1269" s="170"/>
      <c r="N1269" s="171"/>
    </row>
    <row r="1270" spans="2:14" hidden="1">
      <c r="B1270" s="322"/>
      <c r="C1270" s="45"/>
      <c r="D1270" s="45"/>
      <c r="E1270" s="168">
        <v>0</v>
      </c>
      <c r="F1270" s="112">
        <v>0.12</v>
      </c>
      <c r="G1270" s="73"/>
      <c r="H1270" s="73"/>
      <c r="I1270" s="73"/>
      <c r="J1270" s="169"/>
      <c r="K1270" s="111">
        <f t="shared" si="55"/>
        <v>0</v>
      </c>
      <c r="L1270" s="100"/>
      <c r="M1270" s="170"/>
      <c r="N1270" s="171"/>
    </row>
    <row r="1271" spans="2:14" hidden="1">
      <c r="B1271" s="322"/>
      <c r="C1271" s="45"/>
      <c r="D1271" s="45"/>
      <c r="E1271" s="168">
        <v>0</v>
      </c>
      <c r="F1271" s="112">
        <v>0.12</v>
      </c>
      <c r="G1271" s="73"/>
      <c r="H1271" s="73"/>
      <c r="I1271" s="73"/>
      <c r="J1271" s="169"/>
      <c r="K1271" s="111">
        <f t="shared" si="55"/>
        <v>0</v>
      </c>
      <c r="L1271" s="100"/>
      <c r="M1271" s="170"/>
      <c r="N1271" s="171"/>
    </row>
    <row r="1272" spans="2:14" hidden="1">
      <c r="B1272" s="322"/>
      <c r="C1272" s="45"/>
      <c r="D1272" s="45"/>
      <c r="E1272" s="168">
        <v>0</v>
      </c>
      <c r="F1272" s="112">
        <v>0.12</v>
      </c>
      <c r="G1272" s="73"/>
      <c r="H1272" s="73"/>
      <c r="I1272" s="73"/>
      <c r="J1272" s="169"/>
      <c r="K1272" s="111">
        <f t="shared" si="55"/>
        <v>0</v>
      </c>
      <c r="L1272" s="100"/>
      <c r="M1272" s="170"/>
      <c r="N1272" s="171"/>
    </row>
    <row r="1273" spans="2:14" hidden="1">
      <c r="B1273" s="322"/>
      <c r="C1273" s="45"/>
      <c r="D1273" s="45"/>
      <c r="E1273" s="168">
        <v>0</v>
      </c>
      <c r="F1273" s="112">
        <v>0.12</v>
      </c>
      <c r="G1273" s="73"/>
      <c r="H1273" s="73"/>
      <c r="I1273" s="73"/>
      <c r="J1273" s="169"/>
      <c r="K1273" s="111">
        <f t="shared" si="55"/>
        <v>0</v>
      </c>
      <c r="L1273" s="100"/>
      <c r="M1273" s="170"/>
      <c r="N1273" s="171"/>
    </row>
    <row r="1274" spans="2:14" hidden="1">
      <c r="B1274" s="322"/>
      <c r="C1274" s="45"/>
      <c r="D1274" s="45"/>
      <c r="E1274" s="178"/>
      <c r="F1274" s="73"/>
      <c r="G1274" s="73"/>
      <c r="H1274" s="73"/>
      <c r="I1274" s="73"/>
      <c r="J1274" s="169"/>
      <c r="K1274" s="411"/>
      <c r="L1274" s="100"/>
      <c r="M1274" s="170"/>
      <c r="N1274" s="171"/>
    </row>
    <row r="1275" spans="2:14" hidden="1">
      <c r="B1275" s="322"/>
      <c r="C1275" s="45"/>
      <c r="D1275" s="45"/>
      <c r="E1275" s="178"/>
      <c r="F1275" s="73"/>
      <c r="G1275" s="73"/>
      <c r="H1275" s="73"/>
      <c r="I1275" s="73"/>
      <c r="J1275" s="169"/>
      <c r="K1275" s="411"/>
      <c r="L1275" s="100"/>
      <c r="M1275" s="170"/>
      <c r="N1275" s="171"/>
    </row>
    <row r="1276" spans="2:14" ht="15" hidden="1">
      <c r="B1276" s="322"/>
      <c r="C1276" s="45">
        <v>94990</v>
      </c>
      <c r="D1276" s="121" t="s">
        <v>11</v>
      </c>
      <c r="E1276" s="185" t="s">
        <v>6557</v>
      </c>
      <c r="F1276" s="73"/>
      <c r="G1276" s="73"/>
      <c r="H1276" s="73"/>
      <c r="I1276" s="73"/>
      <c r="J1276" s="169"/>
      <c r="K1276" s="412">
        <f>SUM(K1278:K1283)</f>
        <v>0</v>
      </c>
      <c r="L1276" s="100" t="s">
        <v>63</v>
      </c>
      <c r="M1276" s="160">
        <f>K1276*0.07</f>
        <v>0</v>
      </c>
      <c r="N1276" s="108" t="s">
        <v>64</v>
      </c>
    </row>
    <row r="1277" spans="2:14" ht="25.5" hidden="1">
      <c r="B1277" s="334" t="s">
        <v>6561</v>
      </c>
      <c r="C1277" s="45"/>
      <c r="D1277" s="45"/>
      <c r="E1277" s="127" t="s">
        <v>6559</v>
      </c>
      <c r="F1277" s="310" t="s">
        <v>6560</v>
      </c>
      <c r="G1277" s="73"/>
      <c r="H1277" s="73"/>
      <c r="I1277" s="73"/>
      <c r="J1277" s="169"/>
      <c r="K1277" s="412"/>
      <c r="L1277" s="100"/>
      <c r="M1277" s="160"/>
      <c r="N1277" s="108"/>
    </row>
    <row r="1278" spans="2:14" hidden="1">
      <c r="B1278" s="322" t="s">
        <v>12150</v>
      </c>
      <c r="C1278" s="45"/>
      <c r="D1278" s="45"/>
      <c r="E1278" s="168">
        <v>0</v>
      </c>
      <c r="F1278" s="112">
        <v>1</v>
      </c>
      <c r="G1278" s="73"/>
      <c r="H1278" s="73"/>
      <c r="I1278" s="73"/>
      <c r="J1278" s="169"/>
      <c r="K1278" s="111">
        <f t="shared" ref="K1278:K1279" si="56">E1278*F1278</f>
        <v>0</v>
      </c>
      <c r="L1278" s="100"/>
      <c r="M1278" s="170"/>
      <c r="N1278" s="171"/>
    </row>
    <row r="1279" spans="2:14" hidden="1">
      <c r="B1279" s="322" t="s">
        <v>12151</v>
      </c>
      <c r="C1279" s="45"/>
      <c r="D1279" s="45"/>
      <c r="E1279" s="168">
        <v>0</v>
      </c>
      <c r="F1279" s="112">
        <v>1</v>
      </c>
      <c r="G1279" s="73"/>
      <c r="H1279" s="73"/>
      <c r="I1279" s="73"/>
      <c r="J1279" s="169"/>
      <c r="K1279" s="111">
        <f t="shared" si="56"/>
        <v>0</v>
      </c>
      <c r="L1279" s="100"/>
      <c r="M1279" s="170"/>
      <c r="N1279" s="171"/>
    </row>
    <row r="1280" spans="2:14" hidden="1">
      <c r="B1280" s="322" t="s">
        <v>12152</v>
      </c>
      <c r="C1280" s="45"/>
      <c r="D1280" s="45"/>
      <c r="E1280" s="168">
        <v>0</v>
      </c>
      <c r="F1280" s="112">
        <v>1</v>
      </c>
      <c r="G1280" s="73"/>
      <c r="H1280" s="73"/>
      <c r="I1280" s="73"/>
      <c r="J1280" s="169"/>
      <c r="K1280" s="111">
        <f t="shared" ref="K1280:K1283" si="57">E1280*F1280</f>
        <v>0</v>
      </c>
      <c r="L1280" s="100"/>
      <c r="M1280" s="170"/>
      <c r="N1280" s="171"/>
    </row>
    <row r="1281" spans="2:14" hidden="1">
      <c r="B1281" s="322" t="s">
        <v>12153</v>
      </c>
      <c r="C1281" s="45"/>
      <c r="D1281" s="45"/>
      <c r="E1281" s="168">
        <v>0</v>
      </c>
      <c r="F1281" s="112">
        <v>1</v>
      </c>
      <c r="G1281" s="73"/>
      <c r="H1281" s="73"/>
      <c r="I1281" s="73"/>
      <c r="J1281" s="169"/>
      <c r="K1281" s="111">
        <f t="shared" si="57"/>
        <v>0</v>
      </c>
      <c r="L1281" s="100"/>
      <c r="M1281" s="170"/>
      <c r="N1281" s="171"/>
    </row>
    <row r="1282" spans="2:14" hidden="1">
      <c r="B1282" s="322" t="s">
        <v>12154</v>
      </c>
      <c r="C1282" s="45"/>
      <c r="D1282" s="45"/>
      <c r="E1282" s="168">
        <v>0</v>
      </c>
      <c r="F1282" s="112">
        <v>1</v>
      </c>
      <c r="G1282" s="73"/>
      <c r="H1282" s="73"/>
      <c r="I1282" s="73"/>
      <c r="J1282" s="169"/>
      <c r="K1282" s="111">
        <f t="shared" si="57"/>
        <v>0</v>
      </c>
      <c r="L1282" s="100"/>
      <c r="M1282" s="170"/>
      <c r="N1282" s="171"/>
    </row>
    <row r="1283" spans="2:14" hidden="1">
      <c r="B1283" s="322" t="s">
        <v>12511</v>
      </c>
      <c r="C1283" s="45"/>
      <c r="D1283" s="45"/>
      <c r="E1283" s="168">
        <v>0</v>
      </c>
      <c r="F1283" s="112">
        <v>1</v>
      </c>
      <c r="G1283" s="73"/>
      <c r="H1283" s="73"/>
      <c r="I1283" s="73"/>
      <c r="J1283" s="169"/>
      <c r="K1283" s="111">
        <f t="shared" si="57"/>
        <v>0</v>
      </c>
      <c r="L1283" s="100"/>
      <c r="M1283" s="170"/>
      <c r="N1283" s="171"/>
    </row>
    <row r="1284" spans="2:14" hidden="1">
      <c r="B1284" s="322"/>
      <c r="C1284" s="45"/>
      <c r="D1284" s="45"/>
      <c r="E1284" s="178"/>
      <c r="F1284" s="73"/>
      <c r="G1284" s="73"/>
      <c r="H1284" s="73"/>
      <c r="I1284" s="73"/>
      <c r="J1284" s="169"/>
      <c r="K1284" s="411"/>
      <c r="L1284" s="100"/>
      <c r="M1284" s="170"/>
      <c r="N1284" s="171"/>
    </row>
    <row r="1285" spans="2:14" ht="15" hidden="1">
      <c r="B1285" s="322"/>
      <c r="C1285" s="45"/>
      <c r="D1285" s="45"/>
      <c r="E1285" s="185" t="s">
        <v>6558</v>
      </c>
      <c r="F1285" s="73"/>
      <c r="G1285" s="73"/>
      <c r="H1285" s="73"/>
      <c r="I1285" s="73"/>
      <c r="J1285" s="169"/>
      <c r="K1285" s="412">
        <f>SUM(K1287:K1288)</f>
        <v>0</v>
      </c>
      <c r="L1285" s="100" t="s">
        <v>63</v>
      </c>
      <c r="M1285" s="170"/>
      <c r="N1285" s="171"/>
    </row>
    <row r="1286" spans="2:14" ht="25.5" hidden="1">
      <c r="B1286" s="334" t="s">
        <v>6561</v>
      </c>
      <c r="C1286" s="45"/>
      <c r="D1286" s="45"/>
      <c r="E1286" s="127" t="s">
        <v>6559</v>
      </c>
      <c r="F1286" s="310" t="s">
        <v>6560</v>
      </c>
      <c r="G1286" s="73"/>
      <c r="H1286" s="73"/>
      <c r="I1286" s="73"/>
      <c r="J1286" s="169"/>
      <c r="K1286" s="412"/>
      <c r="L1286" s="100"/>
      <c r="M1286" s="170"/>
      <c r="N1286" s="171"/>
    </row>
    <row r="1287" spans="2:14" hidden="1">
      <c r="B1287" s="322" t="s">
        <v>6554</v>
      </c>
      <c r="C1287" s="45"/>
      <c r="D1287" s="45"/>
      <c r="E1287" s="168">
        <v>0</v>
      </c>
      <c r="F1287" s="112">
        <v>1</v>
      </c>
      <c r="G1287" s="73"/>
      <c r="H1287" s="73"/>
      <c r="I1287" s="73"/>
      <c r="J1287" s="169"/>
      <c r="K1287" s="111">
        <f t="shared" ref="K1287:K1288" si="58">E1287*F1287</f>
        <v>0</v>
      </c>
      <c r="L1287" s="100"/>
      <c r="M1287" s="170"/>
      <c r="N1287" s="171"/>
    </row>
    <row r="1288" spans="2:14" hidden="1">
      <c r="B1288" s="322"/>
      <c r="C1288" s="45"/>
      <c r="D1288" s="45"/>
      <c r="E1288" s="168">
        <v>0</v>
      </c>
      <c r="F1288" s="112">
        <v>1</v>
      </c>
      <c r="G1288" s="73"/>
      <c r="H1288" s="73"/>
      <c r="I1288" s="73"/>
      <c r="J1288" s="169"/>
      <c r="K1288" s="111">
        <f t="shared" si="58"/>
        <v>0</v>
      </c>
      <c r="L1288" s="100"/>
      <c r="M1288" s="170"/>
      <c r="N1288" s="171"/>
    </row>
    <row r="1289" spans="2:14" hidden="1">
      <c r="B1289" s="322"/>
      <c r="C1289" s="45"/>
      <c r="D1289" s="45"/>
      <c r="E1289" s="178"/>
      <c r="F1289" s="73"/>
      <c r="G1289" s="73"/>
      <c r="H1289" s="73"/>
      <c r="I1289" s="73"/>
      <c r="J1289" s="169"/>
      <c r="K1289" s="411"/>
      <c r="L1289" s="100"/>
      <c r="M1289" s="170"/>
      <c r="N1289" s="171"/>
    </row>
    <row r="1290" spans="2:14" ht="15" hidden="1">
      <c r="B1290" s="322"/>
      <c r="C1290" s="45"/>
      <c r="D1290" s="45"/>
      <c r="E1290" s="185" t="s">
        <v>6565</v>
      </c>
      <c r="F1290" s="73"/>
      <c r="G1290" s="73"/>
      <c r="H1290" s="73"/>
      <c r="I1290" s="73"/>
      <c r="J1290" s="169"/>
      <c r="K1290" s="412">
        <f>SUM(K1292:K1293)</f>
        <v>0</v>
      </c>
      <c r="L1290" s="87" t="s">
        <v>5801</v>
      </c>
      <c r="M1290" s="170"/>
      <c r="N1290" s="171"/>
    </row>
    <row r="1291" spans="2:14" ht="15" hidden="1">
      <c r="B1291" s="334" t="s">
        <v>6561</v>
      </c>
      <c r="C1291" s="45"/>
      <c r="D1291" s="45"/>
      <c r="E1291" s="127" t="s">
        <v>6277</v>
      </c>
      <c r="F1291" s="310" t="s">
        <v>6566</v>
      </c>
      <c r="G1291" s="73"/>
      <c r="H1291" s="73"/>
      <c r="I1291" s="73"/>
      <c r="J1291" s="169"/>
      <c r="K1291" s="412"/>
      <c r="L1291" s="100"/>
      <c r="M1291" s="170"/>
      <c r="N1291" s="171"/>
    </row>
    <row r="1292" spans="2:14" hidden="1">
      <c r="B1292" s="322" t="s">
        <v>6554</v>
      </c>
      <c r="C1292" s="45"/>
      <c r="D1292" s="45"/>
      <c r="E1292" s="168">
        <v>0</v>
      </c>
      <c r="F1292" s="112">
        <v>1</v>
      </c>
      <c r="G1292" s="73"/>
      <c r="H1292" s="73"/>
      <c r="I1292" s="73"/>
      <c r="J1292" s="169"/>
      <c r="K1292" s="111">
        <f t="shared" ref="K1292:K1293" si="59">E1292*F1292</f>
        <v>0</v>
      </c>
      <c r="L1292" s="100"/>
      <c r="M1292" s="170"/>
      <c r="N1292" s="171"/>
    </row>
    <row r="1293" spans="2:14" hidden="1">
      <c r="B1293" s="322"/>
      <c r="C1293" s="45"/>
      <c r="D1293" s="45"/>
      <c r="E1293" s="168">
        <v>0</v>
      </c>
      <c r="F1293" s="112">
        <v>1</v>
      </c>
      <c r="G1293" s="73"/>
      <c r="H1293" s="73"/>
      <c r="I1293" s="73"/>
      <c r="J1293" s="169"/>
      <c r="K1293" s="111">
        <f t="shared" si="59"/>
        <v>0</v>
      </c>
      <c r="L1293" s="100"/>
      <c r="M1293" s="170"/>
      <c r="N1293" s="171"/>
    </row>
    <row r="1294" spans="2:14" hidden="1">
      <c r="B1294" s="322"/>
      <c r="C1294" s="45"/>
      <c r="D1294" s="45"/>
      <c r="E1294" s="178"/>
      <c r="F1294" s="73"/>
      <c r="G1294" s="73"/>
      <c r="H1294" s="73"/>
      <c r="I1294" s="73"/>
      <c r="J1294" s="169"/>
      <c r="K1294" s="411"/>
      <c r="L1294" s="100"/>
      <c r="M1294" s="170"/>
      <c r="N1294" s="171"/>
    </row>
    <row r="1295" spans="2:14" ht="15" hidden="1">
      <c r="B1295" s="322"/>
      <c r="C1295" s="45"/>
      <c r="D1295" s="45"/>
      <c r="E1295" s="185" t="s">
        <v>6568</v>
      </c>
      <c r="F1295" s="73"/>
      <c r="G1295" s="73"/>
      <c r="H1295" s="73"/>
      <c r="I1295" s="73"/>
      <c r="J1295" s="169"/>
      <c r="K1295" s="412">
        <f>SUM(K1297:K1298)</f>
        <v>0</v>
      </c>
      <c r="L1295" s="87" t="s">
        <v>5801</v>
      </c>
      <c r="M1295" s="170"/>
      <c r="N1295" s="171"/>
    </row>
    <row r="1296" spans="2:14" ht="15" hidden="1">
      <c r="B1296" s="334" t="s">
        <v>6561</v>
      </c>
      <c r="C1296" s="45">
        <v>94267</v>
      </c>
      <c r="D1296" s="121" t="s">
        <v>11</v>
      </c>
      <c r="E1296" s="127" t="s">
        <v>6277</v>
      </c>
      <c r="F1296" s="310" t="s">
        <v>6566</v>
      </c>
      <c r="G1296" s="73"/>
      <c r="H1296" s="73"/>
      <c r="I1296" s="73"/>
      <c r="J1296" s="169"/>
      <c r="K1296" s="412"/>
      <c r="L1296" s="100"/>
      <c r="M1296" s="170"/>
      <c r="N1296" s="171"/>
    </row>
    <row r="1297" spans="2:14" hidden="1">
      <c r="B1297" s="322" t="s">
        <v>12149</v>
      </c>
      <c r="C1297" s="45"/>
      <c r="D1297" s="45"/>
      <c r="E1297" s="168">
        <v>0</v>
      </c>
      <c r="F1297" s="112">
        <v>1</v>
      </c>
      <c r="G1297" s="73"/>
      <c r="H1297" s="73"/>
      <c r="I1297" s="73"/>
      <c r="J1297" s="169"/>
      <c r="K1297" s="111">
        <f t="shared" ref="K1297:K1298" si="60">E1297*F1297</f>
        <v>0</v>
      </c>
      <c r="L1297" s="100"/>
      <c r="M1297" s="170"/>
      <c r="N1297" s="171"/>
    </row>
    <row r="1298" spans="2:14" hidden="1">
      <c r="B1298" s="322"/>
      <c r="C1298" s="45"/>
      <c r="D1298" s="45"/>
      <c r="E1298" s="168">
        <v>0</v>
      </c>
      <c r="F1298" s="112">
        <v>1</v>
      </c>
      <c r="G1298" s="73"/>
      <c r="H1298" s="73"/>
      <c r="I1298" s="73"/>
      <c r="J1298" s="169"/>
      <c r="K1298" s="111">
        <f t="shared" si="60"/>
        <v>0</v>
      </c>
      <c r="L1298" s="100"/>
      <c r="M1298" s="170"/>
      <c r="N1298" s="171"/>
    </row>
    <row r="1299" spans="2:14" hidden="1">
      <c r="B1299" s="322"/>
      <c r="C1299" s="45"/>
      <c r="D1299" s="45"/>
      <c r="E1299" s="178"/>
      <c r="F1299" s="73"/>
      <c r="G1299" s="73"/>
      <c r="H1299" s="73"/>
      <c r="I1299" s="73"/>
      <c r="J1299" s="169"/>
      <c r="K1299" s="111"/>
      <c r="L1299" s="100"/>
      <c r="M1299" s="170"/>
      <c r="N1299" s="171"/>
    </row>
    <row r="1300" spans="2:14" ht="15" hidden="1">
      <c r="B1300" s="322"/>
      <c r="C1300" s="45"/>
      <c r="D1300" s="45"/>
      <c r="E1300" s="185" t="s">
        <v>6567</v>
      </c>
      <c r="F1300" s="73"/>
      <c r="G1300" s="73"/>
      <c r="H1300" s="73"/>
      <c r="I1300" s="73"/>
      <c r="J1300" s="169"/>
      <c r="K1300" s="412">
        <f>SUM(K1302:K1303)</f>
        <v>0</v>
      </c>
      <c r="L1300" s="100" t="s">
        <v>63</v>
      </c>
      <c r="M1300" s="252">
        <f>K1300*0.05</f>
        <v>0</v>
      </c>
      <c r="N1300" s="181" t="s">
        <v>64</v>
      </c>
    </row>
    <row r="1301" spans="2:14" ht="25.5" hidden="1">
      <c r="B1301" s="334" t="s">
        <v>6561</v>
      </c>
      <c r="C1301" s="45"/>
      <c r="D1301" s="45"/>
      <c r="E1301" s="127" t="s">
        <v>6559</v>
      </c>
      <c r="F1301" s="310" t="s">
        <v>6560</v>
      </c>
      <c r="G1301" s="73"/>
      <c r="H1301" s="73"/>
      <c r="I1301" s="73"/>
      <c r="J1301" s="169"/>
      <c r="K1301" s="412"/>
      <c r="L1301" s="100"/>
      <c r="M1301" s="170"/>
      <c r="N1301" s="171"/>
    </row>
    <row r="1302" spans="2:14" hidden="1">
      <c r="B1302" s="322" t="s">
        <v>6554</v>
      </c>
      <c r="C1302" s="45"/>
      <c r="D1302" s="45"/>
      <c r="E1302" s="168">
        <v>0</v>
      </c>
      <c r="F1302" s="112">
        <v>1</v>
      </c>
      <c r="G1302" s="73"/>
      <c r="H1302" s="73"/>
      <c r="I1302" s="73"/>
      <c r="J1302" s="169"/>
      <c r="K1302" s="111">
        <f t="shared" ref="K1302:K1303" si="61">E1302*F1302</f>
        <v>0</v>
      </c>
      <c r="L1302" s="100"/>
      <c r="M1302" s="170"/>
      <c r="N1302" s="171"/>
    </row>
    <row r="1303" spans="2:14" hidden="1">
      <c r="B1303" s="322"/>
      <c r="C1303" s="45"/>
      <c r="D1303" s="45"/>
      <c r="E1303" s="168">
        <v>0</v>
      </c>
      <c r="F1303" s="112">
        <v>1</v>
      </c>
      <c r="G1303" s="73"/>
      <c r="H1303" s="73"/>
      <c r="I1303" s="73"/>
      <c r="J1303" s="169"/>
      <c r="K1303" s="111">
        <f t="shared" si="61"/>
        <v>0</v>
      </c>
      <c r="L1303" s="100"/>
      <c r="M1303" s="170"/>
      <c r="N1303" s="171"/>
    </row>
    <row r="1304" spans="2:14" hidden="1">
      <c r="B1304" s="322"/>
      <c r="C1304" s="45"/>
      <c r="D1304" s="45"/>
      <c r="E1304" s="178"/>
      <c r="F1304" s="73"/>
      <c r="G1304" s="73"/>
      <c r="H1304" s="73"/>
      <c r="I1304" s="73"/>
      <c r="J1304" s="169"/>
      <c r="K1304" s="411"/>
      <c r="L1304" s="100"/>
      <c r="M1304" s="170"/>
      <c r="N1304" s="171"/>
    </row>
    <row r="1305" spans="2:14" hidden="1">
      <c r="B1305" s="322"/>
      <c r="C1305" s="45"/>
      <c r="D1305" s="45"/>
      <c r="E1305" s="178"/>
      <c r="F1305" s="73"/>
      <c r="G1305" s="73"/>
      <c r="H1305" s="73"/>
      <c r="I1305" s="73"/>
      <c r="J1305" s="169"/>
      <c r="K1305" s="411"/>
      <c r="L1305" s="100"/>
      <c r="M1305" s="170"/>
      <c r="N1305" s="171"/>
    </row>
    <row r="1306" spans="2:14" hidden="1">
      <c r="B1306" s="322"/>
      <c r="C1306" s="45"/>
      <c r="D1306" s="45"/>
      <c r="E1306" s="178"/>
      <c r="F1306" s="73"/>
      <c r="G1306" s="73"/>
      <c r="H1306" s="73"/>
      <c r="I1306" s="73"/>
      <c r="J1306" s="169"/>
      <c r="K1306" s="411"/>
      <c r="L1306" s="100"/>
      <c r="M1306" s="170"/>
      <c r="N1306" s="171"/>
    </row>
    <row r="1307" spans="2:14" hidden="1">
      <c r="B1307" s="322"/>
      <c r="C1307" s="45"/>
      <c r="D1307" s="45"/>
      <c r="E1307" s="178"/>
      <c r="F1307" s="73"/>
      <c r="G1307" s="83"/>
      <c r="H1307" s="83"/>
      <c r="I1307" s="83"/>
      <c r="J1307" s="138"/>
      <c r="K1307" s="411"/>
      <c r="L1307" s="100"/>
      <c r="M1307" s="170"/>
      <c r="N1307" s="171"/>
    </row>
    <row r="1308" spans="2:14" ht="13.5" hidden="1" thickBot="1">
      <c r="B1308" s="322"/>
      <c r="C1308" s="45"/>
      <c r="D1308" s="45"/>
      <c r="E1308" s="178"/>
      <c r="F1308" s="73"/>
      <c r="G1308" s="83"/>
      <c r="H1308" s="83"/>
      <c r="I1308" s="83"/>
      <c r="J1308" s="138"/>
      <c r="K1308" s="411"/>
      <c r="L1308" s="100"/>
      <c r="M1308" s="170"/>
      <c r="N1308" s="171"/>
    </row>
    <row r="1309" spans="2:14" ht="13.5" hidden="1" thickBot="1">
      <c r="B1309" s="323"/>
      <c r="C1309" s="149"/>
      <c r="D1309" s="149"/>
      <c r="E1309" s="591" t="s">
        <v>12068</v>
      </c>
      <c r="F1309" s="592"/>
      <c r="G1309" s="592"/>
      <c r="H1309" s="592"/>
      <c r="I1309" s="592"/>
      <c r="J1309" s="593"/>
      <c r="K1309" s="410"/>
      <c r="L1309" s="106"/>
      <c r="M1309" s="154"/>
      <c r="N1309" s="177"/>
    </row>
    <row r="1310" spans="2:14" s="247" customFormat="1" ht="29.25" hidden="1" customHeight="1">
      <c r="B1310" s="322"/>
      <c r="C1310" s="45">
        <v>84084</v>
      </c>
      <c r="D1310" s="121" t="s">
        <v>11</v>
      </c>
      <c r="E1310" s="579" t="str">
        <f>IFERROR(VLOOKUP($C1310,'2-SINAPI MAIO 2018'!$A$1:$D$11396,2,0),IFERROR(VLOOKUP($C1310,'3-COMPO.ADM.PRF '!$B$12:$I$201,4,0),""))</f>
        <v>APICOAMENTO MANUAL DE SUPERFICIE DE CONCRETO</v>
      </c>
      <c r="F1310" s="580"/>
      <c r="G1310" s="580"/>
      <c r="H1310" s="580"/>
      <c r="I1310" s="580"/>
      <c r="J1310" s="581"/>
      <c r="K1310" s="412">
        <f>SUM(K1313:K1313)</f>
        <v>0</v>
      </c>
      <c r="L1310" s="100" t="s">
        <v>63</v>
      </c>
      <c r="M1310" s="200"/>
      <c r="N1310" s="246"/>
    </row>
    <row r="1311" spans="2:14" s="247" customFormat="1" ht="15" hidden="1">
      <c r="B1311" s="322"/>
      <c r="C1311" s="45"/>
      <c r="D1311" s="121"/>
      <c r="E1311" s="185"/>
      <c r="F1311" s="73"/>
      <c r="G1311" s="649" t="s">
        <v>12157</v>
      </c>
      <c r="H1311" s="650"/>
      <c r="I1311" s="650"/>
      <c r="J1311" s="138"/>
      <c r="K1311" s="412"/>
      <c r="L1311" s="100"/>
      <c r="M1311" s="200"/>
      <c r="N1311" s="246"/>
    </row>
    <row r="1312" spans="2:14" s="247" customFormat="1" hidden="1">
      <c r="B1312" s="324"/>
      <c r="C1312" s="121"/>
      <c r="D1312" s="121"/>
      <c r="E1312" s="127" t="s">
        <v>12160</v>
      </c>
      <c r="F1312" s="77" t="s">
        <v>12161</v>
      </c>
      <c r="G1312" s="121" t="s">
        <v>5809</v>
      </c>
      <c r="H1312" s="121" t="s">
        <v>12158</v>
      </c>
      <c r="I1312" s="121" t="s">
        <v>6179</v>
      </c>
      <c r="J1312" s="138" t="s">
        <v>12159</v>
      </c>
      <c r="K1312" s="111"/>
      <c r="L1312" s="100"/>
      <c r="M1312" s="200"/>
      <c r="N1312" s="246"/>
    </row>
    <row r="1313" spans="2:15" ht="25.5" hidden="1">
      <c r="B1313" s="322" t="s">
        <v>12156</v>
      </c>
      <c r="C1313" s="121"/>
      <c r="D1313" s="121"/>
      <c r="E1313" s="168">
        <v>0</v>
      </c>
      <c r="F1313" s="112">
        <v>0</v>
      </c>
      <c r="G1313" s="315">
        <v>1.5</v>
      </c>
      <c r="H1313" s="315">
        <v>0.8</v>
      </c>
      <c r="I1313" s="315">
        <v>0</v>
      </c>
      <c r="J1313" s="316">
        <f>G1313*H1313*I1313</f>
        <v>0</v>
      </c>
      <c r="K1313" s="111">
        <f>E1313*F1313-J1313</f>
        <v>0</v>
      </c>
      <c r="L1313" s="100"/>
      <c r="M1313" s="170"/>
      <c r="N1313" s="171"/>
    </row>
    <row r="1314" spans="2:15" s="247" customFormat="1" hidden="1">
      <c r="B1314" s="330"/>
      <c r="C1314" s="153"/>
      <c r="D1314" s="153"/>
      <c r="E1314" s="197"/>
      <c r="F1314" s="106"/>
      <c r="G1314" s="106"/>
      <c r="H1314" s="106"/>
      <c r="I1314" s="106"/>
      <c r="J1314" s="248"/>
      <c r="K1314" s="410"/>
      <c r="L1314" s="106"/>
      <c r="M1314" s="200"/>
      <c r="N1314" s="246"/>
    </row>
    <row r="1315" spans="2:15" s="247" customFormat="1" hidden="1">
      <c r="B1315" s="330"/>
      <c r="C1315" s="153"/>
      <c r="D1315" s="153"/>
      <c r="E1315" s="197"/>
      <c r="F1315" s="106"/>
      <c r="G1315" s="106"/>
      <c r="H1315" s="106"/>
      <c r="I1315" s="106"/>
      <c r="J1315" s="248"/>
      <c r="K1315" s="410"/>
      <c r="L1315" s="106"/>
      <c r="M1315" s="200"/>
      <c r="N1315" s="246"/>
    </row>
    <row r="1316" spans="2:15" ht="52.5" hidden="1" customHeight="1">
      <c r="B1316" s="322"/>
      <c r="C1316" s="45">
        <v>87905</v>
      </c>
      <c r="D1316" s="121" t="s">
        <v>11</v>
      </c>
      <c r="E1316" s="579" t="str">
        <f>IFERROR(VLOOKUP($C1316,'2-SINAPI MAIO 2018'!$A$1:$D$11396,2,0),IFERROR(VLOOKUP($C1316,'3-COMPO.ADM.PRF '!$B$12:$I$201,4,0),""))</f>
        <v>CHAPISCO APLICADO EM ALVENARIA (COM PRESENÇA DE VÃOS) E ESTRUTURAS DE CONCRETO DE FACHADA, COM COLHER DE PEDREIRO.  ARGAMASSA TRAÇO 1:3 COM PREPARO EM BETONEIRA 400L. AF_06/2014</v>
      </c>
      <c r="F1316" s="580"/>
      <c r="G1316" s="580"/>
      <c r="H1316" s="580"/>
      <c r="I1316" s="580"/>
      <c r="J1316" s="581"/>
      <c r="K1316" s="412">
        <f>SUM(K1319:K1320)</f>
        <v>0</v>
      </c>
      <c r="L1316" s="100" t="s">
        <v>63</v>
      </c>
      <c r="M1316" s="170"/>
      <c r="N1316" s="171"/>
    </row>
    <row r="1317" spans="2:15" hidden="1">
      <c r="B1317" s="322"/>
      <c r="C1317" s="179"/>
      <c r="D1317" s="179"/>
      <c r="E1317" s="185"/>
      <c r="F1317" s="73"/>
      <c r="G1317" s="649" t="s">
        <v>12157</v>
      </c>
      <c r="H1317" s="650"/>
      <c r="I1317" s="650"/>
      <c r="J1317" s="138"/>
      <c r="K1317" s="411"/>
      <c r="L1317" s="100"/>
      <c r="M1317" s="170"/>
      <c r="N1317" s="171"/>
    </row>
    <row r="1318" spans="2:15" ht="32.25" hidden="1" customHeight="1">
      <c r="B1318" s="324"/>
      <c r="C1318" s="121"/>
      <c r="D1318" s="121"/>
      <c r="E1318" s="127" t="s">
        <v>6530</v>
      </c>
      <c r="F1318" s="77" t="s">
        <v>6528</v>
      </c>
      <c r="G1318" s="121" t="s">
        <v>5809</v>
      </c>
      <c r="H1318" s="121" t="s">
        <v>12158</v>
      </c>
      <c r="I1318" s="121" t="s">
        <v>6179</v>
      </c>
      <c r="J1318" s="138" t="s">
        <v>12159</v>
      </c>
      <c r="K1318" s="111"/>
      <c r="L1318" s="100"/>
      <c r="M1318" s="170"/>
      <c r="N1318" s="171"/>
    </row>
    <row r="1319" spans="2:15" hidden="1">
      <c r="B1319" s="322" t="s">
        <v>12155</v>
      </c>
      <c r="C1319" s="121"/>
      <c r="D1319" s="121"/>
      <c r="E1319" s="178">
        <f>K1117</f>
        <v>0</v>
      </c>
      <c r="F1319" s="112">
        <v>0</v>
      </c>
      <c r="G1319" s="73"/>
      <c r="H1319" s="73"/>
      <c r="I1319" s="73"/>
      <c r="J1319" s="138"/>
      <c r="K1319" s="111">
        <f>E1319*F1319</f>
        <v>0</v>
      </c>
      <c r="L1319" s="100"/>
      <c r="M1319" s="170"/>
      <c r="N1319" s="171"/>
    </row>
    <row r="1320" spans="2:15" ht="25.5" hidden="1">
      <c r="B1320" s="322" t="s">
        <v>12156</v>
      </c>
      <c r="C1320" s="121"/>
      <c r="D1320" s="121"/>
      <c r="E1320" s="178">
        <v>0</v>
      </c>
      <c r="F1320" s="112">
        <v>0</v>
      </c>
      <c r="G1320" s="73">
        <v>1.5</v>
      </c>
      <c r="H1320" s="73">
        <v>0.8</v>
      </c>
      <c r="I1320" s="73">
        <v>0</v>
      </c>
      <c r="J1320" s="138">
        <f>G1320*H1320*I1320</f>
        <v>0</v>
      </c>
      <c r="K1320" s="111">
        <f>E1320*F1320-J1320</f>
        <v>0</v>
      </c>
      <c r="L1320" s="100"/>
      <c r="M1320" s="170"/>
      <c r="N1320" s="171"/>
    </row>
    <row r="1321" spans="2:15" hidden="1">
      <c r="B1321" s="322"/>
      <c r="C1321" s="45"/>
      <c r="D1321" s="45"/>
      <c r="E1321" s="178"/>
      <c r="F1321" s="73"/>
      <c r="G1321" s="73"/>
      <c r="H1321" s="73"/>
      <c r="I1321" s="73"/>
      <c r="J1321" s="138"/>
      <c r="K1321" s="411"/>
      <c r="L1321" s="100"/>
      <c r="M1321" s="170"/>
      <c r="N1321" s="171"/>
    </row>
    <row r="1322" spans="2:15" ht="79.5" hidden="1" customHeight="1">
      <c r="B1322" s="322"/>
      <c r="C1322" s="45">
        <v>87529</v>
      </c>
      <c r="D1322" s="121" t="s">
        <v>11</v>
      </c>
      <c r="E1322" s="579" t="str">
        <f>IFERROR(VLOOKUP($C1322,'2-SINAPI MAIO 2018'!$A$1:$D$11396,2,0),IFERROR(VLOOKUP($C1322,'3-COMPO.ADM.PRF '!$B$12:$I$201,4,0),""))</f>
        <v>MASSA ÚNICA, PARA RECEBIMENTO DE PINTURA, EM ARGAMASSA TRAÇO 1:2:8, PREPARO MECÂNICO COM BETONEIRA 400L, APLICADA MANUALMENTE EM FACES INTERNAS DE PAREDES, ESPESSURA DE 20MM, COM EXECUÇÃO DE TALISCAS. AF_06/2014</v>
      </c>
      <c r="F1322" s="580"/>
      <c r="G1322" s="580"/>
      <c r="H1322" s="580"/>
      <c r="I1322" s="580"/>
      <c r="J1322" s="581"/>
      <c r="K1322" s="412">
        <f>SUM(K1324:K1325)</f>
        <v>0</v>
      </c>
      <c r="L1322" s="100" t="s">
        <v>63</v>
      </c>
      <c r="M1322" s="170"/>
      <c r="N1322" s="171"/>
      <c r="O1322" s="242"/>
    </row>
    <row r="1323" spans="2:15" ht="63.75" hidden="1">
      <c r="B1323" s="324" t="s">
        <v>6529</v>
      </c>
      <c r="C1323" s="121"/>
      <c r="D1323" s="121"/>
      <c r="E1323" s="127" t="s">
        <v>6530</v>
      </c>
      <c r="F1323" s="77" t="s">
        <v>6528</v>
      </c>
      <c r="G1323" s="310" t="s">
        <v>6531</v>
      </c>
      <c r="H1323" s="73"/>
      <c r="I1323" s="73"/>
      <c r="J1323" s="138"/>
      <c r="K1323" s="111"/>
      <c r="L1323" s="100"/>
      <c r="M1323" s="170"/>
      <c r="N1323" s="171"/>
      <c r="O1323" s="242"/>
    </row>
    <row r="1324" spans="2:15" hidden="1">
      <c r="B1324" s="322"/>
      <c r="C1324" s="121"/>
      <c r="D1324" s="121"/>
      <c r="E1324" s="178">
        <f>K1117</f>
        <v>0</v>
      </c>
      <c r="F1324" s="112">
        <v>2</v>
      </c>
      <c r="G1324" s="73">
        <f>K1332+K1366+K1378+K1390</f>
        <v>0</v>
      </c>
      <c r="H1324" s="73"/>
      <c r="I1324" s="73"/>
      <c r="J1324" s="138"/>
      <c r="K1324" s="111">
        <f>E1324*F1324-G1324</f>
        <v>0</v>
      </c>
      <c r="L1324" s="100"/>
      <c r="M1324" s="170"/>
      <c r="N1324" s="171"/>
      <c r="O1324" s="242"/>
    </row>
    <row r="1325" spans="2:15" s="247" customFormat="1" hidden="1">
      <c r="B1325" s="326"/>
      <c r="C1325" s="41"/>
      <c r="D1325" s="41"/>
      <c r="E1325" s="201"/>
      <c r="F1325" s="83"/>
      <c r="G1325" s="83"/>
      <c r="H1325" s="83"/>
      <c r="I1325" s="83"/>
      <c r="J1325" s="320"/>
      <c r="K1325" s="416">
        <f>K1320</f>
        <v>0</v>
      </c>
      <c r="L1325" s="88"/>
      <c r="M1325" s="253"/>
      <c r="N1325" s="254"/>
      <c r="O1325" s="243"/>
    </row>
    <row r="1326" spans="2:15" hidden="1">
      <c r="B1326" s="322"/>
      <c r="C1326" s="121"/>
      <c r="D1326" s="121"/>
      <c r="E1326" s="178"/>
      <c r="F1326" s="73"/>
      <c r="G1326" s="73"/>
      <c r="H1326" s="73"/>
      <c r="I1326" s="73"/>
      <c r="J1326" s="138"/>
      <c r="K1326" s="411"/>
      <c r="L1326" s="100"/>
      <c r="M1326" s="170"/>
      <c r="N1326" s="171"/>
      <c r="O1326" s="242"/>
    </row>
    <row r="1327" spans="2:15" ht="28.5" hidden="1" customHeight="1">
      <c r="B1327" s="322"/>
      <c r="C1327" s="121">
        <v>87553</v>
      </c>
      <c r="D1327" s="121" t="s">
        <v>11</v>
      </c>
      <c r="E1327" s="579" t="s">
        <v>6532</v>
      </c>
      <c r="F1327" s="580"/>
      <c r="G1327" s="580"/>
      <c r="H1327" s="580"/>
      <c r="I1327" s="580"/>
      <c r="J1327" s="581"/>
      <c r="K1327" s="412">
        <f>SUM(K1329)</f>
        <v>0</v>
      </c>
      <c r="L1327" s="100" t="s">
        <v>63</v>
      </c>
      <c r="M1327" s="170"/>
      <c r="N1327" s="171"/>
      <c r="O1327" s="242"/>
    </row>
    <row r="1328" spans="2:15" ht="30" hidden="1" customHeight="1">
      <c r="B1328" s="322"/>
      <c r="C1328" s="121"/>
      <c r="D1328" s="121"/>
      <c r="E1328" s="127"/>
      <c r="F1328" s="77"/>
      <c r="G1328" s="310" t="s">
        <v>6531</v>
      </c>
      <c r="H1328" s="73"/>
      <c r="I1328" s="73"/>
      <c r="J1328" s="138"/>
      <c r="K1328" s="411"/>
      <c r="L1328" s="100"/>
      <c r="M1328" s="170"/>
      <c r="N1328" s="171"/>
      <c r="O1328" s="242"/>
    </row>
    <row r="1329" spans="2:15" hidden="1">
      <c r="B1329" s="322"/>
      <c r="C1329" s="121"/>
      <c r="D1329" s="121"/>
      <c r="E1329" s="178"/>
      <c r="F1329" s="73"/>
      <c r="G1329" s="73">
        <f>G1324</f>
        <v>0</v>
      </c>
      <c r="H1329" s="73"/>
      <c r="I1329" s="73"/>
      <c r="J1329" s="138"/>
      <c r="K1329" s="111">
        <f>G1329</f>
        <v>0</v>
      </c>
      <c r="L1329" s="100"/>
      <c r="M1329" s="170"/>
      <c r="N1329" s="171"/>
      <c r="O1329" s="242"/>
    </row>
    <row r="1330" spans="2:15" hidden="1">
      <c r="B1330" s="322"/>
      <c r="C1330" s="121"/>
      <c r="D1330" s="121"/>
      <c r="E1330" s="178"/>
      <c r="F1330" s="73"/>
      <c r="G1330" s="73"/>
      <c r="H1330" s="73"/>
      <c r="I1330" s="73"/>
      <c r="J1330" s="138"/>
      <c r="K1330" s="411"/>
      <c r="L1330" s="100"/>
      <c r="M1330" s="170"/>
      <c r="N1330" s="171"/>
      <c r="O1330" s="242"/>
    </row>
    <row r="1331" spans="2:15" hidden="1">
      <c r="B1331" s="322"/>
      <c r="C1331" s="121"/>
      <c r="D1331" s="121"/>
      <c r="E1331" s="178"/>
      <c r="F1331" s="73"/>
      <c r="G1331" s="73"/>
      <c r="H1331" s="73"/>
      <c r="I1331" s="73"/>
      <c r="J1331" s="138"/>
      <c r="K1331" s="411"/>
      <c r="L1331" s="100"/>
      <c r="M1331" s="170"/>
      <c r="N1331" s="171"/>
      <c r="O1331" s="242"/>
    </row>
    <row r="1332" spans="2:15" ht="77.25" hidden="1" customHeight="1">
      <c r="B1332" s="322"/>
      <c r="C1332" s="121">
        <v>87275</v>
      </c>
      <c r="D1332" s="121" t="s">
        <v>11</v>
      </c>
      <c r="E1332" s="579" t="s">
        <v>12064</v>
      </c>
      <c r="F1332" s="580"/>
      <c r="G1332" s="580"/>
      <c r="H1332" s="580"/>
      <c r="I1332" s="580"/>
      <c r="J1332" s="581"/>
      <c r="K1332" s="412">
        <f>SUM(K1335:K1342)</f>
        <v>0</v>
      </c>
      <c r="L1332" s="100" t="s">
        <v>63</v>
      </c>
      <c r="M1332" s="170"/>
      <c r="N1332" s="171"/>
    </row>
    <row r="1333" spans="2:15" ht="42.75" hidden="1" customHeight="1">
      <c r="B1333" s="334" t="s">
        <v>6533</v>
      </c>
      <c r="C1333" s="154"/>
      <c r="D1333" s="154"/>
      <c r="E1333" s="123" t="s">
        <v>6535</v>
      </c>
      <c r="F1333" s="77" t="s">
        <v>6534</v>
      </c>
      <c r="G1333" s="594" t="s">
        <v>6527</v>
      </c>
      <c r="H1333" s="594"/>
      <c r="I1333" s="594"/>
      <c r="J1333" s="595"/>
      <c r="K1333" s="415"/>
      <c r="L1333" s="100"/>
      <c r="M1333" s="170"/>
      <c r="N1333" s="171"/>
    </row>
    <row r="1334" spans="2:15" ht="25.5" hidden="1">
      <c r="B1334" s="333"/>
      <c r="C1334" s="45"/>
      <c r="D1334" s="45"/>
      <c r="E1334" s="144"/>
      <c r="F1334" s="120"/>
      <c r="G1334" s="77" t="s">
        <v>6267</v>
      </c>
      <c r="H1334" s="77" t="s">
        <v>6266</v>
      </c>
      <c r="I1334" s="77" t="s">
        <v>6484</v>
      </c>
      <c r="J1334" s="311" t="s">
        <v>6526</v>
      </c>
      <c r="K1334" s="411"/>
      <c r="L1334" s="100"/>
      <c r="M1334" s="170"/>
      <c r="N1334" s="171"/>
    </row>
    <row r="1335" spans="2:15" hidden="1">
      <c r="B1335" s="322" t="s">
        <v>6544</v>
      </c>
      <c r="C1335" s="45"/>
      <c r="D1335" s="45"/>
      <c r="E1335" s="124">
        <v>0</v>
      </c>
      <c r="F1335" s="112">
        <v>1.8</v>
      </c>
      <c r="G1335" s="112">
        <v>0</v>
      </c>
      <c r="H1335" s="112">
        <v>0</v>
      </c>
      <c r="I1335" s="112">
        <v>0</v>
      </c>
      <c r="J1335" s="138">
        <f>G1335*H1335*I1335</f>
        <v>0</v>
      </c>
      <c r="K1335" s="111">
        <f>F1335*E1335-J1335-J1336-J1337-J1338</f>
        <v>0</v>
      </c>
      <c r="L1335" s="100"/>
      <c r="M1335" s="170"/>
      <c r="N1335" s="171"/>
    </row>
    <row r="1336" spans="2:15" hidden="1">
      <c r="B1336" s="322"/>
      <c r="C1336" s="45"/>
      <c r="D1336" s="45"/>
      <c r="E1336" s="145"/>
      <c r="F1336" s="83"/>
      <c r="G1336" s="73"/>
      <c r="H1336" s="73"/>
      <c r="I1336" s="83"/>
      <c r="J1336" s="138">
        <f t="shared" ref="J1336:J1338" si="62">G1336*H1336*I1336</f>
        <v>0</v>
      </c>
      <c r="K1336" s="111"/>
      <c r="L1336" s="100"/>
      <c r="M1336" s="170"/>
      <c r="N1336" s="171"/>
    </row>
    <row r="1337" spans="2:15" hidden="1">
      <c r="B1337" s="322"/>
      <c r="C1337" s="45"/>
      <c r="D1337" s="45"/>
      <c r="E1337" s="145"/>
      <c r="F1337" s="83"/>
      <c r="G1337" s="73"/>
      <c r="H1337" s="73"/>
      <c r="I1337" s="83"/>
      <c r="J1337" s="138">
        <f t="shared" si="62"/>
        <v>0</v>
      </c>
      <c r="K1337" s="111"/>
      <c r="L1337" s="106"/>
      <c r="M1337" s="205"/>
      <c r="N1337" s="198"/>
    </row>
    <row r="1338" spans="2:15" hidden="1">
      <c r="B1338" s="322"/>
      <c r="C1338" s="45"/>
      <c r="D1338" s="45"/>
      <c r="E1338" s="145"/>
      <c r="F1338" s="83"/>
      <c r="G1338" s="73"/>
      <c r="H1338" s="73"/>
      <c r="I1338" s="83"/>
      <c r="J1338" s="138">
        <f t="shared" si="62"/>
        <v>0</v>
      </c>
      <c r="K1338" s="111"/>
      <c r="L1338" s="106"/>
      <c r="M1338" s="205"/>
      <c r="N1338" s="198"/>
    </row>
    <row r="1339" spans="2:15" hidden="1">
      <c r="B1339" s="322" t="s">
        <v>6544</v>
      </c>
      <c r="C1339" s="45"/>
      <c r="D1339" s="45"/>
      <c r="E1339" s="124">
        <v>0</v>
      </c>
      <c r="F1339" s="112">
        <v>1.8</v>
      </c>
      <c r="G1339" s="112">
        <v>0</v>
      </c>
      <c r="H1339" s="112">
        <v>0</v>
      </c>
      <c r="I1339" s="112">
        <v>0</v>
      </c>
      <c r="J1339" s="138">
        <f>G1339*H1339*I1339</f>
        <v>0</v>
      </c>
      <c r="K1339" s="111">
        <f>F1339*E1339-J1339-J1340-J1341-J1342</f>
        <v>0</v>
      </c>
      <c r="L1339" s="106"/>
      <c r="M1339" s="205"/>
      <c r="N1339" s="198"/>
    </row>
    <row r="1340" spans="2:15" hidden="1">
      <c r="B1340" s="322"/>
      <c r="C1340" s="45"/>
      <c r="D1340" s="45"/>
      <c r="E1340" s="145"/>
      <c r="F1340" s="83"/>
      <c r="G1340" s="73"/>
      <c r="H1340" s="73"/>
      <c r="I1340" s="83"/>
      <c r="J1340" s="138">
        <f t="shared" ref="J1340:J1342" si="63">G1340*H1340*I1340</f>
        <v>0</v>
      </c>
      <c r="K1340" s="111"/>
      <c r="L1340" s="106"/>
      <c r="M1340" s="205"/>
      <c r="N1340" s="198"/>
    </row>
    <row r="1341" spans="2:15" hidden="1">
      <c r="B1341" s="322"/>
      <c r="C1341" s="45"/>
      <c r="D1341" s="45"/>
      <c r="E1341" s="145"/>
      <c r="F1341" s="83"/>
      <c r="G1341" s="73"/>
      <c r="H1341" s="73"/>
      <c r="I1341" s="83"/>
      <c r="J1341" s="138">
        <f t="shared" si="63"/>
        <v>0</v>
      </c>
      <c r="K1341" s="111"/>
      <c r="L1341" s="106"/>
      <c r="M1341" s="205"/>
      <c r="N1341" s="198"/>
    </row>
    <row r="1342" spans="2:15" hidden="1">
      <c r="B1342" s="322"/>
      <c r="C1342" s="45"/>
      <c r="D1342" s="45"/>
      <c r="E1342" s="145"/>
      <c r="F1342" s="83"/>
      <c r="G1342" s="73"/>
      <c r="H1342" s="73"/>
      <c r="I1342" s="83"/>
      <c r="J1342" s="138">
        <f t="shared" si="63"/>
        <v>0</v>
      </c>
      <c r="K1342" s="111"/>
      <c r="L1342" s="106"/>
      <c r="M1342" s="205"/>
      <c r="N1342" s="198"/>
    </row>
    <row r="1343" spans="2:15" hidden="1">
      <c r="B1343" s="322"/>
      <c r="C1343" s="45"/>
      <c r="D1343" s="45"/>
      <c r="E1343" s="184"/>
      <c r="F1343" s="73"/>
      <c r="G1343" s="73"/>
      <c r="H1343" s="73"/>
      <c r="I1343" s="73"/>
      <c r="J1343" s="169"/>
      <c r="K1343" s="111"/>
      <c r="L1343" s="100"/>
      <c r="M1343" s="170"/>
      <c r="N1343" s="171"/>
    </row>
    <row r="1344" spans="2:15" ht="28.5" hidden="1" customHeight="1">
      <c r="B1344" s="322"/>
      <c r="C1344" s="278" t="e">
        <f>'3-COMPO.ADM.PRF '!#REF!</f>
        <v>#REF!</v>
      </c>
      <c r="D1344" s="121" t="s">
        <v>6713</v>
      </c>
      <c r="E1344" s="579" t="e">
        <f>'3-COMPO.ADM.PRF '!#REF!</f>
        <v>#REF!</v>
      </c>
      <c r="F1344" s="580"/>
      <c r="G1344" s="580"/>
      <c r="H1344" s="580"/>
      <c r="I1344" s="580"/>
      <c r="J1344" s="581"/>
      <c r="K1344" s="412">
        <f>SUM(K1347:K1354)</f>
        <v>0</v>
      </c>
      <c r="L1344" s="100" t="s">
        <v>63</v>
      </c>
      <c r="M1344" s="170"/>
      <c r="N1344" s="171"/>
    </row>
    <row r="1345" spans="2:14" hidden="1">
      <c r="B1345" s="334" t="s">
        <v>6533</v>
      </c>
      <c r="C1345" s="154"/>
      <c r="D1345" s="154"/>
      <c r="E1345" s="123" t="s">
        <v>6535</v>
      </c>
      <c r="F1345" s="77" t="s">
        <v>6534</v>
      </c>
      <c r="G1345" s="594" t="s">
        <v>6527</v>
      </c>
      <c r="H1345" s="594"/>
      <c r="I1345" s="594"/>
      <c r="J1345" s="595"/>
      <c r="K1345" s="415"/>
      <c r="L1345" s="100"/>
      <c r="M1345" s="170"/>
      <c r="N1345" s="171"/>
    </row>
    <row r="1346" spans="2:14" ht="25.5" hidden="1">
      <c r="B1346" s="333"/>
      <c r="C1346" s="45"/>
      <c r="D1346" s="45"/>
      <c r="E1346" s="144"/>
      <c r="F1346" s="120"/>
      <c r="G1346" s="77" t="s">
        <v>6267</v>
      </c>
      <c r="H1346" s="77" t="s">
        <v>6266</v>
      </c>
      <c r="I1346" s="77" t="s">
        <v>6484</v>
      </c>
      <c r="J1346" s="311" t="s">
        <v>6526</v>
      </c>
      <c r="K1346" s="411"/>
      <c r="L1346" s="100"/>
      <c r="M1346" s="170"/>
      <c r="N1346" s="171"/>
    </row>
    <row r="1347" spans="2:14" hidden="1">
      <c r="B1347" s="322" t="s">
        <v>12443</v>
      </c>
      <c r="C1347" s="45"/>
      <c r="D1347" s="45"/>
      <c r="E1347" s="124">
        <v>0</v>
      </c>
      <c r="F1347" s="112">
        <v>1.2</v>
      </c>
      <c r="G1347" s="112">
        <v>0</v>
      </c>
      <c r="H1347" s="112">
        <v>0</v>
      </c>
      <c r="I1347" s="112">
        <v>0</v>
      </c>
      <c r="J1347" s="138">
        <f>G1347*H1347*I1347</f>
        <v>0</v>
      </c>
      <c r="K1347" s="111">
        <f>F1347*E1347-J1347-J1348-J1349-J1350</f>
        <v>0</v>
      </c>
      <c r="L1347" s="100"/>
      <c r="M1347" s="170"/>
      <c r="N1347" s="171"/>
    </row>
    <row r="1348" spans="2:14" hidden="1">
      <c r="B1348" s="322"/>
      <c r="C1348" s="45"/>
      <c r="D1348" s="45"/>
      <c r="E1348" s="145"/>
      <c r="F1348" s="83"/>
      <c r="G1348" s="73"/>
      <c r="H1348" s="73"/>
      <c r="I1348" s="83"/>
      <c r="J1348" s="138">
        <f t="shared" ref="J1348:J1350" si="64">G1348*H1348*I1348</f>
        <v>0</v>
      </c>
      <c r="K1348" s="111"/>
      <c r="L1348" s="100"/>
      <c r="M1348" s="170"/>
      <c r="N1348" s="171"/>
    </row>
    <row r="1349" spans="2:14" hidden="1">
      <c r="B1349" s="322"/>
      <c r="C1349" s="45"/>
      <c r="D1349" s="45"/>
      <c r="E1349" s="145"/>
      <c r="F1349" s="83"/>
      <c r="G1349" s="73"/>
      <c r="H1349" s="73"/>
      <c r="I1349" s="83"/>
      <c r="J1349" s="138">
        <f t="shared" si="64"/>
        <v>0</v>
      </c>
      <c r="K1349" s="111"/>
      <c r="L1349" s="106"/>
      <c r="M1349" s="170"/>
      <c r="N1349" s="171"/>
    </row>
    <row r="1350" spans="2:14" hidden="1">
      <c r="B1350" s="322"/>
      <c r="C1350" s="45"/>
      <c r="D1350" s="45"/>
      <c r="E1350" s="145"/>
      <c r="F1350" s="83"/>
      <c r="G1350" s="73"/>
      <c r="H1350" s="73"/>
      <c r="I1350" s="83"/>
      <c r="J1350" s="138">
        <f t="shared" si="64"/>
        <v>0</v>
      </c>
      <c r="K1350" s="111"/>
      <c r="L1350" s="106"/>
      <c r="M1350" s="170"/>
      <c r="N1350" s="171"/>
    </row>
    <row r="1351" spans="2:14" hidden="1">
      <c r="B1351" s="322" t="s">
        <v>6544</v>
      </c>
      <c r="C1351" s="45"/>
      <c r="D1351" s="45"/>
      <c r="E1351" s="124">
        <v>0</v>
      </c>
      <c r="F1351" s="112">
        <v>1.8</v>
      </c>
      <c r="G1351" s="112">
        <v>0</v>
      </c>
      <c r="H1351" s="112">
        <v>0</v>
      </c>
      <c r="I1351" s="112">
        <v>0</v>
      </c>
      <c r="J1351" s="138">
        <f>G1351*H1351*I1351</f>
        <v>0</v>
      </c>
      <c r="K1351" s="111">
        <f>F1351*E1351-J1351-J1352-J1353-J1354</f>
        <v>0</v>
      </c>
      <c r="L1351" s="106"/>
      <c r="M1351" s="170"/>
      <c r="N1351" s="171"/>
    </row>
    <row r="1352" spans="2:14" hidden="1">
      <c r="B1352" s="322"/>
      <c r="C1352" s="45"/>
      <c r="D1352" s="45"/>
      <c r="E1352" s="145"/>
      <c r="F1352" s="83"/>
      <c r="G1352" s="73"/>
      <c r="H1352" s="73"/>
      <c r="I1352" s="83"/>
      <c r="J1352" s="138">
        <f t="shared" ref="J1352:J1354" si="65">G1352*H1352*I1352</f>
        <v>0</v>
      </c>
      <c r="K1352" s="111"/>
      <c r="L1352" s="106"/>
      <c r="M1352" s="170"/>
      <c r="N1352" s="171"/>
    </row>
    <row r="1353" spans="2:14" hidden="1">
      <c r="B1353" s="322"/>
      <c r="C1353" s="45"/>
      <c r="D1353" s="45"/>
      <c r="E1353" s="145"/>
      <c r="F1353" s="83"/>
      <c r="G1353" s="73"/>
      <c r="H1353" s="73"/>
      <c r="I1353" s="83"/>
      <c r="J1353" s="138">
        <f t="shared" si="65"/>
        <v>0</v>
      </c>
      <c r="K1353" s="111"/>
      <c r="L1353" s="106"/>
      <c r="M1353" s="170"/>
      <c r="N1353" s="171"/>
    </row>
    <row r="1354" spans="2:14" hidden="1">
      <c r="B1354" s="322"/>
      <c r="C1354" s="45"/>
      <c r="D1354" s="45"/>
      <c r="E1354" s="145"/>
      <c r="F1354" s="83"/>
      <c r="G1354" s="73"/>
      <c r="H1354" s="73"/>
      <c r="I1354" s="83"/>
      <c r="J1354" s="138">
        <f t="shared" si="65"/>
        <v>0</v>
      </c>
      <c r="K1354" s="111"/>
      <c r="L1354" s="106"/>
      <c r="M1354" s="170"/>
      <c r="N1354" s="171"/>
    </row>
    <row r="1355" spans="2:14" hidden="1">
      <c r="B1355" s="322"/>
      <c r="C1355" s="45"/>
      <c r="D1355" s="45"/>
      <c r="E1355" s="184"/>
      <c r="F1355" s="73"/>
      <c r="G1355" s="73"/>
      <c r="H1355" s="73"/>
      <c r="I1355" s="73"/>
      <c r="J1355" s="169"/>
      <c r="K1355" s="111"/>
      <c r="L1355" s="100"/>
      <c r="M1355" s="170"/>
      <c r="N1355" s="171"/>
    </row>
    <row r="1356" spans="2:14" hidden="1">
      <c r="B1356" s="322"/>
      <c r="C1356" s="45"/>
      <c r="D1356" s="45"/>
      <c r="E1356" s="184"/>
      <c r="F1356" s="73"/>
      <c r="G1356" s="73"/>
      <c r="H1356" s="73"/>
      <c r="I1356" s="73"/>
      <c r="J1356" s="169"/>
      <c r="K1356" s="111"/>
      <c r="L1356" s="100"/>
      <c r="M1356" s="170"/>
      <c r="N1356" s="171"/>
    </row>
    <row r="1357" spans="2:14" ht="36.75" hidden="1" customHeight="1">
      <c r="B1357" s="322"/>
      <c r="C1357" s="45">
        <v>87265</v>
      </c>
      <c r="D1357" s="45" t="s">
        <v>11</v>
      </c>
      <c r="E1357" s="579" t="str">
        <f>IFERROR(VLOOKUP($C1357,'2-SINAPI MAIO 2018'!$A$1:$D$11396,2,0),IFERROR(VLOOKUP($C1357,'3-COMPO.ADM.PRF '!$B$12:$I$201,4,0),""))</f>
        <v>REVESTIMENTO CERÂMICO PARA PAREDES INTERNAS COM PLACAS TIPO ESMALTADA EXTRA DE DIMENSÕES 20X20 CM APLICADAS EM AMBIENTES DE ÁREA MAIOR QUE 5 M² NA ALTURA INTEIRA DAS PAREDES. AF_06/2014</v>
      </c>
      <c r="F1357" s="580"/>
      <c r="G1357" s="580"/>
      <c r="H1357" s="580"/>
      <c r="I1357" s="580"/>
      <c r="J1357" s="581"/>
      <c r="K1357" s="412">
        <f>SUM(K1360:K1364)</f>
        <v>-10.080000000000002</v>
      </c>
      <c r="L1357" s="100" t="s">
        <v>63</v>
      </c>
      <c r="M1357" s="170"/>
      <c r="N1357" s="171"/>
    </row>
    <row r="1358" spans="2:14" hidden="1">
      <c r="B1358" s="322"/>
      <c r="C1358" s="45"/>
      <c r="D1358" s="45"/>
      <c r="E1358" s="123" t="s">
        <v>6535</v>
      </c>
      <c r="F1358" s="77" t="s">
        <v>6534</v>
      </c>
      <c r="G1358" s="594" t="s">
        <v>6527</v>
      </c>
      <c r="H1358" s="594"/>
      <c r="I1358" s="594"/>
      <c r="J1358" s="595"/>
      <c r="K1358" s="415"/>
      <c r="L1358" s="100"/>
      <c r="M1358" s="170"/>
      <c r="N1358" s="171"/>
    </row>
    <row r="1359" spans="2:14" ht="25.5" hidden="1">
      <c r="B1359" s="322" t="s">
        <v>12162</v>
      </c>
      <c r="C1359" s="45"/>
      <c r="D1359" s="45"/>
      <c r="E1359" s="144"/>
      <c r="F1359" s="120"/>
      <c r="G1359" s="77" t="s">
        <v>6267</v>
      </c>
      <c r="H1359" s="77" t="s">
        <v>6266</v>
      </c>
      <c r="I1359" s="77" t="s">
        <v>6484</v>
      </c>
      <c r="J1359" s="311" t="s">
        <v>6526</v>
      </c>
      <c r="K1359" s="411"/>
      <c r="L1359" s="100"/>
      <c r="M1359" s="170"/>
      <c r="N1359" s="171"/>
    </row>
    <row r="1360" spans="2:14" hidden="1">
      <c r="B1360" s="322" t="s">
        <v>12163</v>
      </c>
      <c r="C1360" s="45"/>
      <c r="D1360" s="45"/>
      <c r="E1360" s="124">
        <v>0</v>
      </c>
      <c r="F1360" s="112">
        <v>2.8</v>
      </c>
      <c r="G1360" s="112">
        <v>2.1</v>
      </c>
      <c r="H1360" s="112">
        <v>0.8</v>
      </c>
      <c r="I1360" s="112">
        <v>6</v>
      </c>
      <c r="J1360" s="138">
        <f>G1360*H1360*I1360</f>
        <v>10.080000000000002</v>
      </c>
      <c r="K1360" s="111">
        <f>F1360*E1360-J1360-J1361-J1362-J1363</f>
        <v>-10.080000000000002</v>
      </c>
      <c r="L1360" s="100"/>
      <c r="M1360" s="170"/>
      <c r="N1360" s="171"/>
    </row>
    <row r="1361" spans="2:14" hidden="1">
      <c r="B1361" s="322"/>
      <c r="C1361" s="45"/>
      <c r="D1361" s="45"/>
      <c r="E1361" s="145"/>
      <c r="F1361" s="83"/>
      <c r="G1361" s="73"/>
      <c r="H1361" s="73"/>
      <c r="I1361" s="83"/>
      <c r="J1361" s="138">
        <f t="shared" ref="J1361:J1363" si="66">G1361*H1361*I1361</f>
        <v>0</v>
      </c>
      <c r="K1361" s="111"/>
      <c r="L1361" s="100"/>
      <c r="M1361" s="170"/>
      <c r="N1361" s="171"/>
    </row>
    <row r="1362" spans="2:14" hidden="1">
      <c r="B1362" s="326"/>
      <c r="C1362" s="150"/>
      <c r="D1362" s="150"/>
      <c r="E1362" s="201"/>
      <c r="F1362" s="83"/>
      <c r="G1362" s="73"/>
      <c r="H1362" s="73"/>
      <c r="I1362" s="83"/>
      <c r="J1362" s="138">
        <f t="shared" si="66"/>
        <v>0</v>
      </c>
      <c r="K1362" s="111"/>
      <c r="L1362" s="106"/>
      <c r="M1362" s="170"/>
      <c r="N1362" s="171"/>
    </row>
    <row r="1363" spans="2:14" hidden="1">
      <c r="B1363" s="322"/>
      <c r="C1363" s="45"/>
      <c r="D1363" s="45"/>
      <c r="E1363" s="145"/>
      <c r="F1363" s="83"/>
      <c r="G1363" s="73"/>
      <c r="H1363" s="73"/>
      <c r="I1363" s="83"/>
      <c r="J1363" s="138">
        <f t="shared" si="66"/>
        <v>0</v>
      </c>
      <c r="K1363" s="111"/>
      <c r="L1363" s="106"/>
      <c r="M1363" s="170"/>
      <c r="N1363" s="171"/>
    </row>
    <row r="1364" spans="2:14" hidden="1">
      <c r="B1364" s="322"/>
      <c r="C1364" s="45"/>
      <c r="D1364" s="45"/>
      <c r="E1364" s="145"/>
      <c r="F1364" s="83"/>
      <c r="G1364" s="73"/>
      <c r="H1364" s="73"/>
      <c r="I1364" s="83"/>
      <c r="J1364" s="138"/>
      <c r="K1364" s="111"/>
      <c r="L1364" s="106"/>
      <c r="M1364" s="170"/>
      <c r="N1364" s="171"/>
    </row>
    <row r="1365" spans="2:14" hidden="1">
      <c r="B1365" s="322"/>
      <c r="C1365" s="45"/>
      <c r="D1365" s="45"/>
      <c r="E1365" s="145"/>
      <c r="F1365" s="83"/>
      <c r="G1365" s="73"/>
      <c r="H1365" s="73"/>
      <c r="I1365" s="83"/>
      <c r="J1365" s="138"/>
      <c r="K1365" s="111"/>
      <c r="L1365" s="106"/>
      <c r="M1365" s="170"/>
      <c r="N1365" s="171"/>
    </row>
    <row r="1366" spans="2:14" ht="15" hidden="1">
      <c r="B1366" s="322"/>
      <c r="C1366" s="154"/>
      <c r="D1366" s="154"/>
      <c r="E1366" s="579" t="s">
        <v>6545</v>
      </c>
      <c r="F1366" s="580"/>
      <c r="G1366" s="580"/>
      <c r="H1366" s="580"/>
      <c r="I1366" s="580"/>
      <c r="J1366" s="581"/>
      <c r="K1366" s="412">
        <f>SUM(K1369:K1376)</f>
        <v>0</v>
      </c>
      <c r="L1366" s="100" t="s">
        <v>63</v>
      </c>
      <c r="M1366" s="170"/>
      <c r="N1366" s="171"/>
    </row>
    <row r="1367" spans="2:14" hidden="1">
      <c r="B1367" s="334" t="s">
        <v>6533</v>
      </c>
      <c r="C1367" s="154"/>
      <c r="D1367" s="154"/>
      <c r="E1367" s="123" t="s">
        <v>6535</v>
      </c>
      <c r="F1367" s="77" t="s">
        <v>6534</v>
      </c>
      <c r="G1367" s="594" t="s">
        <v>6527</v>
      </c>
      <c r="H1367" s="594"/>
      <c r="I1367" s="594"/>
      <c r="J1367" s="595"/>
      <c r="K1367" s="415"/>
      <c r="L1367" s="100"/>
      <c r="M1367" s="170"/>
      <c r="N1367" s="171"/>
    </row>
    <row r="1368" spans="2:14" ht="25.5" hidden="1">
      <c r="B1368" s="333"/>
      <c r="C1368" s="45"/>
      <c r="D1368" s="45"/>
      <c r="E1368" s="144"/>
      <c r="F1368" s="120"/>
      <c r="G1368" s="77" t="s">
        <v>6267</v>
      </c>
      <c r="H1368" s="77" t="s">
        <v>6266</v>
      </c>
      <c r="I1368" s="77" t="s">
        <v>6484</v>
      </c>
      <c r="J1368" s="311" t="s">
        <v>6526</v>
      </c>
      <c r="K1368" s="411"/>
      <c r="L1368" s="100"/>
      <c r="M1368" s="170"/>
      <c r="N1368" s="171"/>
    </row>
    <row r="1369" spans="2:14" hidden="1">
      <c r="B1369" s="322" t="s">
        <v>6544</v>
      </c>
      <c r="C1369" s="45"/>
      <c r="D1369" s="45"/>
      <c r="E1369" s="124">
        <v>0</v>
      </c>
      <c r="F1369" s="112">
        <v>0.3</v>
      </c>
      <c r="G1369" s="112">
        <v>0</v>
      </c>
      <c r="H1369" s="112">
        <v>0</v>
      </c>
      <c r="I1369" s="112">
        <v>0</v>
      </c>
      <c r="J1369" s="138">
        <f>G1369*H1369*I1369</f>
        <v>0</v>
      </c>
      <c r="K1369" s="111">
        <f>F1369*E1369-J1369-J1370-J1371-J1372</f>
        <v>0</v>
      </c>
      <c r="L1369" s="100"/>
      <c r="M1369" s="170"/>
      <c r="N1369" s="171"/>
    </row>
    <row r="1370" spans="2:14" hidden="1">
      <c r="B1370" s="322"/>
      <c r="C1370" s="45"/>
      <c r="D1370" s="45"/>
      <c r="E1370" s="145"/>
      <c r="F1370" s="83"/>
      <c r="G1370" s="73"/>
      <c r="H1370" s="73"/>
      <c r="I1370" s="83"/>
      <c r="J1370" s="138">
        <f t="shared" ref="J1370:J1372" si="67">G1370*H1370*I1370</f>
        <v>0</v>
      </c>
      <c r="K1370" s="111"/>
      <c r="L1370" s="100"/>
      <c r="M1370" s="170"/>
      <c r="N1370" s="171"/>
    </row>
    <row r="1371" spans="2:14" hidden="1">
      <c r="B1371" s="322"/>
      <c r="C1371" s="45"/>
      <c r="D1371" s="45"/>
      <c r="E1371" s="145"/>
      <c r="F1371" s="83"/>
      <c r="G1371" s="73"/>
      <c r="H1371" s="73"/>
      <c r="I1371" s="83"/>
      <c r="J1371" s="138">
        <f t="shared" si="67"/>
        <v>0</v>
      </c>
      <c r="K1371" s="111"/>
      <c r="L1371" s="106"/>
      <c r="M1371" s="205"/>
      <c r="N1371" s="198"/>
    </row>
    <row r="1372" spans="2:14" hidden="1">
      <c r="B1372" s="322"/>
      <c r="C1372" s="45"/>
      <c r="D1372" s="45"/>
      <c r="E1372" s="145"/>
      <c r="F1372" s="83"/>
      <c r="G1372" s="73"/>
      <c r="H1372" s="73"/>
      <c r="I1372" s="83"/>
      <c r="J1372" s="138">
        <f t="shared" si="67"/>
        <v>0</v>
      </c>
      <c r="K1372" s="111"/>
      <c r="L1372" s="106"/>
      <c r="M1372" s="205"/>
      <c r="N1372" s="198"/>
    </row>
    <row r="1373" spans="2:14" hidden="1">
      <c r="B1373" s="322" t="s">
        <v>6544</v>
      </c>
      <c r="C1373" s="45"/>
      <c r="D1373" s="45"/>
      <c r="E1373" s="124">
        <v>0</v>
      </c>
      <c r="F1373" s="112">
        <v>0.3</v>
      </c>
      <c r="G1373" s="112">
        <v>0</v>
      </c>
      <c r="H1373" s="112">
        <v>0</v>
      </c>
      <c r="I1373" s="112">
        <v>0</v>
      </c>
      <c r="J1373" s="138">
        <f>G1373*H1373*I1373</f>
        <v>0</v>
      </c>
      <c r="K1373" s="111">
        <f>F1373*E1373-J1373-J1374-J1375-J1376</f>
        <v>0</v>
      </c>
      <c r="L1373" s="106"/>
      <c r="M1373" s="205"/>
      <c r="N1373" s="198"/>
    </row>
    <row r="1374" spans="2:14" hidden="1">
      <c r="B1374" s="322"/>
      <c r="C1374" s="45"/>
      <c r="D1374" s="45"/>
      <c r="E1374" s="145"/>
      <c r="F1374" s="83"/>
      <c r="G1374" s="73"/>
      <c r="H1374" s="73"/>
      <c r="I1374" s="83"/>
      <c r="J1374" s="138">
        <f t="shared" ref="J1374:J1376" si="68">G1374*H1374*I1374</f>
        <v>0</v>
      </c>
      <c r="K1374" s="111"/>
      <c r="L1374" s="106"/>
      <c r="M1374" s="205"/>
      <c r="N1374" s="198"/>
    </row>
    <row r="1375" spans="2:14" hidden="1">
      <c r="B1375" s="322"/>
      <c r="C1375" s="45"/>
      <c r="D1375" s="45"/>
      <c r="E1375" s="145"/>
      <c r="F1375" s="83"/>
      <c r="G1375" s="73"/>
      <c r="H1375" s="73"/>
      <c r="I1375" s="83"/>
      <c r="J1375" s="138">
        <f t="shared" si="68"/>
        <v>0</v>
      </c>
      <c r="K1375" s="111"/>
      <c r="L1375" s="106"/>
      <c r="M1375" s="205"/>
      <c r="N1375" s="198"/>
    </row>
    <row r="1376" spans="2:14" hidden="1">
      <c r="B1376" s="322"/>
      <c r="C1376" s="45"/>
      <c r="D1376" s="45"/>
      <c r="E1376" s="145"/>
      <c r="F1376" s="83"/>
      <c r="G1376" s="73"/>
      <c r="H1376" s="73"/>
      <c r="I1376" s="83"/>
      <c r="J1376" s="138">
        <f t="shared" si="68"/>
        <v>0</v>
      </c>
      <c r="K1376" s="111"/>
      <c r="L1376" s="106"/>
      <c r="M1376" s="205"/>
      <c r="N1376" s="198"/>
    </row>
    <row r="1377" spans="2:15" hidden="1">
      <c r="B1377" s="326"/>
      <c r="C1377" s="150"/>
      <c r="D1377" s="150"/>
      <c r="E1377" s="203"/>
      <c r="F1377" s="83"/>
      <c r="G1377" s="83"/>
      <c r="H1377" s="83"/>
      <c r="I1377" s="83"/>
      <c r="J1377" s="195"/>
      <c r="K1377" s="416"/>
      <c r="L1377" s="88"/>
      <c r="M1377" s="253"/>
      <c r="N1377" s="254"/>
    </row>
    <row r="1378" spans="2:15" ht="30.75" hidden="1" customHeight="1">
      <c r="B1378" s="322"/>
      <c r="C1378" s="154"/>
      <c r="D1378" s="154"/>
      <c r="E1378" s="579" t="s">
        <v>6546</v>
      </c>
      <c r="F1378" s="580"/>
      <c r="G1378" s="580"/>
      <c r="H1378" s="580"/>
      <c r="I1378" s="580"/>
      <c r="J1378" s="581"/>
      <c r="K1378" s="412">
        <f>SUM(K1381:K1388)</f>
        <v>0</v>
      </c>
      <c r="L1378" s="100" t="s">
        <v>63</v>
      </c>
      <c r="M1378" s="170"/>
      <c r="N1378" s="171"/>
    </row>
    <row r="1379" spans="2:15" hidden="1">
      <c r="B1379" s="334" t="s">
        <v>6533</v>
      </c>
      <c r="C1379" s="154"/>
      <c r="D1379" s="154"/>
      <c r="E1379" s="123" t="s">
        <v>6535</v>
      </c>
      <c r="F1379" s="77" t="s">
        <v>6534</v>
      </c>
      <c r="G1379" s="594" t="s">
        <v>6527</v>
      </c>
      <c r="H1379" s="594"/>
      <c r="I1379" s="594"/>
      <c r="J1379" s="595"/>
      <c r="K1379" s="415"/>
      <c r="L1379" s="100"/>
      <c r="M1379" s="170"/>
      <c r="N1379" s="171"/>
    </row>
    <row r="1380" spans="2:15" ht="25.5" hidden="1">
      <c r="B1380" s="333"/>
      <c r="C1380" s="45"/>
      <c r="D1380" s="45"/>
      <c r="E1380" s="144"/>
      <c r="F1380" s="120"/>
      <c r="G1380" s="77" t="s">
        <v>6267</v>
      </c>
      <c r="H1380" s="77" t="s">
        <v>6266</v>
      </c>
      <c r="I1380" s="77" t="s">
        <v>6484</v>
      </c>
      <c r="J1380" s="311" t="s">
        <v>6526</v>
      </c>
      <c r="K1380" s="411"/>
      <c r="L1380" s="100"/>
      <c r="M1380" s="170"/>
      <c r="N1380" s="171"/>
    </row>
    <row r="1381" spans="2:15" hidden="1">
      <c r="B1381" s="322" t="s">
        <v>6544</v>
      </c>
      <c r="C1381" s="45"/>
      <c r="D1381" s="45"/>
      <c r="E1381" s="124">
        <v>0</v>
      </c>
      <c r="F1381" s="112">
        <v>0.3</v>
      </c>
      <c r="G1381" s="112">
        <v>0</v>
      </c>
      <c r="H1381" s="112">
        <v>0</v>
      </c>
      <c r="I1381" s="112">
        <v>0</v>
      </c>
      <c r="J1381" s="138">
        <f>G1381*H1381*I1381</f>
        <v>0</v>
      </c>
      <c r="K1381" s="111">
        <f>F1381*E1381-J1381-J1382-J1383-J1384</f>
        <v>0</v>
      </c>
      <c r="L1381" s="100"/>
      <c r="M1381" s="170"/>
      <c r="N1381" s="171"/>
    </row>
    <row r="1382" spans="2:15" hidden="1">
      <c r="B1382" s="322"/>
      <c r="C1382" s="45"/>
      <c r="D1382" s="45"/>
      <c r="E1382" s="145"/>
      <c r="F1382" s="83"/>
      <c r="G1382" s="73"/>
      <c r="H1382" s="73"/>
      <c r="I1382" s="83"/>
      <c r="J1382" s="138">
        <f t="shared" ref="J1382:J1384" si="69">G1382*H1382*I1382</f>
        <v>0</v>
      </c>
      <c r="K1382" s="111"/>
      <c r="L1382" s="100"/>
      <c r="M1382" s="170"/>
      <c r="N1382" s="171"/>
    </row>
    <row r="1383" spans="2:15" hidden="1">
      <c r="B1383" s="322"/>
      <c r="C1383" s="45"/>
      <c r="D1383" s="45"/>
      <c r="E1383" s="145"/>
      <c r="F1383" s="83"/>
      <c r="G1383" s="73"/>
      <c r="H1383" s="73"/>
      <c r="I1383" s="83"/>
      <c r="J1383" s="138">
        <f t="shared" si="69"/>
        <v>0</v>
      </c>
      <c r="K1383" s="111"/>
      <c r="L1383" s="106"/>
      <c r="M1383" s="205"/>
      <c r="N1383" s="198"/>
    </row>
    <row r="1384" spans="2:15" hidden="1">
      <c r="B1384" s="322"/>
      <c r="C1384" s="45"/>
      <c r="D1384" s="45"/>
      <c r="E1384" s="145"/>
      <c r="F1384" s="83"/>
      <c r="G1384" s="73"/>
      <c r="H1384" s="73"/>
      <c r="I1384" s="83"/>
      <c r="J1384" s="138">
        <f t="shared" si="69"/>
        <v>0</v>
      </c>
      <c r="K1384" s="111"/>
      <c r="L1384" s="106"/>
      <c r="M1384" s="205"/>
      <c r="N1384" s="198"/>
    </row>
    <row r="1385" spans="2:15" hidden="1">
      <c r="B1385" s="322" t="s">
        <v>6544</v>
      </c>
      <c r="C1385" s="45"/>
      <c r="D1385" s="45"/>
      <c r="E1385" s="124">
        <v>0</v>
      </c>
      <c r="F1385" s="112">
        <v>0.3</v>
      </c>
      <c r="G1385" s="112">
        <v>0</v>
      </c>
      <c r="H1385" s="112">
        <v>0</v>
      </c>
      <c r="I1385" s="112">
        <v>0</v>
      </c>
      <c r="J1385" s="138">
        <f>G1385*H1385*I1385</f>
        <v>0</v>
      </c>
      <c r="K1385" s="111">
        <f>F1385*E1385-J1385-J1386-J1387-J1388</f>
        <v>0</v>
      </c>
      <c r="L1385" s="106"/>
      <c r="M1385" s="205"/>
      <c r="N1385" s="198"/>
      <c r="O1385" s="5" t="s">
        <v>6547</v>
      </c>
    </row>
    <row r="1386" spans="2:15" hidden="1">
      <c r="B1386" s="322"/>
      <c r="C1386" s="45"/>
      <c r="D1386" s="45"/>
      <c r="E1386" s="145"/>
      <c r="F1386" s="83"/>
      <c r="G1386" s="73"/>
      <c r="H1386" s="73"/>
      <c r="I1386" s="83"/>
      <c r="J1386" s="138">
        <f t="shared" ref="J1386:J1388" si="70">G1386*H1386*I1386</f>
        <v>0</v>
      </c>
      <c r="K1386" s="111"/>
      <c r="L1386" s="106"/>
      <c r="M1386" s="205"/>
      <c r="N1386" s="198"/>
      <c r="O1386" s="5" t="s">
        <v>6548</v>
      </c>
    </row>
    <row r="1387" spans="2:15" hidden="1">
      <c r="B1387" s="322"/>
      <c r="C1387" s="45"/>
      <c r="D1387" s="45"/>
      <c r="E1387" s="145"/>
      <c r="F1387" s="83"/>
      <c r="G1387" s="73"/>
      <c r="H1387" s="73"/>
      <c r="I1387" s="83"/>
      <c r="J1387" s="138">
        <f t="shared" si="70"/>
        <v>0</v>
      </c>
      <c r="K1387" s="111"/>
      <c r="L1387" s="106"/>
      <c r="M1387" s="205"/>
      <c r="N1387" s="198"/>
      <c r="O1387" s="5" t="s">
        <v>6549</v>
      </c>
    </row>
    <row r="1388" spans="2:15" hidden="1">
      <c r="B1388" s="322"/>
      <c r="C1388" s="45"/>
      <c r="D1388" s="45"/>
      <c r="E1388" s="145"/>
      <c r="F1388" s="83"/>
      <c r="G1388" s="73"/>
      <c r="H1388" s="73"/>
      <c r="I1388" s="83"/>
      <c r="J1388" s="138">
        <f t="shared" si="70"/>
        <v>0</v>
      </c>
      <c r="K1388" s="111"/>
      <c r="L1388" s="106"/>
      <c r="M1388" s="205"/>
      <c r="N1388" s="198"/>
      <c r="O1388" s="5" t="s">
        <v>6550</v>
      </c>
    </row>
    <row r="1389" spans="2:15" hidden="1">
      <c r="B1389" s="326"/>
      <c r="C1389" s="150"/>
      <c r="D1389" s="150"/>
      <c r="E1389" s="203"/>
      <c r="F1389" s="83"/>
      <c r="G1389" s="83"/>
      <c r="H1389" s="83"/>
      <c r="I1389" s="83"/>
      <c r="J1389" s="195"/>
      <c r="K1389" s="426"/>
      <c r="L1389" s="88"/>
      <c r="M1389" s="253"/>
      <c r="N1389" s="254"/>
    </row>
    <row r="1390" spans="2:15" ht="63.75" hidden="1" customHeight="1">
      <c r="B1390" s="322"/>
      <c r="C1390" s="154"/>
      <c r="D1390" s="154"/>
      <c r="E1390" s="651" t="s">
        <v>6551</v>
      </c>
      <c r="F1390" s="652"/>
      <c r="G1390" s="652"/>
      <c r="H1390" s="652"/>
      <c r="I1390" s="652"/>
      <c r="J1390" s="653"/>
      <c r="K1390" s="412">
        <f>SUM(K1393:K1400)</f>
        <v>0</v>
      </c>
      <c r="L1390" s="100" t="s">
        <v>63</v>
      </c>
      <c r="M1390" s="253"/>
      <c r="N1390" s="254"/>
    </row>
    <row r="1391" spans="2:15" hidden="1">
      <c r="B1391" s="334" t="s">
        <v>6533</v>
      </c>
      <c r="C1391" s="154"/>
      <c r="D1391" s="154"/>
      <c r="E1391" s="123" t="s">
        <v>6535</v>
      </c>
      <c r="F1391" s="77" t="s">
        <v>6534</v>
      </c>
      <c r="G1391" s="594" t="s">
        <v>6527</v>
      </c>
      <c r="H1391" s="594"/>
      <c r="I1391" s="594"/>
      <c r="J1391" s="595"/>
      <c r="K1391" s="415"/>
      <c r="L1391" s="100"/>
      <c r="M1391" s="253"/>
      <c r="N1391" s="254"/>
    </row>
    <row r="1392" spans="2:15" ht="25.5" hidden="1">
      <c r="B1392" s="333"/>
      <c r="C1392" s="45"/>
      <c r="D1392" s="45"/>
      <c r="E1392" s="144"/>
      <c r="F1392" s="120"/>
      <c r="G1392" s="77" t="s">
        <v>6267</v>
      </c>
      <c r="H1392" s="77" t="s">
        <v>6266</v>
      </c>
      <c r="I1392" s="77" t="s">
        <v>6484</v>
      </c>
      <c r="J1392" s="311" t="s">
        <v>6526</v>
      </c>
      <c r="K1392" s="411"/>
      <c r="L1392" s="100"/>
      <c r="M1392" s="253"/>
      <c r="N1392" s="254"/>
    </row>
    <row r="1393" spans="2:14" hidden="1">
      <c r="B1393" s="322" t="s">
        <v>6544</v>
      </c>
      <c r="C1393" s="45"/>
      <c r="D1393" s="45"/>
      <c r="E1393" s="124">
        <v>0</v>
      </c>
      <c r="F1393" s="112">
        <v>0.3</v>
      </c>
      <c r="G1393" s="112">
        <v>0</v>
      </c>
      <c r="H1393" s="112">
        <v>0</v>
      </c>
      <c r="I1393" s="112">
        <v>0</v>
      </c>
      <c r="J1393" s="138">
        <f>G1393*H1393*I1393</f>
        <v>0</v>
      </c>
      <c r="K1393" s="111">
        <f>F1393*E1393-J1393-J1394-J1395-J1396</f>
        <v>0</v>
      </c>
      <c r="L1393" s="100"/>
      <c r="M1393" s="255"/>
      <c r="N1393" s="198"/>
    </row>
    <row r="1394" spans="2:14" hidden="1">
      <c r="B1394" s="322"/>
      <c r="C1394" s="45"/>
      <c r="D1394" s="45"/>
      <c r="E1394" s="145"/>
      <c r="F1394" s="83"/>
      <c r="G1394" s="73"/>
      <c r="H1394" s="73"/>
      <c r="I1394" s="83"/>
      <c r="J1394" s="138">
        <f t="shared" ref="J1394:J1396" si="71">G1394*H1394*I1394</f>
        <v>0</v>
      </c>
      <c r="K1394" s="111"/>
      <c r="L1394" s="100"/>
      <c r="M1394" s="253"/>
      <c r="N1394" s="254"/>
    </row>
    <row r="1395" spans="2:14" hidden="1">
      <c r="B1395" s="322"/>
      <c r="C1395" s="45"/>
      <c r="D1395" s="45"/>
      <c r="E1395" s="145"/>
      <c r="F1395" s="83"/>
      <c r="G1395" s="73"/>
      <c r="H1395" s="73"/>
      <c r="I1395" s="83"/>
      <c r="J1395" s="138">
        <f t="shared" si="71"/>
        <v>0</v>
      </c>
      <c r="K1395" s="111"/>
      <c r="L1395" s="106"/>
      <c r="M1395" s="253"/>
      <c r="N1395" s="256"/>
    </row>
    <row r="1396" spans="2:14" hidden="1">
      <c r="B1396" s="322"/>
      <c r="C1396" s="45"/>
      <c r="D1396" s="45"/>
      <c r="E1396" s="145"/>
      <c r="F1396" s="83"/>
      <c r="G1396" s="73"/>
      <c r="H1396" s="73"/>
      <c r="I1396" s="83"/>
      <c r="J1396" s="138">
        <f t="shared" si="71"/>
        <v>0</v>
      </c>
      <c r="K1396" s="111"/>
      <c r="L1396" s="106"/>
      <c r="M1396" s="253"/>
      <c r="N1396" s="256"/>
    </row>
    <row r="1397" spans="2:14" hidden="1">
      <c r="B1397" s="322" t="s">
        <v>6544</v>
      </c>
      <c r="C1397" s="45"/>
      <c r="D1397" s="45"/>
      <c r="E1397" s="124">
        <v>0</v>
      </c>
      <c r="F1397" s="112">
        <v>0.3</v>
      </c>
      <c r="G1397" s="112">
        <v>0</v>
      </c>
      <c r="H1397" s="112">
        <v>0</v>
      </c>
      <c r="I1397" s="112">
        <v>0</v>
      </c>
      <c r="J1397" s="138">
        <f>G1397*H1397*I1397</f>
        <v>0</v>
      </c>
      <c r="K1397" s="111">
        <f>F1397*E1397-J1397-J1398-J1399-J1400</f>
        <v>0</v>
      </c>
      <c r="L1397" s="106"/>
      <c r="M1397" s="253"/>
      <c r="N1397" s="256"/>
    </row>
    <row r="1398" spans="2:14" hidden="1">
      <c r="B1398" s="322"/>
      <c r="C1398" s="45"/>
      <c r="D1398" s="45"/>
      <c r="E1398" s="145"/>
      <c r="F1398" s="83"/>
      <c r="G1398" s="73"/>
      <c r="H1398" s="73"/>
      <c r="I1398" s="83"/>
      <c r="J1398" s="138">
        <f t="shared" ref="J1398:J1400" si="72">G1398*H1398*I1398</f>
        <v>0</v>
      </c>
      <c r="K1398" s="111"/>
      <c r="L1398" s="106"/>
      <c r="M1398" s="253"/>
      <c r="N1398" s="256"/>
    </row>
    <row r="1399" spans="2:14" hidden="1">
      <c r="B1399" s="322"/>
      <c r="C1399" s="45"/>
      <c r="D1399" s="45"/>
      <c r="E1399" s="145"/>
      <c r="F1399" s="83"/>
      <c r="G1399" s="73"/>
      <c r="H1399" s="73"/>
      <c r="I1399" s="83"/>
      <c r="J1399" s="138">
        <f t="shared" si="72"/>
        <v>0</v>
      </c>
      <c r="K1399" s="111"/>
      <c r="L1399" s="106"/>
      <c r="M1399" s="253"/>
      <c r="N1399" s="256"/>
    </row>
    <row r="1400" spans="2:14" hidden="1">
      <c r="B1400" s="322"/>
      <c r="C1400" s="45"/>
      <c r="D1400" s="45"/>
      <c r="E1400" s="145"/>
      <c r="F1400" s="83"/>
      <c r="G1400" s="73"/>
      <c r="H1400" s="73"/>
      <c r="I1400" s="83"/>
      <c r="J1400" s="138">
        <f t="shared" si="72"/>
        <v>0</v>
      </c>
      <c r="K1400" s="111"/>
      <c r="L1400" s="106"/>
      <c r="M1400" s="253"/>
      <c r="N1400" s="256"/>
    </row>
    <row r="1401" spans="2:14" ht="13.5" hidden="1" thickBot="1">
      <c r="B1401" s="322"/>
      <c r="C1401" s="45"/>
      <c r="D1401" s="45"/>
      <c r="E1401" s="184"/>
      <c r="F1401" s="77"/>
      <c r="G1401" s="77"/>
      <c r="H1401" s="77"/>
      <c r="I1401" s="77"/>
      <c r="J1401" s="138"/>
      <c r="K1401" s="111"/>
      <c r="L1401" s="87"/>
      <c r="M1401" s="170"/>
      <c r="N1401" s="171"/>
    </row>
    <row r="1402" spans="2:14" ht="13.5" hidden="1" thickBot="1">
      <c r="B1402" s="323"/>
      <c r="C1402" s="149"/>
      <c r="D1402" s="149"/>
      <c r="E1402" s="591" t="s">
        <v>12069</v>
      </c>
      <c r="F1402" s="592"/>
      <c r="G1402" s="592"/>
      <c r="H1402" s="592"/>
      <c r="I1402" s="592"/>
      <c r="J1402" s="593"/>
      <c r="K1402" s="410"/>
      <c r="L1402" s="106"/>
      <c r="M1402" s="154"/>
      <c r="N1402" s="177"/>
    </row>
    <row r="1403" spans="2:14" hidden="1">
      <c r="B1403" s="322"/>
      <c r="C1403" s="45"/>
      <c r="D1403" s="45"/>
      <c r="E1403" s="178"/>
      <c r="F1403" s="73"/>
      <c r="G1403" s="73"/>
      <c r="H1403" s="73"/>
      <c r="I1403" s="73"/>
      <c r="J1403" s="169"/>
      <c r="K1403" s="411"/>
      <c r="L1403" s="100"/>
      <c r="M1403" s="170"/>
      <c r="N1403" s="171"/>
    </row>
    <row r="1404" spans="2:14" ht="51.75" hidden="1" customHeight="1">
      <c r="B1404" s="322"/>
      <c r="C1404" s="45" t="s">
        <v>11402</v>
      </c>
      <c r="D1404" s="45" t="s">
        <v>11</v>
      </c>
      <c r="E1404" s="579" t="str">
        <f>IFERROR(VLOOKUP($C1404,'2-SINAPI MAIO 2018'!$A$1:$D$11396,2,0),IFERROR(VLOOKUP($C1404,'3-COMPO.ADM.PRF '!$B$12:$I$201,4,0),""))</f>
        <v>DIVISORIA EM MARMORITE ESPESSURA 35MM, CHUMBAMENTO NO PISO E PAREDE COM ARGAMASSA DE CIMENTO E AREIA, POLIMENTO MANUAL, EXCLUSIVE FERRAGENS</v>
      </c>
      <c r="F1404" s="580"/>
      <c r="G1404" s="580"/>
      <c r="H1404" s="580"/>
      <c r="I1404" s="580"/>
      <c r="J1404" s="581"/>
      <c r="K1404" s="412">
        <f>SUM(K1406:K1409)</f>
        <v>0</v>
      </c>
      <c r="L1404" s="100" t="s">
        <v>63</v>
      </c>
      <c r="M1404" s="170"/>
      <c r="N1404" s="171"/>
    </row>
    <row r="1405" spans="2:14" ht="14.25" hidden="1" customHeight="1">
      <c r="B1405" s="322"/>
      <c r="C1405" s="45"/>
      <c r="D1405" s="45"/>
      <c r="E1405" s="306"/>
      <c r="F1405" s="307"/>
      <c r="G1405" s="307"/>
      <c r="H1405" s="307"/>
      <c r="I1405" s="307"/>
      <c r="J1405" s="308"/>
      <c r="K1405" s="412"/>
      <c r="L1405" s="100"/>
      <c r="M1405" s="170"/>
      <c r="N1405" s="171"/>
    </row>
    <row r="1406" spans="2:14" hidden="1">
      <c r="B1406" s="334" t="s">
        <v>6533</v>
      </c>
      <c r="C1406" s="45"/>
      <c r="D1406" s="45"/>
      <c r="E1406" s="127" t="s">
        <v>6371</v>
      </c>
      <c r="F1406" s="310" t="s">
        <v>6370</v>
      </c>
      <c r="G1406" s="310" t="s">
        <v>6566</v>
      </c>
      <c r="H1406" s="73"/>
      <c r="I1406" s="73"/>
      <c r="J1406" s="138" t="s">
        <v>12166</v>
      </c>
      <c r="K1406" s="411"/>
      <c r="L1406" s="100"/>
      <c r="M1406" s="170"/>
      <c r="N1406" s="171"/>
    </row>
    <row r="1407" spans="2:14" hidden="1">
      <c r="B1407" s="322" t="s">
        <v>12164</v>
      </c>
      <c r="C1407" s="45"/>
      <c r="D1407" s="45"/>
      <c r="E1407" s="168">
        <v>0</v>
      </c>
      <c r="F1407" s="112">
        <v>0</v>
      </c>
      <c r="G1407" s="112">
        <v>1</v>
      </c>
      <c r="H1407" s="73"/>
      <c r="I1407" s="73"/>
      <c r="J1407" s="169">
        <v>0</v>
      </c>
      <c r="K1407" s="411">
        <f>E1407*F1407*G1407-J1407</f>
        <v>0</v>
      </c>
      <c r="L1407" s="100"/>
      <c r="M1407" s="170"/>
      <c r="N1407" s="171"/>
    </row>
    <row r="1408" spans="2:14" hidden="1">
      <c r="B1408" s="322"/>
      <c r="C1408" s="45"/>
      <c r="D1408" s="45"/>
      <c r="E1408" s="168">
        <v>0</v>
      </c>
      <c r="F1408" s="112">
        <v>0</v>
      </c>
      <c r="G1408" s="112">
        <v>2</v>
      </c>
      <c r="H1408" s="73"/>
      <c r="I1408" s="73"/>
      <c r="J1408" s="169"/>
      <c r="K1408" s="411">
        <f>E1408*F1408*G1408-J1408</f>
        <v>0</v>
      </c>
      <c r="L1408" s="100"/>
      <c r="M1408" s="170"/>
      <c r="N1408" s="171"/>
    </row>
    <row r="1409" spans="2:14" hidden="1">
      <c r="B1409" s="322" t="s">
        <v>12165</v>
      </c>
      <c r="C1409" s="45"/>
      <c r="D1409" s="45"/>
      <c r="E1409" s="168">
        <v>0</v>
      </c>
      <c r="F1409" s="112">
        <v>0</v>
      </c>
      <c r="G1409" s="112">
        <v>1</v>
      </c>
      <c r="H1409" s="73"/>
      <c r="I1409" s="73"/>
      <c r="J1409" s="169">
        <v>0</v>
      </c>
      <c r="K1409" s="411">
        <f>E1409*F1409*G1409-J1409</f>
        <v>0</v>
      </c>
      <c r="L1409" s="100"/>
      <c r="M1409" s="170"/>
      <c r="N1409" s="171"/>
    </row>
    <row r="1410" spans="2:14" hidden="1">
      <c r="B1410" s="322"/>
      <c r="C1410" s="45"/>
      <c r="D1410" s="45"/>
      <c r="E1410" s="178"/>
      <c r="F1410" s="73"/>
      <c r="G1410" s="73"/>
      <c r="H1410" s="73"/>
      <c r="I1410" s="73"/>
      <c r="J1410" s="169"/>
      <c r="K1410" s="411"/>
      <c r="L1410" s="100"/>
      <c r="M1410" s="170"/>
      <c r="N1410" s="171"/>
    </row>
    <row r="1411" spans="2:14" hidden="1">
      <c r="B1411" s="322"/>
      <c r="C1411" s="45"/>
      <c r="D1411" s="45"/>
      <c r="E1411" s="178"/>
      <c r="F1411" s="73"/>
      <c r="G1411" s="73"/>
      <c r="H1411" s="73"/>
      <c r="I1411" s="73"/>
      <c r="J1411" s="169"/>
      <c r="K1411" s="411"/>
      <c r="L1411" s="100"/>
      <c r="M1411" s="170"/>
      <c r="N1411" s="171"/>
    </row>
    <row r="1412" spans="2:14" ht="55.5" hidden="1" customHeight="1">
      <c r="B1412" s="322"/>
      <c r="C1412" s="45">
        <v>84161</v>
      </c>
      <c r="D1412" s="45" t="s">
        <v>11</v>
      </c>
      <c r="E1412" s="579" t="str">
        <f>IFERROR(VLOOKUP($C1412,'2-SINAPI MAIO 2018'!$A$1:$D$11396,2,0),IFERROR(VLOOKUP($C1412,'3-COMPO.ADM.PRF '!$B$12:$I$201,4,0),""))</f>
        <v>SOLEIRA DE MARMORE BRANCO, LARGURA 15CM, ESPESSURA 3CM, ASSENTADA SOBRE ARGAMASSA TRACO 1:4 (CIMENTO E AREIA)</v>
      </c>
      <c r="F1412" s="580"/>
      <c r="G1412" s="580"/>
      <c r="H1412" s="580"/>
      <c r="I1412" s="580"/>
      <c r="J1412" s="581"/>
      <c r="K1412" s="412">
        <f>SUM(K1413:K1415)</f>
        <v>8</v>
      </c>
      <c r="L1412" s="87" t="s">
        <v>24</v>
      </c>
      <c r="M1412" s="161">
        <f>K1412*0.15</f>
        <v>1.2</v>
      </c>
      <c r="N1412" s="108" t="s">
        <v>63</v>
      </c>
    </row>
    <row r="1413" spans="2:14" ht="38.25" hidden="1">
      <c r="B1413" s="322" t="s">
        <v>6570</v>
      </c>
      <c r="C1413" s="45"/>
      <c r="D1413" s="45"/>
      <c r="E1413" s="127" t="s">
        <v>6590</v>
      </c>
      <c r="F1413" s="42"/>
      <c r="G1413" s="73"/>
      <c r="H1413" s="73"/>
      <c r="I1413" s="73"/>
      <c r="J1413" s="169"/>
      <c r="K1413" s="411"/>
      <c r="L1413" s="100"/>
      <c r="M1413" s="170"/>
      <c r="N1413" s="171"/>
    </row>
    <row r="1414" spans="2:14" hidden="1">
      <c r="B1414" s="322" t="s">
        <v>6591</v>
      </c>
      <c r="C1414" s="45"/>
      <c r="D1414" s="45"/>
      <c r="E1414" s="168">
        <v>0</v>
      </c>
      <c r="F1414" s="88"/>
      <c r="G1414" s="73"/>
      <c r="H1414" s="73"/>
      <c r="I1414" s="73"/>
      <c r="J1414" s="169"/>
      <c r="K1414" s="411">
        <f>E1414</f>
        <v>0</v>
      </c>
      <c r="L1414" s="100"/>
      <c r="M1414" s="170"/>
      <c r="N1414" s="171"/>
    </row>
    <row r="1415" spans="2:14" hidden="1">
      <c r="B1415" s="322" t="s">
        <v>12167</v>
      </c>
      <c r="C1415" s="45"/>
      <c r="D1415" s="45"/>
      <c r="E1415" s="168">
        <f>SUMPRODUCT(E1017:E1018,G1017:G1018)</f>
        <v>8</v>
      </c>
      <c r="F1415" s="83"/>
      <c r="G1415" s="73"/>
      <c r="H1415" s="73"/>
      <c r="I1415" s="73"/>
      <c r="J1415" s="169"/>
      <c r="K1415" s="411">
        <f t="shared" ref="K1415:K1416" si="73">E1415</f>
        <v>8</v>
      </c>
      <c r="L1415" s="100"/>
      <c r="M1415" s="170"/>
      <c r="N1415" s="171"/>
    </row>
    <row r="1416" spans="2:14" hidden="1">
      <c r="B1416" s="322" t="s">
        <v>12168</v>
      </c>
      <c r="C1416" s="45"/>
      <c r="D1416" s="45"/>
      <c r="E1416" s="168">
        <f>SUMPRODUCT(E1023:E1024,G1023:G1024)</f>
        <v>0</v>
      </c>
      <c r="F1416" s="83"/>
      <c r="G1416" s="73"/>
      <c r="H1416" s="73"/>
      <c r="I1416" s="73"/>
      <c r="J1416" s="169"/>
      <c r="K1416" s="411">
        <f t="shared" si="73"/>
        <v>0</v>
      </c>
      <c r="L1416" s="100"/>
      <c r="M1416" s="170"/>
      <c r="N1416" s="171"/>
    </row>
    <row r="1417" spans="2:14" hidden="1">
      <c r="B1417" s="322"/>
      <c r="C1417" s="45"/>
      <c r="D1417" s="45"/>
      <c r="E1417" s="178"/>
      <c r="F1417" s="73"/>
      <c r="G1417" s="73"/>
      <c r="H1417" s="73"/>
      <c r="I1417" s="73"/>
      <c r="J1417" s="169"/>
      <c r="K1417" s="411"/>
      <c r="L1417" s="100"/>
      <c r="M1417" s="170"/>
      <c r="N1417" s="171"/>
    </row>
    <row r="1418" spans="2:14" ht="47.25" hidden="1" customHeight="1">
      <c r="B1418" s="322"/>
      <c r="C1418" s="155" t="e">
        <f>'3-COMPO.ADM.PRF '!#REF!</f>
        <v>#REF!</v>
      </c>
      <c r="D1418" s="121" t="s">
        <v>6713</v>
      </c>
      <c r="E1418" s="579" t="str">
        <f>IFERROR(VLOOKUP($C1418,'2-SINAPI MAIO 2018'!$A$1:$D$11396,2,0),IFERROR(VLOOKUP($C1418,'3-COMPO.ADM.PRF '!$B$12:$I$201,4,0),""))</f>
        <v/>
      </c>
      <c r="F1418" s="580"/>
      <c r="G1418" s="580"/>
      <c r="H1418" s="580"/>
      <c r="I1418" s="580"/>
      <c r="J1418" s="581"/>
      <c r="K1418" s="412">
        <f>SUM(K1419:K1422)</f>
        <v>0</v>
      </c>
      <c r="L1418" s="100" t="s">
        <v>63</v>
      </c>
      <c r="M1418" s="170"/>
      <c r="N1418" s="171"/>
    </row>
    <row r="1419" spans="2:14" hidden="1">
      <c r="B1419" s="334" t="s">
        <v>6533</v>
      </c>
      <c r="C1419" s="45"/>
      <c r="D1419" s="45"/>
      <c r="E1419" s="127" t="s">
        <v>6371</v>
      </c>
      <c r="F1419" s="310" t="s">
        <v>6370</v>
      </c>
      <c r="G1419" s="310" t="s">
        <v>6566</v>
      </c>
      <c r="H1419" s="73"/>
      <c r="I1419" s="73"/>
      <c r="J1419" s="169"/>
      <c r="K1419" s="411"/>
      <c r="L1419" s="100"/>
      <c r="M1419" s="170"/>
      <c r="N1419" s="171"/>
    </row>
    <row r="1420" spans="2:14" hidden="1">
      <c r="B1420" s="322" t="s">
        <v>12170</v>
      </c>
      <c r="C1420" s="45"/>
      <c r="D1420" s="45"/>
      <c r="E1420" s="168">
        <v>0</v>
      </c>
      <c r="F1420" s="112">
        <v>0.6</v>
      </c>
      <c r="G1420" s="112">
        <v>1</v>
      </c>
      <c r="H1420" s="73"/>
      <c r="I1420" s="73"/>
      <c r="J1420" s="169"/>
      <c r="K1420" s="411">
        <f>E1420*F1420*G1420</f>
        <v>0</v>
      </c>
      <c r="L1420" s="100"/>
      <c r="M1420" s="170"/>
      <c r="N1420" s="171"/>
    </row>
    <row r="1421" spans="2:14" hidden="1">
      <c r="B1421" s="322" t="s">
        <v>12169</v>
      </c>
      <c r="C1421" s="45"/>
      <c r="D1421" s="45"/>
      <c r="E1421" s="168">
        <v>0</v>
      </c>
      <c r="F1421" s="112">
        <v>0.6</v>
      </c>
      <c r="G1421" s="112">
        <v>1</v>
      </c>
      <c r="H1421" s="73"/>
      <c r="I1421" s="73"/>
      <c r="J1421" s="169"/>
      <c r="K1421" s="411">
        <f>E1421*F1421*G1421</f>
        <v>0</v>
      </c>
      <c r="L1421" s="100"/>
      <c r="M1421" s="170"/>
      <c r="N1421" s="171"/>
    </row>
    <row r="1422" spans="2:14" hidden="1">
      <c r="B1422" s="322" t="s">
        <v>12171</v>
      </c>
      <c r="C1422" s="45"/>
      <c r="D1422" s="45"/>
      <c r="E1422" s="168">
        <v>0</v>
      </c>
      <c r="F1422" s="112">
        <v>0.6</v>
      </c>
      <c r="G1422" s="112">
        <v>1</v>
      </c>
      <c r="H1422" s="73"/>
      <c r="I1422" s="73"/>
      <c r="J1422" s="169"/>
      <c r="K1422" s="411">
        <f>E1422*F1422*G1422</f>
        <v>0</v>
      </c>
      <c r="L1422" s="100"/>
      <c r="M1422" s="170"/>
      <c r="N1422" s="171"/>
    </row>
    <row r="1423" spans="2:14" hidden="1">
      <c r="B1423" s="322"/>
      <c r="C1423" s="45"/>
      <c r="D1423" s="45"/>
      <c r="E1423" s="178"/>
      <c r="F1423" s="73"/>
      <c r="G1423" s="73"/>
      <c r="H1423" s="73"/>
      <c r="I1423" s="73"/>
      <c r="J1423" s="169"/>
      <c r="K1423" s="411"/>
      <c r="L1423" s="100"/>
      <c r="M1423" s="170"/>
      <c r="N1423" s="171"/>
    </row>
    <row r="1424" spans="2:14" ht="13.5" thickBot="1">
      <c r="B1424" s="322"/>
      <c r="C1424" s="45"/>
      <c r="D1424" s="45"/>
      <c r="E1424" s="178"/>
      <c r="F1424" s="73"/>
      <c r="G1424" s="73"/>
      <c r="H1424" s="73"/>
      <c r="I1424" s="73"/>
      <c r="J1424" s="169"/>
      <c r="K1424" s="411"/>
      <c r="L1424" s="100"/>
      <c r="M1424" s="170"/>
      <c r="N1424" s="171"/>
    </row>
    <row r="1425" spans="2:14" ht="13.5" thickBot="1">
      <c r="B1425" s="323"/>
      <c r="C1425" s="149"/>
      <c r="D1425" s="149"/>
      <c r="E1425" s="591" t="s">
        <v>6552</v>
      </c>
      <c r="F1425" s="592"/>
      <c r="G1425" s="592"/>
      <c r="H1425" s="592"/>
      <c r="I1425" s="592"/>
      <c r="J1425" s="593"/>
      <c r="K1425" s="410"/>
      <c r="L1425" s="106"/>
      <c r="M1425" s="154"/>
      <c r="N1425" s="177"/>
    </row>
    <row r="1426" spans="2:14">
      <c r="B1426" s="322"/>
      <c r="C1426" s="45"/>
      <c r="D1426" s="45"/>
      <c r="E1426" s="178"/>
      <c r="F1426" s="73"/>
      <c r="G1426" s="73"/>
      <c r="H1426" s="73"/>
      <c r="I1426" s="73"/>
      <c r="J1426" s="169"/>
      <c r="K1426" s="411"/>
      <c r="L1426" s="100"/>
      <c r="M1426" s="170"/>
      <c r="N1426" s="171"/>
    </row>
    <row r="1427" spans="2:14" ht="46.5" customHeight="1">
      <c r="B1427" s="322"/>
      <c r="C1427" s="45">
        <v>96485</v>
      </c>
      <c r="D1427" s="45" t="s">
        <v>11</v>
      </c>
      <c r="E1427" s="579" t="str">
        <f>IFERROR(VLOOKUP($C1427,'2-SINAPI MAIO 2018'!$A$1:$D$11396,2,0),IFERROR(VLOOKUP($C1427,'3-COMPO.ADM.PRF '!$B$12:$I$201,4,0),""))</f>
        <v>FORRO EM RÉGUAS DE PVC, LISO, PARA AMBIENTES RESIDENCIAIS, INCLUSIVE ESTRUTURA DE FIXAÇÃO. AF_05/2017_P</v>
      </c>
      <c r="F1427" s="580"/>
      <c r="G1427" s="580"/>
      <c r="H1427" s="580"/>
      <c r="I1427" s="580"/>
      <c r="J1427" s="581"/>
      <c r="K1427" s="412">
        <f>SUM(K1429:K1432)</f>
        <v>113.01599999999999</v>
      </c>
      <c r="L1427" s="100" t="s">
        <v>63</v>
      </c>
      <c r="M1427" s="170"/>
      <c r="N1427" s="171"/>
    </row>
    <row r="1428" spans="2:14" ht="25.5">
      <c r="B1428" s="334" t="s">
        <v>6533</v>
      </c>
      <c r="C1428" s="45"/>
      <c r="D1428" s="45"/>
      <c r="E1428" s="127" t="s">
        <v>6559</v>
      </c>
      <c r="F1428" s="310" t="s">
        <v>6592</v>
      </c>
      <c r="G1428" s="310" t="s">
        <v>6566</v>
      </c>
      <c r="H1428" s="73"/>
      <c r="I1428" s="73"/>
      <c r="J1428" s="169"/>
      <c r="K1428" s="411"/>
      <c r="L1428" s="100"/>
      <c r="M1428" s="170"/>
      <c r="N1428" s="171"/>
    </row>
    <row r="1429" spans="2:14">
      <c r="B1429" s="322"/>
      <c r="C1429" s="45"/>
      <c r="D1429" s="45"/>
      <c r="E1429" s="168">
        <v>5.0999999999999996</v>
      </c>
      <c r="F1429" s="112">
        <v>5.12</v>
      </c>
      <c r="G1429" s="112">
        <v>1</v>
      </c>
      <c r="H1429" s="73"/>
      <c r="I1429" s="73"/>
      <c r="J1429" s="169"/>
      <c r="K1429" s="411">
        <f>E1429*F1429*G1429</f>
        <v>26.111999999999998</v>
      </c>
      <c r="L1429" s="100"/>
      <c r="M1429" s="170"/>
      <c r="N1429" s="171"/>
    </row>
    <row r="1430" spans="2:14">
      <c r="B1430" s="322"/>
      <c r="C1430" s="45"/>
      <c r="D1430" s="45"/>
      <c r="E1430" s="168">
        <v>5.0999999999999996</v>
      </c>
      <c r="F1430" s="112">
        <v>6</v>
      </c>
      <c r="G1430" s="112">
        <v>1</v>
      </c>
      <c r="H1430" s="73"/>
      <c r="I1430" s="73"/>
      <c r="J1430" s="169"/>
      <c r="K1430" s="411">
        <f>E1430*F1430*G1430</f>
        <v>30.599999999999998</v>
      </c>
      <c r="L1430" s="100"/>
      <c r="M1430" s="170"/>
      <c r="N1430" s="171"/>
    </row>
    <row r="1431" spans="2:14">
      <c r="B1431" s="322"/>
      <c r="C1431" s="45"/>
      <c r="D1431" s="45"/>
      <c r="E1431" s="178">
        <v>5.0999999999999996</v>
      </c>
      <c r="F1431" s="73">
        <v>5.94</v>
      </c>
      <c r="G1431" s="73">
        <v>1</v>
      </c>
      <c r="H1431" s="73"/>
      <c r="I1431" s="73"/>
      <c r="J1431" s="169"/>
      <c r="K1431" s="411">
        <f t="shared" ref="K1431:K1432" si="74">E1431*F1431*G1431</f>
        <v>30.294</v>
      </c>
      <c r="L1431" s="100"/>
      <c r="M1431" s="170"/>
      <c r="N1431" s="171"/>
    </row>
    <row r="1432" spans="2:14">
      <c r="B1432" s="322"/>
      <c r="C1432" s="45"/>
      <c r="D1432" s="45"/>
      <c r="E1432" s="487">
        <v>5.0999999999999996</v>
      </c>
      <c r="F1432" s="511">
        <v>5.0999999999999996</v>
      </c>
      <c r="G1432" s="511">
        <v>1</v>
      </c>
      <c r="H1432" s="511"/>
      <c r="I1432" s="511"/>
      <c r="J1432" s="169"/>
      <c r="K1432" s="411">
        <f t="shared" si="74"/>
        <v>26.009999999999998</v>
      </c>
      <c r="L1432" s="488"/>
      <c r="M1432" s="170"/>
      <c r="N1432" s="171"/>
    </row>
    <row r="1433" spans="2:14">
      <c r="B1433" s="322"/>
      <c r="C1433" s="45"/>
      <c r="D1433" s="45"/>
      <c r="E1433" s="487"/>
      <c r="F1433" s="511"/>
      <c r="G1433" s="511"/>
      <c r="H1433" s="511"/>
      <c r="I1433" s="511"/>
      <c r="J1433" s="169"/>
      <c r="K1433" s="411"/>
      <c r="L1433" s="488"/>
      <c r="M1433" s="170"/>
      <c r="N1433" s="171"/>
    </row>
    <row r="1434" spans="2:14" ht="54.75" hidden="1" customHeight="1">
      <c r="B1434" s="322"/>
      <c r="C1434" s="45"/>
      <c r="D1434" s="45"/>
      <c r="E1434" s="646" t="s">
        <v>6569</v>
      </c>
      <c r="F1434" s="647"/>
      <c r="G1434" s="647"/>
      <c r="H1434" s="647"/>
      <c r="I1434" s="647"/>
      <c r="J1434" s="648"/>
      <c r="K1434" s="412">
        <f>SUM(K1436:K1437)</f>
        <v>0</v>
      </c>
      <c r="L1434" s="100" t="s">
        <v>63</v>
      </c>
      <c r="M1434" s="170"/>
      <c r="N1434" s="171"/>
    </row>
    <row r="1435" spans="2:14" ht="25.5" hidden="1">
      <c r="B1435" s="334" t="s">
        <v>6533</v>
      </c>
      <c r="C1435" s="45"/>
      <c r="D1435" s="45"/>
      <c r="E1435" s="127" t="s">
        <v>6559</v>
      </c>
      <c r="F1435" s="310" t="s">
        <v>6592</v>
      </c>
      <c r="G1435" s="310" t="s">
        <v>6566</v>
      </c>
      <c r="H1435" s="73"/>
      <c r="I1435" s="73"/>
      <c r="J1435" s="169"/>
      <c r="K1435" s="411"/>
      <c r="L1435" s="100"/>
      <c r="M1435" s="170"/>
      <c r="N1435" s="171"/>
    </row>
    <row r="1436" spans="2:14" hidden="1">
      <c r="B1436" s="322"/>
      <c r="C1436" s="45"/>
      <c r="D1436" s="45"/>
      <c r="E1436" s="168">
        <v>0</v>
      </c>
      <c r="F1436" s="112">
        <v>0</v>
      </c>
      <c r="G1436" s="112">
        <v>0</v>
      </c>
      <c r="H1436" s="73"/>
      <c r="I1436" s="73"/>
      <c r="J1436" s="169"/>
      <c r="K1436" s="411">
        <f>E1436*F1436*G1436</f>
        <v>0</v>
      </c>
      <c r="L1436" s="100"/>
      <c r="M1436" s="170"/>
      <c r="N1436" s="171"/>
    </row>
    <row r="1437" spans="2:14" hidden="1">
      <c r="B1437" s="322"/>
      <c r="C1437" s="45"/>
      <c r="D1437" s="45"/>
      <c r="E1437" s="168">
        <v>0</v>
      </c>
      <c r="F1437" s="112">
        <v>0</v>
      </c>
      <c r="G1437" s="112">
        <v>0</v>
      </c>
      <c r="H1437" s="73"/>
      <c r="I1437" s="73"/>
      <c r="J1437" s="169"/>
      <c r="K1437" s="411">
        <f>E1437*F1437*G1437</f>
        <v>0</v>
      </c>
      <c r="L1437" s="100"/>
      <c r="M1437" s="170"/>
      <c r="N1437" s="171"/>
    </row>
    <row r="1438" spans="2:14" hidden="1">
      <c r="B1438" s="322"/>
      <c r="C1438" s="45"/>
      <c r="D1438" s="45"/>
      <c r="E1438" s="178"/>
      <c r="F1438" s="73"/>
      <c r="G1438" s="73"/>
      <c r="H1438" s="73"/>
      <c r="I1438" s="73"/>
      <c r="J1438" s="169"/>
      <c r="K1438" s="411"/>
      <c r="L1438" s="100"/>
      <c r="M1438" s="170"/>
      <c r="N1438" s="171"/>
    </row>
    <row r="1439" spans="2:14" hidden="1">
      <c r="B1439" s="322"/>
      <c r="C1439" s="45"/>
      <c r="D1439" s="45"/>
      <c r="E1439" s="178">
        <v>5.0999999999999996</v>
      </c>
      <c r="F1439" s="73">
        <v>5.0999999999999996</v>
      </c>
      <c r="G1439" s="73">
        <v>1</v>
      </c>
      <c r="H1439" s="73"/>
      <c r="I1439" s="73"/>
      <c r="J1439" s="169"/>
      <c r="K1439" s="411"/>
      <c r="L1439" s="100"/>
      <c r="M1439" s="170"/>
      <c r="N1439" s="171"/>
    </row>
    <row r="1440" spans="2:14" ht="13.5" thickBot="1">
      <c r="B1440" s="322"/>
      <c r="C1440" s="45"/>
      <c r="D1440" s="45"/>
      <c r="E1440" s="178"/>
      <c r="F1440" s="73"/>
      <c r="G1440" s="73"/>
      <c r="H1440" s="73"/>
      <c r="I1440" s="73"/>
      <c r="J1440" s="169"/>
      <c r="K1440" s="411"/>
      <c r="L1440" s="100"/>
      <c r="M1440" s="170"/>
      <c r="N1440" s="171"/>
    </row>
    <row r="1441" spans="2:14" ht="30.75" customHeight="1" thickBot="1">
      <c r="B1441" s="323"/>
      <c r="C1441" s="149"/>
      <c r="D1441" s="149"/>
      <c r="E1441" s="598" t="s">
        <v>12847</v>
      </c>
      <c r="F1441" s="599"/>
      <c r="G1441" s="599"/>
      <c r="H1441" s="599"/>
      <c r="I1441" s="599"/>
      <c r="J1441" s="600"/>
      <c r="K1441" s="410"/>
      <c r="L1441" s="106"/>
      <c r="M1441" s="154"/>
      <c r="N1441" s="177"/>
    </row>
    <row r="1442" spans="2:14">
      <c r="B1442" s="326"/>
      <c r="C1442" s="45"/>
      <c r="D1442" s="45"/>
      <c r="E1442" s="178"/>
      <c r="F1442" s="73"/>
      <c r="G1442" s="73"/>
      <c r="H1442" s="73"/>
      <c r="I1442" s="73"/>
      <c r="J1442" s="169"/>
      <c r="K1442" s="415"/>
      <c r="L1442" s="87"/>
      <c r="M1442" s="154"/>
      <c r="N1442" s="177"/>
    </row>
    <row r="1443" spans="2:14" ht="15">
      <c r="B1443" s="322"/>
      <c r="C1443" s="45">
        <v>84123</v>
      </c>
      <c r="D1443" s="45" t="s">
        <v>11</v>
      </c>
      <c r="E1443" s="184" t="s">
        <v>5942</v>
      </c>
      <c r="F1443" s="73"/>
      <c r="G1443" s="73"/>
      <c r="H1443" s="73"/>
      <c r="I1443" s="73"/>
      <c r="J1443" s="169"/>
      <c r="K1443" s="412">
        <f>K1446</f>
        <v>1311.3659999999998</v>
      </c>
      <c r="L1443" s="488" t="s">
        <v>63</v>
      </c>
      <c r="M1443" s="154"/>
      <c r="N1443" s="177"/>
    </row>
    <row r="1444" spans="2:14">
      <c r="B1444" s="322"/>
      <c r="C1444" s="121"/>
      <c r="D1444" s="121"/>
      <c r="E1444" s="178"/>
      <c r="F1444" s="73"/>
      <c r="G1444" s="73"/>
      <c r="H1444" s="73"/>
      <c r="I1444" s="73"/>
      <c r="J1444" s="169"/>
      <c r="K1444" s="111"/>
      <c r="L1444" s="87"/>
      <c r="M1444" s="154"/>
      <c r="N1444" s="177"/>
    </row>
    <row r="1445" spans="2:14">
      <c r="B1445" s="322"/>
      <c r="C1445" s="45"/>
      <c r="D1445" s="45"/>
      <c r="E1445" s="178"/>
      <c r="F1445" s="73"/>
      <c r="G1445" s="73"/>
      <c r="H1445" s="73"/>
      <c r="I1445" s="73"/>
      <c r="J1445" s="169"/>
      <c r="K1445" s="415"/>
      <c r="L1445" s="87"/>
      <c r="M1445" s="154"/>
      <c r="N1445" s="177"/>
    </row>
    <row r="1446" spans="2:14" ht="15">
      <c r="B1446" s="322" t="s">
        <v>12172</v>
      </c>
      <c r="C1446" s="45">
        <v>88485</v>
      </c>
      <c r="D1446" s="45" t="s">
        <v>11</v>
      </c>
      <c r="E1446" s="184" t="s">
        <v>12534</v>
      </c>
      <c r="F1446" s="73"/>
      <c r="G1446" s="73"/>
      <c r="H1446" s="73"/>
      <c r="I1446" s="73"/>
      <c r="J1446" s="169"/>
      <c r="K1446" s="412">
        <f>SUM(K1449:K1466)</f>
        <v>1311.3659999999998</v>
      </c>
      <c r="L1446" s="488" t="s">
        <v>63</v>
      </c>
      <c r="M1446" s="154"/>
      <c r="N1446" s="177"/>
    </row>
    <row r="1447" spans="2:14" ht="21" customHeight="1">
      <c r="B1447" s="322"/>
      <c r="C1447" s="45"/>
      <c r="D1447" s="45"/>
      <c r="E1447" s="487"/>
      <c r="F1447" s="490"/>
      <c r="G1447" s="594" t="s">
        <v>6527</v>
      </c>
      <c r="H1447" s="594"/>
      <c r="I1447" s="594"/>
      <c r="J1447" s="595"/>
      <c r="K1447" s="415"/>
      <c r="L1447" s="87"/>
      <c r="M1447" s="154"/>
      <c r="N1447" s="177"/>
    </row>
    <row r="1448" spans="2:14" ht="25.5">
      <c r="B1448" s="334" t="s">
        <v>12530</v>
      </c>
      <c r="C1448" s="121"/>
      <c r="D1448" s="41"/>
      <c r="E1448" s="127" t="s">
        <v>6535</v>
      </c>
      <c r="F1448" s="491" t="s">
        <v>12532</v>
      </c>
      <c r="G1448" s="489" t="s">
        <v>6267</v>
      </c>
      <c r="H1448" s="489" t="s">
        <v>6266</v>
      </c>
      <c r="I1448" s="489" t="s">
        <v>6484</v>
      </c>
      <c r="J1448" s="492" t="s">
        <v>6526</v>
      </c>
      <c r="K1448" s="111"/>
      <c r="L1448" s="100"/>
      <c r="M1448" s="170"/>
      <c r="N1448" s="171"/>
    </row>
    <row r="1449" spans="2:14" hidden="1">
      <c r="B1449" s="322" t="s">
        <v>12535</v>
      </c>
      <c r="C1449" s="121"/>
      <c r="D1449" s="121"/>
      <c r="E1449" s="168">
        <f>E1313</f>
        <v>0</v>
      </c>
      <c r="F1449" s="112"/>
      <c r="G1449" s="508">
        <v>0</v>
      </c>
      <c r="H1449" s="508">
        <v>0</v>
      </c>
      <c r="I1449" s="508">
        <v>0</v>
      </c>
      <c r="J1449" s="509">
        <f>G1449*H1449*I1449</f>
        <v>0</v>
      </c>
      <c r="K1449" s="111">
        <f>E1449*F1449-J1449</f>
        <v>0</v>
      </c>
      <c r="L1449" s="100"/>
      <c r="M1449" s="170"/>
      <c r="N1449" s="171"/>
    </row>
    <row r="1450" spans="2:14">
      <c r="B1450" s="322" t="s">
        <v>12536</v>
      </c>
      <c r="C1450" s="121"/>
      <c r="D1450" s="121"/>
      <c r="E1450" s="168">
        <v>130.6</v>
      </c>
      <c r="F1450" s="112">
        <v>3.42</v>
      </c>
      <c r="G1450" s="508">
        <v>0</v>
      </c>
      <c r="H1450" s="508">
        <v>0</v>
      </c>
      <c r="I1450" s="508">
        <v>0</v>
      </c>
      <c r="J1450" s="509">
        <f t="shared" ref="J1450" si="75">G1450*H1450*I1450</f>
        <v>0</v>
      </c>
      <c r="K1450" s="111">
        <f>E1450*F1450-J1450</f>
        <v>446.65199999999999</v>
      </c>
      <c r="L1450" s="488"/>
      <c r="M1450" s="170"/>
      <c r="N1450" s="171"/>
    </row>
    <row r="1451" spans="2:14" hidden="1">
      <c r="B1451" s="322" t="s">
        <v>12537</v>
      </c>
      <c r="C1451" s="121"/>
      <c r="D1451" s="121"/>
      <c r="E1451" s="168">
        <v>0</v>
      </c>
      <c r="F1451" s="112">
        <v>0</v>
      </c>
      <c r="G1451" s="508">
        <v>0</v>
      </c>
      <c r="H1451" s="508">
        <v>0</v>
      </c>
      <c r="I1451" s="508">
        <v>0</v>
      </c>
      <c r="J1451" s="509">
        <f t="shared" ref="J1451" si="76">G1451*H1451*I1451</f>
        <v>0</v>
      </c>
      <c r="K1451" s="111">
        <f>E1451*F1451-J1451</f>
        <v>0</v>
      </c>
      <c r="L1451" s="488"/>
      <c r="M1451" s="170"/>
      <c r="N1451" s="171"/>
    </row>
    <row r="1452" spans="2:14">
      <c r="B1452" s="322" t="s">
        <v>12651</v>
      </c>
      <c r="C1452" s="121"/>
      <c r="D1452" s="121"/>
      <c r="E1452" s="168">
        <v>15.4</v>
      </c>
      <c r="F1452" s="112">
        <v>6.22</v>
      </c>
      <c r="G1452" s="508">
        <v>0</v>
      </c>
      <c r="H1452" s="508">
        <v>0</v>
      </c>
      <c r="I1452" s="508">
        <v>0</v>
      </c>
      <c r="J1452" s="509">
        <f t="shared" ref="J1452" si="77">G1452*H1452*I1452</f>
        <v>0</v>
      </c>
      <c r="K1452" s="111">
        <f>E1452*F1452-J1452</f>
        <v>95.787999999999997</v>
      </c>
      <c r="L1452" s="488"/>
      <c r="M1452" s="170"/>
      <c r="N1452" s="171"/>
    </row>
    <row r="1453" spans="2:14" s="247" customFormat="1">
      <c r="B1453" s="326"/>
      <c r="C1453" s="41"/>
      <c r="D1453" s="41"/>
      <c r="E1453" s="201"/>
      <c r="F1453" s="83"/>
      <c r="G1453" s="83"/>
      <c r="H1453" s="83"/>
      <c r="I1453" s="83"/>
      <c r="J1453" s="320"/>
      <c r="K1453" s="416"/>
      <c r="L1453" s="88"/>
      <c r="M1453" s="253"/>
      <c r="N1453" s="254"/>
    </row>
    <row r="1454" spans="2:14">
      <c r="B1454" s="334" t="s">
        <v>12531</v>
      </c>
      <c r="C1454" s="121"/>
      <c r="D1454" s="121"/>
      <c r="E1454" s="178"/>
      <c r="F1454" s="73"/>
      <c r="G1454" s="73"/>
      <c r="H1454" s="73"/>
      <c r="I1454" s="73"/>
      <c r="J1454" s="169"/>
      <c r="K1454" s="111">
        <f t="shared" ref="K1454" si="78">E1454*F1454</f>
        <v>0</v>
      </c>
      <c r="L1454" s="100"/>
      <c r="M1454" s="170"/>
      <c r="N1454" s="171"/>
    </row>
    <row r="1455" spans="2:14">
      <c r="B1455" s="322" t="s">
        <v>12652</v>
      </c>
      <c r="C1455" s="121"/>
      <c r="D1455" s="121"/>
      <c r="E1455" s="168">
        <v>33.299999999999997</v>
      </c>
      <c r="F1455" s="112">
        <v>2.7</v>
      </c>
      <c r="G1455" s="508">
        <v>0.7</v>
      </c>
      <c r="H1455" s="508">
        <v>2.1</v>
      </c>
      <c r="I1455" s="508">
        <v>4</v>
      </c>
      <c r="J1455" s="509">
        <f>G1455*H1455*I1455</f>
        <v>5.88</v>
      </c>
      <c r="K1455" s="111">
        <f>E1455*F1455-J1455</f>
        <v>84.03</v>
      </c>
      <c r="L1455" s="100"/>
      <c r="M1455" s="170"/>
      <c r="N1455" s="171"/>
    </row>
    <row r="1456" spans="2:14">
      <c r="B1456" s="322" t="s">
        <v>12660</v>
      </c>
      <c r="C1456" s="121"/>
      <c r="D1456" s="121"/>
      <c r="E1456" s="168">
        <v>18</v>
      </c>
      <c r="F1456" s="112">
        <v>1.9</v>
      </c>
      <c r="G1456" s="508">
        <v>0</v>
      </c>
      <c r="H1456" s="508">
        <v>0</v>
      </c>
      <c r="I1456" s="508">
        <v>0</v>
      </c>
      <c r="J1456" s="509">
        <f t="shared" ref="J1456:J1466" si="79">G1456*H1456*I1456</f>
        <v>0</v>
      </c>
      <c r="K1456" s="111">
        <f t="shared" ref="K1456:K1466" si="80">E1456*F1456-J1456</f>
        <v>34.199999999999996</v>
      </c>
      <c r="L1456" s="100"/>
      <c r="M1456" s="170"/>
      <c r="N1456" s="171"/>
    </row>
    <row r="1457" spans="2:14">
      <c r="B1457" s="322" t="s">
        <v>12653</v>
      </c>
      <c r="C1457" s="121"/>
      <c r="D1457" s="121"/>
      <c r="E1457" s="168">
        <v>7.5</v>
      </c>
      <c r="F1457" s="112">
        <v>1.9</v>
      </c>
      <c r="G1457" s="508">
        <v>0</v>
      </c>
      <c r="H1457" s="508">
        <v>0</v>
      </c>
      <c r="I1457" s="508">
        <v>0</v>
      </c>
      <c r="J1457" s="509">
        <f t="shared" si="79"/>
        <v>0</v>
      </c>
      <c r="K1457" s="111">
        <f t="shared" si="80"/>
        <v>14.25</v>
      </c>
      <c r="L1457" s="100"/>
      <c r="M1457" s="170"/>
      <c r="N1457" s="171"/>
    </row>
    <row r="1458" spans="2:14">
      <c r="B1458" s="322" t="s">
        <v>12654</v>
      </c>
      <c r="C1458" s="121"/>
      <c r="D1458" s="121"/>
      <c r="E1458" s="168">
        <f>30+7.4+7.4</f>
        <v>44.8</v>
      </c>
      <c r="F1458" s="112">
        <v>2.72</v>
      </c>
      <c r="G1458" s="508">
        <v>0</v>
      </c>
      <c r="H1458" s="508">
        <v>0</v>
      </c>
      <c r="I1458" s="508">
        <v>0</v>
      </c>
      <c r="J1458" s="509">
        <f t="shared" si="79"/>
        <v>0</v>
      </c>
      <c r="K1458" s="111">
        <f t="shared" si="80"/>
        <v>121.85599999999999</v>
      </c>
      <c r="L1458" s="100"/>
      <c r="M1458" s="170"/>
      <c r="N1458" s="171"/>
    </row>
    <row r="1459" spans="2:14">
      <c r="B1459" s="322" t="s">
        <v>12655</v>
      </c>
      <c r="C1459" s="121"/>
      <c r="D1459" s="121"/>
      <c r="E1459" s="168">
        <f>32.85*2</f>
        <v>65.7</v>
      </c>
      <c r="F1459" s="112">
        <v>2.5</v>
      </c>
      <c r="G1459" s="508">
        <v>0</v>
      </c>
      <c r="H1459" s="508">
        <v>0</v>
      </c>
      <c r="I1459" s="508">
        <v>0</v>
      </c>
      <c r="J1459" s="509">
        <f t="shared" si="79"/>
        <v>0</v>
      </c>
      <c r="K1459" s="111">
        <f t="shared" si="80"/>
        <v>164.25</v>
      </c>
      <c r="L1459" s="100"/>
      <c r="M1459" s="170"/>
      <c r="N1459" s="171"/>
    </row>
    <row r="1460" spans="2:14">
      <c r="B1460" s="322" t="s">
        <v>12656</v>
      </c>
      <c r="C1460" s="121"/>
      <c r="D1460" s="121"/>
      <c r="E1460" s="168">
        <v>4.5999999999999996</v>
      </c>
      <c r="F1460" s="112">
        <v>3.7</v>
      </c>
      <c r="G1460" s="508">
        <v>0</v>
      </c>
      <c r="H1460" s="508">
        <v>0</v>
      </c>
      <c r="I1460" s="508">
        <v>0</v>
      </c>
      <c r="J1460" s="509">
        <f t="shared" si="79"/>
        <v>0</v>
      </c>
      <c r="K1460" s="111">
        <f t="shared" si="80"/>
        <v>17.02</v>
      </c>
      <c r="L1460" s="100"/>
      <c r="M1460" s="170"/>
      <c r="N1460" s="171"/>
    </row>
    <row r="1461" spans="2:14">
      <c r="B1461" s="322" t="s">
        <v>12657</v>
      </c>
      <c r="C1461" s="121"/>
      <c r="D1461" s="121"/>
      <c r="E1461" s="168">
        <v>30</v>
      </c>
      <c r="F1461" s="112">
        <v>4.42</v>
      </c>
      <c r="G1461" s="508">
        <v>0</v>
      </c>
      <c r="H1461" s="508">
        <v>0</v>
      </c>
      <c r="I1461" s="508">
        <v>0</v>
      </c>
      <c r="J1461" s="509">
        <f t="shared" si="79"/>
        <v>0</v>
      </c>
      <c r="K1461" s="111">
        <f t="shared" si="80"/>
        <v>132.6</v>
      </c>
      <c r="L1461" s="100"/>
      <c r="M1461" s="170"/>
      <c r="N1461" s="171"/>
    </row>
    <row r="1462" spans="2:14">
      <c r="B1462" s="322" t="s">
        <v>12658</v>
      </c>
      <c r="C1462" s="121"/>
      <c r="D1462" s="121"/>
      <c r="E1462" s="168">
        <f>32.85+2.3+32.85+2.3</f>
        <v>70.3</v>
      </c>
      <c r="F1462" s="112">
        <v>1.2</v>
      </c>
      <c r="G1462" s="508">
        <v>0</v>
      </c>
      <c r="H1462" s="508">
        <v>0</v>
      </c>
      <c r="I1462" s="508">
        <v>0</v>
      </c>
      <c r="J1462" s="509">
        <f t="shared" si="79"/>
        <v>0</v>
      </c>
      <c r="K1462" s="111">
        <f t="shared" si="80"/>
        <v>84.36</v>
      </c>
      <c r="L1462" s="100"/>
      <c r="M1462" s="170"/>
      <c r="N1462" s="171"/>
    </row>
    <row r="1463" spans="2:14">
      <c r="B1463" s="322" t="s">
        <v>12659</v>
      </c>
      <c r="C1463" s="121"/>
      <c r="D1463" s="121"/>
      <c r="E1463" s="168">
        <v>107.6</v>
      </c>
      <c r="F1463" s="112">
        <v>1.1000000000000001</v>
      </c>
      <c r="G1463" s="508">
        <v>1</v>
      </c>
      <c r="H1463" s="508">
        <v>1</v>
      </c>
      <c r="I1463" s="508">
        <v>2</v>
      </c>
      <c r="J1463" s="509">
        <f t="shared" si="79"/>
        <v>2</v>
      </c>
      <c r="K1463" s="111">
        <f t="shared" si="80"/>
        <v>116.36</v>
      </c>
      <c r="L1463" s="100"/>
      <c r="M1463" s="170"/>
      <c r="N1463" s="171"/>
    </row>
    <row r="1464" spans="2:14">
      <c r="B1464" s="322"/>
      <c r="C1464" s="121"/>
      <c r="D1464" s="121"/>
      <c r="E1464" s="168">
        <v>0</v>
      </c>
      <c r="F1464" s="112"/>
      <c r="G1464" s="508">
        <v>0</v>
      </c>
      <c r="H1464" s="508">
        <v>0</v>
      </c>
      <c r="I1464" s="508">
        <v>0</v>
      </c>
      <c r="J1464" s="509">
        <f t="shared" si="79"/>
        <v>0</v>
      </c>
      <c r="K1464" s="111">
        <f t="shared" si="80"/>
        <v>0</v>
      </c>
      <c r="L1464" s="100"/>
      <c r="M1464" s="170"/>
      <c r="N1464" s="171"/>
    </row>
    <row r="1465" spans="2:14">
      <c r="B1465" s="322"/>
      <c r="C1465" s="121"/>
      <c r="D1465" s="121"/>
      <c r="E1465" s="168">
        <v>0</v>
      </c>
      <c r="F1465" s="112"/>
      <c r="G1465" s="508">
        <v>0</v>
      </c>
      <c r="H1465" s="508">
        <v>0</v>
      </c>
      <c r="I1465" s="508">
        <v>0</v>
      </c>
      <c r="J1465" s="509">
        <f t="shared" si="79"/>
        <v>0</v>
      </c>
      <c r="K1465" s="111">
        <f t="shared" si="80"/>
        <v>0</v>
      </c>
      <c r="L1465" s="100"/>
      <c r="M1465" s="170"/>
      <c r="N1465" s="171"/>
    </row>
    <row r="1466" spans="2:14">
      <c r="B1466" s="322"/>
      <c r="C1466" s="121"/>
      <c r="D1466" s="121"/>
      <c r="E1466" s="168">
        <v>0</v>
      </c>
      <c r="F1466" s="112"/>
      <c r="G1466" s="508">
        <v>0</v>
      </c>
      <c r="H1466" s="508">
        <v>0</v>
      </c>
      <c r="I1466" s="508">
        <v>0</v>
      </c>
      <c r="J1466" s="509">
        <f t="shared" si="79"/>
        <v>0</v>
      </c>
      <c r="K1466" s="111">
        <f t="shared" si="80"/>
        <v>0</v>
      </c>
      <c r="L1466" s="100"/>
      <c r="M1466" s="170"/>
      <c r="N1466" s="171"/>
    </row>
    <row r="1467" spans="2:14">
      <c r="B1467" s="322"/>
      <c r="C1467" s="121"/>
      <c r="D1467" s="121"/>
      <c r="E1467" s="178"/>
      <c r="F1467" s="73"/>
      <c r="G1467" s="73"/>
      <c r="H1467" s="73"/>
      <c r="I1467" s="73"/>
      <c r="J1467" s="169"/>
      <c r="K1467" s="111"/>
      <c r="L1467" s="100"/>
      <c r="M1467" s="170"/>
      <c r="N1467" s="171"/>
    </row>
    <row r="1468" spans="2:14">
      <c r="B1468" s="322"/>
      <c r="C1468" s="121"/>
      <c r="D1468" s="121"/>
      <c r="E1468" s="178"/>
      <c r="F1468" s="73"/>
      <c r="G1468" s="73"/>
      <c r="H1468" s="73"/>
      <c r="I1468" s="73"/>
      <c r="J1468" s="169"/>
      <c r="K1468" s="427" t="s">
        <v>48</v>
      </c>
      <c r="L1468" s="100"/>
      <c r="M1468" s="170"/>
      <c r="N1468" s="171"/>
    </row>
    <row r="1469" spans="2:14" ht="15">
      <c r="B1469" s="322" t="s">
        <v>12533</v>
      </c>
      <c r="C1469" s="45">
        <v>88495</v>
      </c>
      <c r="D1469" s="45" t="s">
        <v>11</v>
      </c>
      <c r="E1469" s="184" t="s">
        <v>12538</v>
      </c>
      <c r="F1469" s="73"/>
      <c r="G1469" s="73"/>
      <c r="H1469" s="73"/>
      <c r="I1469" s="73"/>
      <c r="J1469" s="169"/>
      <c r="K1469" s="412">
        <f>SUM(K1455:K1466)</f>
        <v>768.92600000000004</v>
      </c>
      <c r="L1469" s="87" t="s">
        <v>63</v>
      </c>
      <c r="M1469" s="170"/>
      <c r="N1469" s="171"/>
    </row>
    <row r="1470" spans="2:14">
      <c r="B1470" s="322"/>
      <c r="C1470" s="45"/>
      <c r="D1470" s="45"/>
      <c r="E1470" s="178"/>
      <c r="F1470" s="345"/>
      <c r="G1470" s="73"/>
      <c r="H1470" s="73"/>
      <c r="I1470" s="73"/>
      <c r="J1470" s="169"/>
      <c r="K1470" s="415"/>
      <c r="L1470" s="87"/>
      <c r="M1470" s="170"/>
      <c r="N1470" s="171"/>
    </row>
    <row r="1471" spans="2:14">
      <c r="B1471" s="322"/>
      <c r="C1471" s="45"/>
      <c r="D1471" s="45"/>
      <c r="E1471" s="184"/>
      <c r="F1471" s="73"/>
      <c r="G1471" s="73"/>
      <c r="H1471" s="73"/>
      <c r="I1471" s="73"/>
      <c r="J1471" s="169"/>
      <c r="K1471" s="411"/>
      <c r="L1471" s="100"/>
      <c r="M1471" s="170"/>
      <c r="N1471" s="171"/>
    </row>
    <row r="1472" spans="2:14" ht="28.5" customHeight="1">
      <c r="B1472" s="322"/>
      <c r="C1472" s="45">
        <v>88487</v>
      </c>
      <c r="D1472" s="45" t="s">
        <v>11</v>
      </c>
      <c r="E1472" s="601" t="s">
        <v>12539</v>
      </c>
      <c r="F1472" s="586"/>
      <c r="G1472" s="586"/>
      <c r="H1472" s="586"/>
      <c r="I1472" s="586"/>
      <c r="J1472" s="587"/>
      <c r="K1472" s="412">
        <f>SUM(K1455:K1466)</f>
        <v>768.92600000000004</v>
      </c>
      <c r="L1472" s="87" t="s">
        <v>63</v>
      </c>
      <c r="M1472" s="170"/>
      <c r="N1472" s="171"/>
    </row>
    <row r="1473" spans="2:14">
      <c r="B1473" s="322"/>
      <c r="C1473" s="45"/>
      <c r="D1473" s="45"/>
      <c r="E1473" s="178"/>
      <c r="F1473" s="73"/>
      <c r="G1473" s="73"/>
      <c r="H1473" s="73"/>
      <c r="I1473" s="73"/>
      <c r="J1473" s="169"/>
      <c r="K1473" s="415"/>
      <c r="L1473" s="100"/>
      <c r="M1473" s="170"/>
      <c r="N1473" s="171"/>
    </row>
    <row r="1474" spans="2:14">
      <c r="B1474" s="322"/>
      <c r="C1474" s="45"/>
      <c r="D1474" s="45"/>
      <c r="E1474" s="178"/>
      <c r="F1474" s="73"/>
      <c r="G1474" s="73"/>
      <c r="H1474" s="73"/>
      <c r="I1474" s="73"/>
      <c r="J1474" s="169"/>
      <c r="K1474" s="411"/>
      <c r="L1474" s="100"/>
      <c r="M1474" s="170"/>
      <c r="N1474" s="171"/>
    </row>
    <row r="1475" spans="2:14" ht="15" customHeight="1">
      <c r="B1475" s="322"/>
      <c r="C1475" s="45">
        <v>88489</v>
      </c>
      <c r="D1475" s="45" t="s">
        <v>11</v>
      </c>
      <c r="E1475" s="184" t="s">
        <v>12540</v>
      </c>
      <c r="F1475" s="73"/>
      <c r="G1475" s="73"/>
      <c r="H1475" s="73"/>
      <c r="I1475" s="73"/>
      <c r="J1475" s="169"/>
      <c r="K1475" s="412">
        <f>SUM(K1449:K1452)</f>
        <v>542.43999999999994</v>
      </c>
      <c r="L1475" s="87" t="s">
        <v>63</v>
      </c>
      <c r="M1475" s="170"/>
      <c r="N1475" s="171"/>
    </row>
    <row r="1476" spans="2:14">
      <c r="B1476" s="322"/>
      <c r="C1476" s="45"/>
      <c r="D1476" s="45"/>
      <c r="E1476" s="178"/>
      <c r="F1476" s="73"/>
      <c r="G1476" s="73"/>
      <c r="H1476" s="73"/>
      <c r="I1476" s="73"/>
      <c r="J1476" s="169"/>
      <c r="K1476" s="111"/>
      <c r="L1476" s="100"/>
      <c r="M1476" s="170"/>
      <c r="N1476" s="171"/>
    </row>
    <row r="1477" spans="2:14">
      <c r="B1477" s="322"/>
      <c r="C1477" s="45"/>
      <c r="D1477" s="45"/>
      <c r="E1477" s="178"/>
      <c r="F1477" s="73"/>
      <c r="G1477" s="73"/>
      <c r="H1477" s="73"/>
      <c r="I1477" s="73"/>
      <c r="J1477" s="169"/>
      <c r="K1477" s="411"/>
      <c r="L1477" s="100"/>
      <c r="M1477" s="170"/>
      <c r="N1477" s="171"/>
    </row>
    <row r="1478" spans="2:14" hidden="1">
      <c r="B1478" s="548"/>
      <c r="C1478" s="431"/>
      <c r="D1478" s="431"/>
      <c r="E1478" s="230"/>
      <c r="F1478" s="234"/>
      <c r="G1478" s="234"/>
      <c r="H1478" s="234"/>
      <c r="I1478" s="234"/>
      <c r="J1478" s="180"/>
      <c r="K1478" s="425"/>
      <c r="L1478" s="546"/>
      <c r="M1478" s="170"/>
      <c r="N1478" s="171"/>
    </row>
    <row r="1479" spans="2:14" hidden="1">
      <c r="B1479" s="548"/>
      <c r="C1479" s="431" t="s">
        <v>12003</v>
      </c>
      <c r="D1479" s="431" t="s">
        <v>11</v>
      </c>
      <c r="E1479" s="582" t="str">
        <f>IFERROR(VLOOKUP($C1479,'2-SINAPI MAIO 2018'!$A$1:$D$113296,2,0),IFERROR(VLOOKUP($C1479,'3-COMPO.ADM.PRF '!$B$12:$I$201,4,0),""))</f>
        <v>PINTURA DE QUADRO ESCOLAR COM TINTA ESMALTE ACABAMENTO FOSCO, DUAS DEMAOS SOBRE MASSA ACRILICA</v>
      </c>
      <c r="F1479" s="583"/>
      <c r="G1479" s="583"/>
      <c r="H1479" s="583"/>
      <c r="I1479" s="583"/>
      <c r="J1479" s="584"/>
      <c r="K1479" s="425"/>
      <c r="L1479" s="546"/>
      <c r="M1479" s="170"/>
      <c r="N1479" s="171"/>
    </row>
    <row r="1480" spans="2:14" hidden="1">
      <c r="B1480" s="548"/>
      <c r="C1480" s="431"/>
      <c r="D1480" s="431"/>
      <c r="E1480" s="230"/>
      <c r="F1480" s="234">
        <v>5</v>
      </c>
      <c r="G1480" s="234">
        <v>1.5</v>
      </c>
      <c r="H1480" s="234">
        <v>12</v>
      </c>
      <c r="I1480" s="234"/>
      <c r="J1480" s="180"/>
      <c r="K1480" s="430">
        <v>0</v>
      </c>
      <c r="L1480" s="546" t="s">
        <v>63</v>
      </c>
      <c r="M1480" s="170"/>
      <c r="N1480" s="171"/>
    </row>
    <row r="1481" spans="2:14" hidden="1">
      <c r="B1481" s="548"/>
      <c r="C1481" s="431"/>
      <c r="D1481" s="431"/>
      <c r="E1481" s="230"/>
      <c r="F1481" s="234"/>
      <c r="G1481" s="234"/>
      <c r="H1481" s="234"/>
      <c r="I1481" s="234"/>
      <c r="J1481" s="180"/>
      <c r="K1481" s="425"/>
      <c r="L1481" s="546"/>
      <c r="M1481" s="170"/>
      <c r="N1481" s="171"/>
    </row>
    <row r="1482" spans="2:14" hidden="1">
      <c r="B1482" s="548"/>
      <c r="C1482" s="431"/>
      <c r="D1482" s="431"/>
      <c r="E1482" s="230" t="s">
        <v>5937</v>
      </c>
      <c r="F1482" s="234"/>
      <c r="G1482" s="234"/>
      <c r="H1482" s="234"/>
      <c r="I1482" s="234"/>
      <c r="J1482" s="180"/>
      <c r="K1482" s="425"/>
      <c r="L1482" s="546"/>
      <c r="M1482" s="170"/>
      <c r="N1482" s="171"/>
    </row>
    <row r="1483" spans="2:14" hidden="1">
      <c r="B1483" s="548"/>
      <c r="C1483" s="431"/>
      <c r="D1483" s="431"/>
      <c r="E1483" s="230"/>
      <c r="F1483" s="234" t="s">
        <v>5806</v>
      </c>
      <c r="G1483" s="234" t="s">
        <v>5807</v>
      </c>
      <c r="H1483" s="234">
        <v>1</v>
      </c>
      <c r="I1483" s="234"/>
      <c r="J1483" s="180"/>
      <c r="K1483" s="430" t="e">
        <f>H1483*G1483*F1483</f>
        <v>#VALUE!</v>
      </c>
      <c r="L1483" s="546" t="s">
        <v>63</v>
      </c>
      <c r="M1483" s="170"/>
      <c r="N1483" s="171"/>
    </row>
    <row r="1484" spans="2:14" hidden="1">
      <c r="B1484" s="548"/>
      <c r="C1484" s="431"/>
      <c r="D1484" s="431"/>
      <c r="E1484" s="230"/>
      <c r="F1484" s="234"/>
      <c r="G1484" s="234"/>
      <c r="H1484" s="234"/>
      <c r="I1484" s="234"/>
      <c r="J1484" s="180"/>
      <c r="K1484" s="425"/>
      <c r="L1484" s="546"/>
      <c r="M1484" s="170"/>
      <c r="N1484" s="171"/>
    </row>
    <row r="1485" spans="2:14" hidden="1">
      <c r="B1485" s="548"/>
      <c r="C1485" s="431"/>
      <c r="D1485" s="431"/>
      <c r="E1485" s="230" t="s">
        <v>5938</v>
      </c>
      <c r="F1485" s="234"/>
      <c r="G1485" s="234"/>
      <c r="H1485" s="234"/>
      <c r="I1485" s="234"/>
      <c r="J1485" s="180"/>
      <c r="K1485" s="425"/>
      <c r="L1485" s="546"/>
      <c r="M1485" s="170"/>
      <c r="N1485" s="171"/>
    </row>
    <row r="1486" spans="2:14" hidden="1">
      <c r="B1486" s="548"/>
      <c r="C1486" s="431"/>
      <c r="D1486" s="431"/>
      <c r="E1486" s="230"/>
      <c r="F1486" s="234" t="s">
        <v>5806</v>
      </c>
      <c r="G1486" s="234" t="s">
        <v>5807</v>
      </c>
      <c r="H1486" s="234">
        <v>1</v>
      </c>
      <c r="I1486" s="234"/>
      <c r="J1486" s="180"/>
      <c r="K1486" s="430" t="e">
        <f>H1486*G1486*F1486</f>
        <v>#VALUE!</v>
      </c>
      <c r="L1486" s="546" t="s">
        <v>63</v>
      </c>
      <c r="M1486" s="170"/>
      <c r="N1486" s="171"/>
    </row>
    <row r="1487" spans="2:14" hidden="1">
      <c r="B1487" s="548"/>
      <c r="C1487" s="431"/>
      <c r="D1487" s="431"/>
      <c r="E1487" s="230"/>
      <c r="F1487" s="234"/>
      <c r="G1487" s="234"/>
      <c r="H1487" s="234"/>
      <c r="I1487" s="234"/>
      <c r="J1487" s="180"/>
      <c r="K1487" s="425"/>
      <c r="L1487" s="546"/>
      <c r="M1487" s="170"/>
      <c r="N1487" s="171"/>
    </row>
    <row r="1488" spans="2:14" hidden="1">
      <c r="B1488" s="548"/>
      <c r="C1488" s="431"/>
      <c r="D1488" s="431"/>
      <c r="E1488" s="230" t="s">
        <v>5939</v>
      </c>
      <c r="F1488" s="234"/>
      <c r="G1488" s="234"/>
      <c r="H1488" s="234"/>
      <c r="I1488" s="234"/>
      <c r="J1488" s="180"/>
      <c r="K1488" s="425"/>
      <c r="L1488" s="546"/>
      <c r="M1488" s="206" t="s">
        <v>5940</v>
      </c>
      <c r="N1488" s="171"/>
    </row>
    <row r="1489" spans="2:14" hidden="1">
      <c r="B1489" s="548"/>
      <c r="C1489" s="431"/>
      <c r="D1489" s="431"/>
      <c r="E1489" s="230"/>
      <c r="F1489" s="234"/>
      <c r="G1489" s="234"/>
      <c r="H1489" s="234"/>
      <c r="I1489" s="234"/>
      <c r="J1489" s="180"/>
      <c r="K1489" s="430" t="e">
        <f>#REF!+#REF!</f>
        <v>#REF!</v>
      </c>
      <c r="L1489" s="546" t="s">
        <v>63</v>
      </c>
      <c r="M1489" s="170"/>
      <c r="N1489" s="171"/>
    </row>
    <row r="1490" spans="2:14" hidden="1">
      <c r="B1490" s="548"/>
      <c r="C1490" s="431"/>
      <c r="D1490" s="431"/>
      <c r="E1490" s="230"/>
      <c r="F1490" s="234"/>
      <c r="G1490" s="234"/>
      <c r="H1490" s="234"/>
      <c r="I1490" s="234"/>
      <c r="J1490" s="180"/>
      <c r="K1490" s="425"/>
      <c r="L1490" s="546"/>
      <c r="M1490" s="170"/>
      <c r="N1490" s="171"/>
    </row>
    <row r="1491" spans="2:14" ht="53.25" customHeight="1">
      <c r="B1491" s="322"/>
      <c r="C1491" s="121">
        <v>95468</v>
      </c>
      <c r="D1491" s="45" t="s">
        <v>11</v>
      </c>
      <c r="E1491" s="579" t="str">
        <f>IFERROR(VLOOKUP($C1491,'2-SINAPI MAIO 2018'!$A$1:$D$113296,2,0),IFERROR(VLOOKUP($C1491,'3-COMPO.ADM.PRF '!$B$12:$I$201,4,0),""))</f>
        <v>PINTURA ESMALTE BRILHANTE (2 DEMAOS) SOBRE SUPERFICIE METALICA, INCLUSIVE PROTECAO COM ZARCAO (1 DEMAO)</v>
      </c>
      <c r="F1491" s="580"/>
      <c r="G1491" s="580"/>
      <c r="H1491" s="580"/>
      <c r="I1491" s="580"/>
      <c r="J1491" s="581"/>
      <c r="K1491" s="412">
        <f>SUM(K1492:K1493)</f>
        <v>63.35</v>
      </c>
      <c r="L1491" s="87" t="s">
        <v>63</v>
      </c>
      <c r="M1491" s="206"/>
      <c r="N1491" s="171"/>
    </row>
    <row r="1492" spans="2:14">
      <c r="B1492" s="322" t="s">
        <v>12176</v>
      </c>
      <c r="C1492" s="121"/>
      <c r="D1492" s="121"/>
      <c r="E1492" s="178"/>
      <c r="F1492" s="77">
        <f>K1021+K1015+K1006</f>
        <v>13.34</v>
      </c>
      <c r="G1492" s="73">
        <v>2.5</v>
      </c>
      <c r="H1492" s="73"/>
      <c r="I1492" s="73"/>
      <c r="J1492" s="169"/>
      <c r="K1492" s="111">
        <f>F1492*G1492</f>
        <v>33.35</v>
      </c>
      <c r="L1492" s="100"/>
      <c r="M1492" s="170"/>
      <c r="N1492" s="171"/>
    </row>
    <row r="1493" spans="2:14">
      <c r="B1493" s="322" t="s">
        <v>12177</v>
      </c>
      <c r="C1493" s="121"/>
      <c r="D1493" s="121"/>
      <c r="E1493" s="178"/>
      <c r="F1493" s="73">
        <f>(1+5)*2</f>
        <v>12</v>
      </c>
      <c r="G1493" s="73">
        <f>G1492</f>
        <v>2.5</v>
      </c>
      <c r="H1493" s="73"/>
      <c r="I1493" s="73"/>
      <c r="J1493" s="169"/>
      <c r="K1493" s="111">
        <f>F1493*G1493</f>
        <v>30</v>
      </c>
      <c r="L1493" s="100"/>
      <c r="M1493" s="170"/>
      <c r="N1493" s="171"/>
    </row>
    <row r="1494" spans="2:14">
      <c r="B1494" s="322"/>
      <c r="C1494" s="121"/>
      <c r="D1494" s="121"/>
      <c r="E1494" s="487"/>
      <c r="F1494" s="562"/>
      <c r="G1494" s="562"/>
      <c r="H1494" s="562"/>
      <c r="I1494" s="562"/>
      <c r="J1494" s="169"/>
      <c r="K1494" s="111"/>
      <c r="L1494" s="488"/>
      <c r="M1494" s="170"/>
      <c r="N1494" s="171"/>
    </row>
    <row r="1495" spans="2:14" ht="15">
      <c r="B1495" s="322"/>
      <c r="C1495" s="121" t="s">
        <v>11990</v>
      </c>
      <c r="D1495" s="45" t="s">
        <v>11</v>
      </c>
      <c r="E1495" s="579" t="str">
        <f>IFERROR(VLOOKUP($C1495,'2-SINAPI MAIO 2018'!$A$1:$D$113296,2,0),IFERROR(VLOOKUP($C1495,'3-COMPO.ADM.PRF '!$B$12:$I$201,4,0),""))</f>
        <v>PINTURA ACRILICA EM PISO CIMENTADO DUAS DEMAOS</v>
      </c>
      <c r="F1495" s="580"/>
      <c r="G1495" s="580"/>
      <c r="H1495" s="580"/>
      <c r="I1495" s="580"/>
      <c r="J1495" s="581"/>
      <c r="K1495" s="412">
        <f>333.13+182.15</f>
        <v>515.28</v>
      </c>
      <c r="L1495" s="87" t="s">
        <v>63</v>
      </c>
      <c r="M1495" s="170"/>
      <c r="N1495" s="171"/>
    </row>
    <row r="1496" spans="2:14">
      <c r="B1496" s="322"/>
      <c r="C1496" s="121"/>
      <c r="D1496" s="121"/>
      <c r="E1496" s="487"/>
      <c r="F1496" s="562"/>
      <c r="G1496" s="562"/>
      <c r="H1496" s="562"/>
      <c r="I1496" s="562"/>
      <c r="J1496" s="169"/>
      <c r="K1496" s="111"/>
      <c r="L1496" s="488"/>
      <c r="M1496" s="170"/>
      <c r="N1496" s="171"/>
    </row>
    <row r="1497" spans="2:14" ht="13.5" thickBot="1">
      <c r="B1497" s="322"/>
      <c r="C1497" s="121"/>
      <c r="D1497" s="121"/>
      <c r="E1497" s="178"/>
      <c r="F1497" s="73"/>
      <c r="G1497" s="73"/>
      <c r="H1497" s="73"/>
      <c r="I1497" s="73"/>
      <c r="J1497" s="169"/>
      <c r="K1497" s="111"/>
      <c r="L1497" s="100"/>
      <c r="M1497" s="170"/>
      <c r="N1497" s="171"/>
    </row>
    <row r="1498" spans="2:14" ht="36" customHeight="1" thickBot="1">
      <c r="B1498" s="323"/>
      <c r="C1498" s="149"/>
      <c r="D1498" s="149"/>
      <c r="E1498" s="598" t="s">
        <v>12254</v>
      </c>
      <c r="F1498" s="599"/>
      <c r="G1498" s="599"/>
      <c r="H1498" s="599"/>
      <c r="I1498" s="599"/>
      <c r="J1498" s="600"/>
      <c r="K1498" s="410"/>
      <c r="L1498" s="106"/>
      <c r="M1498" s="154"/>
      <c r="N1498" s="177"/>
    </row>
    <row r="1499" spans="2:14">
      <c r="B1499" s="322"/>
      <c r="C1499" s="152"/>
      <c r="D1499" s="152"/>
      <c r="E1499" s="385" t="s">
        <v>12242</v>
      </c>
      <c r="F1499" s="81"/>
      <c r="G1499" s="81"/>
      <c r="H1499" s="81"/>
      <c r="I1499" s="81"/>
      <c r="J1499" s="257"/>
      <c r="K1499" s="428"/>
      <c r="L1499" s="165"/>
      <c r="M1499" s="258"/>
      <c r="N1499" s="259"/>
    </row>
    <row r="1500" spans="2:14">
      <c r="B1500" s="322"/>
      <c r="C1500" s="152"/>
      <c r="D1500" s="152"/>
      <c r="E1500" s="185"/>
      <c r="F1500" s="93"/>
      <c r="G1500" s="93"/>
      <c r="H1500" s="93"/>
      <c r="I1500" s="93"/>
      <c r="J1500" s="549"/>
      <c r="K1500" s="550"/>
      <c r="L1500" s="541"/>
      <c r="M1500" s="551"/>
      <c r="N1500" s="552"/>
    </row>
    <row r="1501" spans="2:14">
      <c r="B1501" s="322"/>
      <c r="C1501" s="5"/>
      <c r="D1501" s="45"/>
      <c r="E1501" s="382" t="s">
        <v>12178</v>
      </c>
      <c r="F1501" s="383"/>
      <c r="G1501" s="383"/>
      <c r="H1501" s="383"/>
      <c r="I1501" s="383"/>
      <c r="J1501" s="384"/>
      <c r="K1501" s="411"/>
      <c r="L1501" s="100"/>
      <c r="M1501" s="170"/>
      <c r="N1501" s="171"/>
    </row>
    <row r="1502" spans="2:14">
      <c r="B1502" s="322"/>
      <c r="C1502" s="45">
        <v>90371</v>
      </c>
      <c r="D1502" s="45" t="s">
        <v>11</v>
      </c>
      <c r="E1502" s="382" t="s">
        <v>12179</v>
      </c>
      <c r="F1502" s="383"/>
      <c r="G1502" s="383"/>
      <c r="H1502" s="383"/>
      <c r="I1502" s="383"/>
      <c r="J1502" s="384"/>
      <c r="K1502" s="415">
        <v>8</v>
      </c>
      <c r="L1502" s="100"/>
      <c r="M1502" s="170"/>
      <c r="N1502" s="171"/>
    </row>
    <row r="1503" spans="2:14" hidden="1">
      <c r="B1503" s="322"/>
      <c r="C1503" s="5"/>
      <c r="D1503" s="45"/>
      <c r="E1503" s="382" t="s">
        <v>12180</v>
      </c>
      <c r="F1503" s="383"/>
      <c r="G1503" s="383"/>
      <c r="H1503" s="383"/>
      <c r="I1503" s="383"/>
      <c r="J1503" s="384"/>
      <c r="K1503" s="415"/>
      <c r="L1503" s="100"/>
      <c r="M1503" s="170"/>
      <c r="N1503" s="171"/>
    </row>
    <row r="1504" spans="2:14" hidden="1">
      <c r="B1504" s="322"/>
      <c r="C1504" s="45">
        <v>94703</v>
      </c>
      <c r="D1504" s="45" t="s">
        <v>11</v>
      </c>
      <c r="E1504" s="382" t="s">
        <v>12179</v>
      </c>
      <c r="F1504" s="383"/>
      <c r="G1504" s="383"/>
      <c r="H1504" s="383"/>
      <c r="I1504" s="383"/>
      <c r="J1504" s="384"/>
      <c r="K1504" s="415">
        <v>0</v>
      </c>
      <c r="L1504" s="100"/>
      <c r="M1504" s="170"/>
      <c r="N1504" s="171"/>
    </row>
    <row r="1505" spans="2:14" hidden="1">
      <c r="B1505" s="322"/>
      <c r="C1505" s="5"/>
      <c r="D1505" s="45"/>
      <c r="E1505" s="382" t="s">
        <v>12181</v>
      </c>
      <c r="F1505" s="383"/>
      <c r="G1505" s="383"/>
      <c r="H1505" s="383"/>
      <c r="I1505" s="383"/>
      <c r="J1505" s="384"/>
      <c r="K1505" s="415"/>
      <c r="L1505" s="100"/>
      <c r="M1505" s="170"/>
      <c r="N1505" s="171"/>
    </row>
    <row r="1506" spans="2:14" hidden="1">
      <c r="B1506" s="322"/>
      <c r="C1506" s="278" t="e">
        <f>'3-COMPO.ADM.PRF '!#REF!</f>
        <v>#REF!</v>
      </c>
      <c r="D1506" s="121" t="s">
        <v>6713</v>
      </c>
      <c r="E1506" s="382" t="s">
        <v>12182</v>
      </c>
      <c r="F1506" s="383"/>
      <c r="G1506" s="383"/>
      <c r="H1506" s="383"/>
      <c r="I1506" s="383"/>
      <c r="J1506" s="384"/>
      <c r="K1506" s="415">
        <v>0</v>
      </c>
      <c r="L1506" s="100"/>
      <c r="M1506" s="170"/>
      <c r="N1506" s="171"/>
    </row>
    <row r="1507" spans="2:14" hidden="1">
      <c r="B1507" s="322"/>
      <c r="C1507" s="5"/>
      <c r="D1507" s="45"/>
      <c r="E1507" s="382" t="s">
        <v>12183</v>
      </c>
      <c r="F1507" s="383"/>
      <c r="G1507" s="383"/>
      <c r="H1507" s="383"/>
      <c r="I1507" s="383"/>
      <c r="J1507" s="384"/>
      <c r="K1507" s="415"/>
      <c r="L1507" s="100"/>
      <c r="M1507" s="170"/>
      <c r="N1507" s="171"/>
    </row>
    <row r="1508" spans="2:14" hidden="1">
      <c r="B1508" s="322"/>
      <c r="C1508" s="45">
        <v>94656</v>
      </c>
      <c r="D1508" s="45" t="s">
        <v>11</v>
      </c>
      <c r="E1508" s="382" t="s">
        <v>12182</v>
      </c>
      <c r="F1508" s="383"/>
      <c r="G1508" s="383"/>
      <c r="H1508" s="383"/>
      <c r="I1508" s="383"/>
      <c r="J1508" s="384"/>
      <c r="K1508" s="415">
        <v>0</v>
      </c>
      <c r="L1508" s="100"/>
      <c r="M1508" s="170"/>
      <c r="N1508" s="171"/>
    </row>
    <row r="1509" spans="2:14" hidden="1">
      <c r="B1509" s="322"/>
      <c r="C1509" s="45"/>
      <c r="D1509" s="45"/>
      <c r="E1509" s="382" t="s">
        <v>12184</v>
      </c>
      <c r="F1509" s="383"/>
      <c r="G1509" s="383"/>
      <c r="H1509" s="383"/>
      <c r="I1509" s="383"/>
      <c r="J1509" s="384"/>
      <c r="K1509" s="415"/>
      <c r="L1509" s="100"/>
      <c r="M1509" s="170"/>
      <c r="N1509" s="171"/>
    </row>
    <row r="1510" spans="2:14" hidden="1">
      <c r="B1510" s="322"/>
      <c r="C1510" s="45">
        <v>89408</v>
      </c>
      <c r="D1510" s="45" t="s">
        <v>11</v>
      </c>
      <c r="E1510" s="382" t="s">
        <v>12185</v>
      </c>
      <c r="F1510" s="383"/>
      <c r="G1510" s="383"/>
      <c r="H1510" s="383"/>
      <c r="I1510" s="383"/>
      <c r="J1510" s="384"/>
      <c r="K1510" s="415">
        <v>0</v>
      </c>
      <c r="L1510" s="100"/>
      <c r="M1510" s="170"/>
      <c r="N1510" s="171"/>
    </row>
    <row r="1511" spans="2:14" hidden="1">
      <c r="B1511" s="322"/>
      <c r="C1511" s="45"/>
      <c r="D1511" s="45"/>
      <c r="E1511" s="382" t="s">
        <v>12186</v>
      </c>
      <c r="F1511" s="383"/>
      <c r="G1511" s="383"/>
      <c r="H1511" s="383"/>
      <c r="I1511" s="383"/>
      <c r="J1511" s="384"/>
      <c r="K1511" s="415"/>
      <c r="L1511" s="100"/>
      <c r="M1511" s="170"/>
      <c r="N1511" s="171"/>
    </row>
    <row r="1512" spans="2:14" hidden="1">
      <c r="B1512" s="322"/>
      <c r="C1512" s="45">
        <v>89402</v>
      </c>
      <c r="D1512" s="45" t="s">
        <v>11</v>
      </c>
      <c r="E1512" s="382" t="s">
        <v>12185</v>
      </c>
      <c r="F1512" s="383"/>
      <c r="G1512" s="383"/>
      <c r="H1512" s="383"/>
      <c r="I1512" s="383"/>
      <c r="J1512" s="384"/>
      <c r="K1512" s="415">
        <v>0</v>
      </c>
      <c r="L1512" s="100"/>
      <c r="M1512" s="170"/>
      <c r="N1512" s="171"/>
    </row>
    <row r="1513" spans="2:14" hidden="1">
      <c r="B1513" s="322"/>
      <c r="C1513" s="45"/>
      <c r="D1513" s="45"/>
      <c r="E1513" s="382" t="s">
        <v>12187</v>
      </c>
      <c r="F1513" s="383"/>
      <c r="G1513" s="383"/>
      <c r="H1513" s="383"/>
      <c r="I1513" s="383"/>
      <c r="J1513" s="384"/>
      <c r="K1513" s="415"/>
      <c r="L1513" s="100"/>
      <c r="M1513" s="170"/>
      <c r="N1513" s="171"/>
    </row>
    <row r="1514" spans="2:14" hidden="1">
      <c r="B1514" s="326"/>
      <c r="C1514" s="278" t="e">
        <f>'3-COMPO.ADM.PRF '!#REF!</f>
        <v>#REF!</v>
      </c>
      <c r="D1514" s="121" t="s">
        <v>6713</v>
      </c>
      <c r="E1514" s="382" t="s">
        <v>12188</v>
      </c>
      <c r="F1514" s="383"/>
      <c r="G1514" s="383"/>
      <c r="H1514" s="383"/>
      <c r="I1514" s="383"/>
      <c r="J1514" s="384"/>
      <c r="K1514" s="415">
        <v>0</v>
      </c>
      <c r="L1514" s="100"/>
      <c r="M1514" s="170"/>
      <c r="N1514" s="171"/>
    </row>
    <row r="1515" spans="2:14" hidden="1">
      <c r="B1515" s="322"/>
      <c r="C1515" s="45"/>
      <c r="D1515" s="45"/>
      <c r="E1515" s="382" t="s">
        <v>12189</v>
      </c>
      <c r="F1515" s="383"/>
      <c r="G1515" s="383"/>
      <c r="H1515" s="383"/>
      <c r="I1515" s="383"/>
      <c r="J1515" s="384"/>
      <c r="K1515" s="415"/>
      <c r="L1515" s="100"/>
      <c r="M1515" s="170"/>
      <c r="N1515" s="171"/>
    </row>
    <row r="1516" spans="2:14" hidden="1">
      <c r="B1516" s="322"/>
      <c r="C1516" s="45">
        <v>83486</v>
      </c>
      <c r="D1516" s="45" t="s">
        <v>11</v>
      </c>
      <c r="E1516" s="382" t="s">
        <v>12190</v>
      </c>
      <c r="F1516" s="383"/>
      <c r="G1516" s="383"/>
      <c r="H1516" s="383"/>
      <c r="I1516" s="383"/>
      <c r="J1516" s="384"/>
      <c r="K1516" s="415">
        <v>0</v>
      </c>
      <c r="L1516" s="100"/>
      <c r="M1516" s="170"/>
      <c r="N1516" s="171"/>
    </row>
    <row r="1517" spans="2:14" hidden="1">
      <c r="B1517" s="322"/>
      <c r="C1517" s="45"/>
      <c r="D1517" s="45"/>
      <c r="E1517" s="144" t="s">
        <v>12243</v>
      </c>
      <c r="F1517" s="383"/>
      <c r="G1517" s="383"/>
      <c r="H1517" s="383"/>
      <c r="I1517" s="383"/>
      <c r="J1517" s="384"/>
      <c r="K1517" s="415"/>
      <c r="L1517" s="100"/>
      <c r="M1517" s="170"/>
      <c r="N1517" s="171"/>
    </row>
    <row r="1518" spans="2:14" hidden="1">
      <c r="B1518" s="322"/>
      <c r="C1518" s="121" t="s">
        <v>11981</v>
      </c>
      <c r="D1518" s="45" t="s">
        <v>11</v>
      </c>
      <c r="E1518" s="382" t="s">
        <v>12179</v>
      </c>
      <c r="F1518" s="383"/>
      <c r="G1518" s="383"/>
      <c r="H1518" s="383"/>
      <c r="I1518" s="383"/>
      <c r="J1518" s="384"/>
      <c r="K1518" s="415">
        <v>0</v>
      </c>
      <c r="L1518" s="100"/>
      <c r="M1518" s="170"/>
      <c r="N1518" s="171"/>
    </row>
    <row r="1519" spans="2:14">
      <c r="B1519" s="322"/>
      <c r="C1519" s="121"/>
      <c r="D1519" s="45"/>
      <c r="E1519" s="382"/>
      <c r="F1519" s="383"/>
      <c r="G1519" s="383"/>
      <c r="H1519" s="383"/>
      <c r="I1519" s="383"/>
      <c r="J1519" s="384"/>
      <c r="K1519" s="415"/>
      <c r="L1519" s="488"/>
      <c r="M1519" s="170"/>
      <c r="N1519" s="171"/>
    </row>
    <row r="1520" spans="2:14">
      <c r="B1520" s="322"/>
      <c r="C1520" s="45"/>
      <c r="D1520" s="45"/>
      <c r="E1520" s="382" t="s">
        <v>12191</v>
      </c>
      <c r="F1520" s="383"/>
      <c r="G1520" s="383"/>
      <c r="H1520" s="383"/>
      <c r="I1520" s="383"/>
      <c r="J1520" s="384"/>
      <c r="K1520" s="415"/>
      <c r="L1520" s="100"/>
      <c r="M1520" s="170"/>
      <c r="N1520" s="171"/>
    </row>
    <row r="1521" spans="2:14">
      <c r="B1521" s="322"/>
      <c r="C1521" s="45">
        <v>86915</v>
      </c>
      <c r="D1521" s="45" t="s">
        <v>11</v>
      </c>
      <c r="E1521" s="382" t="s">
        <v>12192</v>
      </c>
      <c r="F1521" s="383"/>
      <c r="G1521" s="383"/>
      <c r="H1521" s="383"/>
      <c r="I1521" s="383"/>
      <c r="J1521" s="384"/>
      <c r="K1521" s="415">
        <v>8</v>
      </c>
      <c r="L1521" s="100"/>
      <c r="M1521" s="170"/>
      <c r="N1521" s="171"/>
    </row>
    <row r="1522" spans="2:14">
      <c r="B1522" s="322"/>
      <c r="C1522" s="45"/>
      <c r="D1522" s="45"/>
      <c r="E1522" s="382"/>
      <c r="F1522" s="383"/>
      <c r="G1522" s="383"/>
      <c r="H1522" s="383"/>
      <c r="I1522" s="383"/>
      <c r="J1522" s="384"/>
      <c r="K1522" s="415"/>
      <c r="L1522" s="488"/>
      <c r="M1522" s="170"/>
      <c r="N1522" s="171"/>
    </row>
    <row r="1523" spans="2:14">
      <c r="B1523" s="322"/>
      <c r="C1523" s="45"/>
      <c r="D1523" s="45"/>
      <c r="E1523" s="382" t="s">
        <v>12193</v>
      </c>
      <c r="F1523" s="383"/>
      <c r="G1523" s="383"/>
      <c r="H1523" s="383"/>
      <c r="I1523" s="383"/>
      <c r="J1523" s="384"/>
      <c r="K1523" s="415"/>
      <c r="L1523" s="100"/>
      <c r="M1523" s="170"/>
      <c r="N1523" s="171"/>
    </row>
    <row r="1524" spans="2:14">
      <c r="B1524" s="322"/>
      <c r="C1524" s="155" t="str">
        <f>'3-COMPO.ADM.PRF '!B58</f>
        <v>CP-HID-01</v>
      </c>
      <c r="D1524" s="121" t="s">
        <v>6713</v>
      </c>
      <c r="E1524" s="382" t="s">
        <v>12194</v>
      </c>
      <c r="F1524" s="383"/>
      <c r="G1524" s="383"/>
      <c r="H1524" s="383"/>
      <c r="I1524" s="383"/>
      <c r="J1524" s="384"/>
      <c r="K1524" s="415">
        <v>6</v>
      </c>
      <c r="L1524" s="100"/>
      <c r="M1524" s="170"/>
      <c r="N1524" s="171"/>
    </row>
    <row r="1525" spans="2:14">
      <c r="B1525" s="322"/>
      <c r="C1525" s="155"/>
      <c r="D1525" s="121"/>
      <c r="E1525" s="382"/>
      <c r="F1525" s="383"/>
      <c r="G1525" s="383"/>
      <c r="H1525" s="383"/>
      <c r="I1525" s="383"/>
      <c r="J1525" s="384"/>
      <c r="K1525" s="415"/>
      <c r="L1525" s="488"/>
      <c r="M1525" s="170"/>
      <c r="N1525" s="171"/>
    </row>
    <row r="1526" spans="2:14">
      <c r="B1526" s="322"/>
      <c r="C1526" s="155">
        <v>86903</v>
      </c>
      <c r="D1526" s="45" t="s">
        <v>11</v>
      </c>
      <c r="E1526" s="144" t="s">
        <v>12252</v>
      </c>
      <c r="F1526" s="383"/>
      <c r="G1526" s="383"/>
      <c r="H1526" s="383"/>
      <c r="I1526" s="383"/>
      <c r="J1526" s="384"/>
      <c r="K1526" s="415">
        <v>8</v>
      </c>
      <c r="L1526" s="348"/>
      <c r="M1526" s="170"/>
      <c r="N1526" s="171"/>
    </row>
    <row r="1527" spans="2:14" hidden="1">
      <c r="B1527" s="322"/>
      <c r="C1527" s="155">
        <v>86904</v>
      </c>
      <c r="D1527" s="45" t="s">
        <v>11</v>
      </c>
      <c r="E1527" s="144" t="s">
        <v>12250</v>
      </c>
      <c r="F1527" s="383"/>
      <c r="G1527" s="383"/>
      <c r="H1527" s="383"/>
      <c r="I1527" s="383"/>
      <c r="J1527" s="384"/>
      <c r="K1527" s="415">
        <v>0</v>
      </c>
      <c r="L1527" s="348"/>
      <c r="M1527" s="170"/>
      <c r="N1527" s="171"/>
    </row>
    <row r="1528" spans="2:14">
      <c r="B1528" s="322"/>
      <c r="C1528" s="155"/>
      <c r="D1528" s="45"/>
      <c r="E1528" s="144"/>
      <c r="F1528" s="383"/>
      <c r="G1528" s="383"/>
      <c r="H1528" s="383"/>
      <c r="I1528" s="383"/>
      <c r="J1528" s="384"/>
      <c r="K1528" s="415"/>
      <c r="L1528" s="488"/>
      <c r="M1528" s="170"/>
      <c r="N1528" s="171"/>
    </row>
    <row r="1529" spans="2:14">
      <c r="B1529" s="322"/>
      <c r="C1529" s="155">
        <v>86938</v>
      </c>
      <c r="D1529" s="45" t="s">
        <v>11</v>
      </c>
      <c r="E1529" s="144" t="s">
        <v>12251</v>
      </c>
      <c r="F1529" s="383"/>
      <c r="G1529" s="383"/>
      <c r="H1529" s="383"/>
      <c r="I1529" s="383"/>
      <c r="J1529" s="384"/>
      <c r="K1529" s="415">
        <v>4</v>
      </c>
      <c r="L1529" s="87"/>
      <c r="M1529" s="170"/>
      <c r="N1529" s="171"/>
    </row>
    <row r="1530" spans="2:14">
      <c r="B1530" s="322"/>
      <c r="C1530" s="155"/>
      <c r="D1530" s="45"/>
      <c r="E1530" s="144"/>
      <c r="F1530" s="383"/>
      <c r="G1530" s="383"/>
      <c r="H1530" s="383"/>
      <c r="I1530" s="383"/>
      <c r="J1530" s="384"/>
      <c r="K1530" s="415"/>
      <c r="L1530" s="87"/>
      <c r="M1530" s="170"/>
      <c r="N1530" s="171"/>
    </row>
    <row r="1531" spans="2:14">
      <c r="B1531" s="322"/>
      <c r="C1531" s="155">
        <v>86936</v>
      </c>
      <c r="D1531" s="45" t="s">
        <v>11</v>
      </c>
      <c r="E1531" s="144" t="s">
        <v>12253</v>
      </c>
      <c r="F1531" s="383"/>
      <c r="G1531" s="383"/>
      <c r="H1531" s="383"/>
      <c r="I1531" s="383"/>
      <c r="J1531" s="384"/>
      <c r="K1531" s="415">
        <v>4</v>
      </c>
      <c r="L1531" s="87"/>
      <c r="M1531" s="170"/>
      <c r="N1531" s="171"/>
    </row>
    <row r="1532" spans="2:14">
      <c r="B1532" s="322"/>
      <c r="C1532" s="155"/>
      <c r="D1532" s="45"/>
      <c r="E1532" s="144"/>
      <c r="F1532" s="383"/>
      <c r="G1532" s="383"/>
      <c r="H1532" s="383"/>
      <c r="I1532" s="383"/>
      <c r="J1532" s="384"/>
      <c r="K1532" s="415"/>
      <c r="L1532" s="87"/>
      <c r="M1532" s="170"/>
      <c r="N1532" s="171"/>
    </row>
    <row r="1533" spans="2:14">
      <c r="B1533" s="322"/>
      <c r="C1533" s="45"/>
      <c r="D1533" s="45"/>
      <c r="E1533" s="382" t="s">
        <v>12195</v>
      </c>
      <c r="F1533" s="383"/>
      <c r="G1533" s="383"/>
      <c r="H1533" s="383"/>
      <c r="I1533" s="383"/>
      <c r="J1533" s="384"/>
      <c r="K1533" s="415"/>
      <c r="L1533" s="100"/>
      <c r="M1533" s="170"/>
      <c r="N1533" s="171"/>
    </row>
    <row r="1534" spans="2:14">
      <c r="B1534" s="322"/>
      <c r="C1534" s="45">
        <v>94499</v>
      </c>
      <c r="D1534" s="45" t="s">
        <v>11</v>
      </c>
      <c r="E1534" s="382" t="s">
        <v>12196</v>
      </c>
      <c r="F1534" s="383"/>
      <c r="G1534" s="383"/>
      <c r="H1534" s="383"/>
      <c r="I1534" s="383"/>
      <c r="J1534" s="384"/>
      <c r="K1534" s="415">
        <v>1</v>
      </c>
      <c r="L1534" s="100"/>
      <c r="M1534" s="170"/>
      <c r="N1534" s="171"/>
    </row>
    <row r="1535" spans="2:14">
      <c r="B1535" s="322"/>
      <c r="C1535" s="45"/>
      <c r="D1535" s="45"/>
      <c r="E1535" s="382"/>
      <c r="F1535" s="383"/>
      <c r="G1535" s="383"/>
      <c r="H1535" s="383"/>
      <c r="I1535" s="383"/>
      <c r="J1535" s="384"/>
      <c r="K1535" s="415"/>
      <c r="L1535" s="488"/>
      <c r="M1535" s="170"/>
      <c r="N1535" s="171"/>
    </row>
    <row r="1536" spans="2:14">
      <c r="B1536" s="322"/>
      <c r="C1536" s="45"/>
      <c r="D1536" s="45"/>
      <c r="E1536" s="382" t="s">
        <v>12197</v>
      </c>
      <c r="F1536" s="383"/>
      <c r="G1536" s="383"/>
      <c r="H1536" s="383"/>
      <c r="I1536" s="383"/>
      <c r="J1536" s="384"/>
      <c r="K1536" s="415"/>
      <c r="L1536" s="100"/>
      <c r="M1536" s="170"/>
      <c r="N1536" s="171"/>
    </row>
    <row r="1537" spans="2:14" hidden="1">
      <c r="B1537" s="322"/>
      <c r="C1537" s="45">
        <v>94496</v>
      </c>
      <c r="D1537" s="45" t="s">
        <v>11</v>
      </c>
      <c r="E1537" s="382" t="s">
        <v>12198</v>
      </c>
      <c r="F1537" s="383"/>
      <c r="G1537" s="383"/>
      <c r="H1537" s="383"/>
      <c r="I1537" s="383"/>
      <c r="J1537" s="384"/>
      <c r="K1537" s="415">
        <v>0</v>
      </c>
      <c r="L1537" s="100"/>
      <c r="M1537" s="170"/>
      <c r="N1537" s="171"/>
    </row>
    <row r="1538" spans="2:14">
      <c r="B1538" s="322"/>
      <c r="C1538" s="45">
        <v>94498</v>
      </c>
      <c r="D1538" s="45" t="s">
        <v>11</v>
      </c>
      <c r="E1538" s="382" t="s">
        <v>12199</v>
      </c>
      <c r="F1538" s="383"/>
      <c r="G1538" s="383"/>
      <c r="H1538" s="383"/>
      <c r="I1538" s="383"/>
      <c r="J1538" s="384"/>
      <c r="K1538" s="415">
        <v>2</v>
      </c>
      <c r="L1538" s="100"/>
      <c r="M1538" s="170"/>
      <c r="N1538" s="171"/>
    </row>
    <row r="1539" spans="2:14">
      <c r="B1539" s="322"/>
      <c r="C1539" s="45"/>
      <c r="D1539" s="45"/>
      <c r="E1539" s="382" t="s">
        <v>12200</v>
      </c>
      <c r="F1539" s="383"/>
      <c r="G1539" s="383"/>
      <c r="H1539" s="383"/>
      <c r="I1539" s="383"/>
      <c r="J1539" s="384"/>
      <c r="K1539" s="415"/>
      <c r="L1539" s="100"/>
      <c r="M1539" s="170"/>
      <c r="N1539" s="171"/>
    </row>
    <row r="1540" spans="2:14" hidden="1">
      <c r="B1540" s="322"/>
      <c r="C1540" s="45">
        <v>94794</v>
      </c>
      <c r="D1540" s="45" t="s">
        <v>11</v>
      </c>
      <c r="E1540" s="382" t="s">
        <v>12201</v>
      </c>
      <c r="F1540" s="383"/>
      <c r="G1540" s="383"/>
      <c r="H1540" s="383"/>
      <c r="I1540" s="383"/>
      <c r="J1540" s="384"/>
      <c r="K1540" s="415">
        <v>0</v>
      </c>
      <c r="L1540" s="100"/>
      <c r="M1540" s="206"/>
      <c r="N1540" s="171"/>
    </row>
    <row r="1541" spans="2:14" hidden="1">
      <c r="B1541" s="322"/>
      <c r="C1541" s="45">
        <v>89986</v>
      </c>
      <c r="D1541" s="45" t="s">
        <v>11</v>
      </c>
      <c r="E1541" s="382" t="s">
        <v>12202</v>
      </c>
      <c r="F1541" s="383"/>
      <c r="G1541" s="383"/>
      <c r="H1541" s="383"/>
      <c r="I1541" s="383"/>
      <c r="J1541" s="384"/>
      <c r="K1541" s="415">
        <v>0</v>
      </c>
      <c r="L1541" s="100"/>
      <c r="M1541" s="170"/>
      <c r="N1541" s="171"/>
    </row>
    <row r="1542" spans="2:14">
      <c r="B1542" s="322"/>
      <c r="C1542" s="45">
        <v>89987</v>
      </c>
      <c r="D1542" s="45" t="s">
        <v>11</v>
      </c>
      <c r="E1542" s="382" t="s">
        <v>12179</v>
      </c>
      <c r="F1542" s="383"/>
      <c r="G1542" s="383"/>
      <c r="H1542" s="383"/>
      <c r="I1542" s="383"/>
      <c r="J1542" s="384"/>
      <c r="K1542" s="415">
        <v>2</v>
      </c>
      <c r="L1542" s="100"/>
      <c r="M1542" s="170"/>
      <c r="N1542" s="171"/>
    </row>
    <row r="1543" spans="2:14">
      <c r="B1543" s="322"/>
      <c r="C1543" s="45"/>
      <c r="D1543" s="45"/>
      <c r="E1543" s="382"/>
      <c r="F1543" s="383"/>
      <c r="G1543" s="383"/>
      <c r="H1543" s="383"/>
      <c r="I1543" s="383"/>
      <c r="J1543" s="384"/>
      <c r="K1543" s="415"/>
      <c r="L1543" s="488"/>
      <c r="M1543" s="170"/>
      <c r="N1543" s="171"/>
    </row>
    <row r="1544" spans="2:14">
      <c r="B1544" s="322"/>
      <c r="C1544" s="45"/>
      <c r="D1544" s="45"/>
      <c r="E1544" s="382" t="s">
        <v>12203</v>
      </c>
      <c r="F1544" s="383"/>
      <c r="G1544" s="383"/>
      <c r="H1544" s="383"/>
      <c r="I1544" s="383"/>
      <c r="J1544" s="384"/>
      <c r="K1544" s="415"/>
      <c r="L1544" s="100"/>
      <c r="M1544" s="170"/>
      <c r="N1544" s="171"/>
    </row>
    <row r="1545" spans="2:14">
      <c r="B1545" s="322"/>
      <c r="C1545" s="45">
        <v>40729</v>
      </c>
      <c r="D1545" s="45" t="s">
        <v>11</v>
      </c>
      <c r="E1545" s="382" t="s">
        <v>12201</v>
      </c>
      <c r="F1545" s="383"/>
      <c r="G1545" s="383"/>
      <c r="H1545" s="383"/>
      <c r="I1545" s="383"/>
      <c r="J1545" s="384"/>
      <c r="K1545" s="415">
        <v>6</v>
      </c>
      <c r="L1545" s="100"/>
      <c r="M1545" s="170"/>
      <c r="N1545" s="171"/>
    </row>
    <row r="1546" spans="2:14">
      <c r="B1546" s="322"/>
      <c r="C1546" s="45"/>
      <c r="D1546" s="45"/>
      <c r="E1546" s="382"/>
      <c r="F1546" s="383"/>
      <c r="G1546" s="383"/>
      <c r="H1546" s="383"/>
      <c r="I1546" s="383"/>
      <c r="J1546" s="384"/>
      <c r="K1546" s="415"/>
      <c r="L1546" s="488"/>
      <c r="M1546" s="170"/>
      <c r="N1546" s="171"/>
    </row>
    <row r="1547" spans="2:14">
      <c r="B1547" s="322"/>
      <c r="C1547" s="45"/>
      <c r="D1547" s="45"/>
      <c r="E1547" s="382" t="s">
        <v>12204</v>
      </c>
      <c r="F1547" s="383"/>
      <c r="G1547" s="383"/>
      <c r="H1547" s="383"/>
      <c r="I1547" s="383"/>
      <c r="J1547" s="384"/>
      <c r="K1547" s="415"/>
      <c r="L1547" s="100"/>
      <c r="M1547" s="170"/>
      <c r="N1547" s="171"/>
    </row>
    <row r="1548" spans="2:14">
      <c r="B1548" s="322"/>
      <c r="C1548" s="278" t="str">
        <f>'3-COMPO.ADM.PRF '!B64</f>
        <v>CP-HID-02</v>
      </c>
      <c r="D1548" s="121" t="s">
        <v>6713</v>
      </c>
      <c r="E1548" s="382" t="s">
        <v>12201</v>
      </c>
      <c r="F1548" s="383"/>
      <c r="G1548" s="383"/>
      <c r="H1548" s="383"/>
      <c r="I1548" s="383"/>
      <c r="J1548" s="384"/>
      <c r="K1548" s="415">
        <v>2</v>
      </c>
      <c r="L1548" s="100"/>
      <c r="M1548" s="170"/>
      <c r="N1548" s="171"/>
    </row>
    <row r="1549" spans="2:14">
      <c r="B1549" s="322"/>
      <c r="C1549" s="278"/>
      <c r="D1549" s="121"/>
      <c r="E1549" s="382"/>
      <c r="F1549" s="383"/>
      <c r="G1549" s="383"/>
      <c r="H1549" s="383"/>
      <c r="I1549" s="383"/>
      <c r="J1549" s="384"/>
      <c r="K1549" s="415"/>
      <c r="L1549" s="488"/>
      <c r="M1549" s="170"/>
      <c r="N1549" s="171"/>
    </row>
    <row r="1550" spans="2:14">
      <c r="B1550" s="322"/>
      <c r="C1550" s="45"/>
      <c r="D1550" s="45"/>
      <c r="E1550" s="382" t="s">
        <v>12205</v>
      </c>
      <c r="F1550" s="383"/>
      <c r="G1550" s="383"/>
      <c r="H1550" s="383"/>
      <c r="I1550" s="383"/>
      <c r="J1550" s="384"/>
      <c r="K1550" s="415"/>
      <c r="L1550" s="100"/>
      <c r="M1550" s="170"/>
      <c r="N1550" s="171"/>
    </row>
    <row r="1551" spans="2:14">
      <c r="B1551" s="322"/>
      <c r="C1551" s="45">
        <v>86884</v>
      </c>
      <c r="D1551" s="45" t="s">
        <v>11</v>
      </c>
      <c r="E1551" s="382" t="s">
        <v>12206</v>
      </c>
      <c r="F1551" s="383"/>
      <c r="G1551" s="383"/>
      <c r="H1551" s="383"/>
      <c r="I1551" s="383"/>
      <c r="J1551" s="384"/>
      <c r="K1551" s="415">
        <v>8</v>
      </c>
      <c r="L1551" s="100"/>
      <c r="M1551" s="170"/>
      <c r="N1551" s="171"/>
    </row>
    <row r="1552" spans="2:14" hidden="1">
      <c r="B1552" s="322"/>
      <c r="C1552" s="45"/>
      <c r="D1552" s="45"/>
      <c r="E1552" s="382" t="s">
        <v>12207</v>
      </c>
      <c r="F1552" s="383"/>
      <c r="G1552" s="383"/>
      <c r="H1552" s="383"/>
      <c r="I1552" s="383"/>
      <c r="J1552" s="384"/>
      <c r="K1552" s="415"/>
      <c r="L1552" s="347"/>
      <c r="M1552" s="170"/>
      <c r="N1552" s="171"/>
    </row>
    <row r="1553" spans="2:14" hidden="1">
      <c r="B1553" s="322"/>
      <c r="C1553" s="155" t="e">
        <f>'3-COMPO.ADM.PRF '!#REF!</f>
        <v>#REF!</v>
      </c>
      <c r="D1553" s="121" t="s">
        <v>6713</v>
      </c>
      <c r="E1553" s="382" t="s">
        <v>12208</v>
      </c>
      <c r="F1553" s="383"/>
      <c r="G1553" s="383"/>
      <c r="H1553" s="383"/>
      <c r="I1553" s="383"/>
      <c r="J1553" s="384"/>
      <c r="K1553" s="415">
        <v>0</v>
      </c>
      <c r="L1553" s="347"/>
      <c r="M1553" s="170"/>
      <c r="N1553" s="171"/>
    </row>
    <row r="1554" spans="2:14" hidden="1">
      <c r="B1554" s="322"/>
      <c r="C1554" s="45"/>
      <c r="D1554" s="45"/>
      <c r="E1554" s="382" t="s">
        <v>12209</v>
      </c>
      <c r="F1554" s="383"/>
      <c r="G1554" s="383"/>
      <c r="H1554" s="383"/>
      <c r="I1554" s="383"/>
      <c r="J1554" s="384"/>
      <c r="K1554" s="415"/>
      <c r="L1554" s="347"/>
      <c r="M1554" s="170"/>
      <c r="N1554" s="171"/>
    </row>
    <row r="1555" spans="2:14" hidden="1">
      <c r="B1555" s="322"/>
      <c r="C1555" s="155" t="e">
        <f>'3-COMPO.ADM.PRF '!#REF!</f>
        <v>#REF!</v>
      </c>
      <c r="D1555" s="121" t="s">
        <v>6713</v>
      </c>
      <c r="E1555" s="382" t="s">
        <v>12208</v>
      </c>
      <c r="F1555" s="383"/>
      <c r="G1555" s="383"/>
      <c r="H1555" s="383"/>
      <c r="I1555" s="383"/>
      <c r="J1555" s="384"/>
      <c r="K1555" s="415">
        <v>0</v>
      </c>
      <c r="L1555" s="347"/>
      <c r="M1555" s="170"/>
      <c r="N1555" s="171"/>
    </row>
    <row r="1556" spans="2:14" hidden="1">
      <c r="B1556" s="322"/>
      <c r="C1556" s="45"/>
      <c r="D1556" s="45"/>
      <c r="E1556" s="382" t="s">
        <v>12210</v>
      </c>
      <c r="F1556" s="383"/>
      <c r="G1556" s="383"/>
      <c r="H1556" s="383"/>
      <c r="I1556" s="383"/>
      <c r="J1556" s="384"/>
      <c r="K1556" s="415"/>
      <c r="L1556" s="347"/>
      <c r="M1556" s="170"/>
      <c r="N1556" s="171"/>
    </row>
    <row r="1557" spans="2:14" hidden="1">
      <c r="B1557" s="322"/>
      <c r="C1557" s="45">
        <v>89422</v>
      </c>
      <c r="D1557" s="45" t="s">
        <v>11</v>
      </c>
      <c r="E1557" s="382" t="s">
        <v>12211</v>
      </c>
      <c r="F1557" s="383"/>
      <c r="G1557" s="383"/>
      <c r="H1557" s="383"/>
      <c r="I1557" s="383"/>
      <c r="J1557" s="384"/>
      <c r="K1557" s="415">
        <v>0</v>
      </c>
      <c r="L1557" s="347"/>
      <c r="M1557" s="170"/>
      <c r="N1557" s="171"/>
    </row>
    <row r="1558" spans="2:14" hidden="1">
      <c r="B1558" s="322"/>
      <c r="C1558" s="45">
        <v>95141</v>
      </c>
      <c r="D1558" s="45" t="s">
        <v>11</v>
      </c>
      <c r="E1558" s="382" t="s">
        <v>12182</v>
      </c>
      <c r="F1558" s="383"/>
      <c r="G1558" s="383"/>
      <c r="H1558" s="383"/>
      <c r="I1558" s="383"/>
      <c r="J1558" s="384"/>
      <c r="K1558" s="415">
        <v>0</v>
      </c>
      <c r="L1558" s="347"/>
      <c r="M1558" s="170"/>
      <c r="N1558" s="171"/>
    </row>
    <row r="1559" spans="2:14" hidden="1">
      <c r="B1559" s="322"/>
      <c r="C1559" s="45">
        <v>94785</v>
      </c>
      <c r="D1559" s="45" t="s">
        <v>11</v>
      </c>
      <c r="E1559" s="382" t="s">
        <v>12212</v>
      </c>
      <c r="F1559" s="383"/>
      <c r="G1559" s="383"/>
      <c r="H1559" s="383"/>
      <c r="I1559" s="383"/>
      <c r="J1559" s="384"/>
      <c r="K1559" s="415">
        <v>0</v>
      </c>
      <c r="L1559" s="347"/>
      <c r="M1559" s="170"/>
      <c r="N1559" s="171"/>
    </row>
    <row r="1560" spans="2:14" hidden="1">
      <c r="B1560" s="322"/>
      <c r="C1560" s="45">
        <v>94786</v>
      </c>
      <c r="D1560" s="45" t="s">
        <v>11</v>
      </c>
      <c r="E1560" s="382" t="s">
        <v>12213</v>
      </c>
      <c r="F1560" s="383"/>
      <c r="G1560" s="383"/>
      <c r="H1560" s="383"/>
      <c r="I1560" s="383"/>
      <c r="J1560" s="384"/>
      <c r="K1560" s="415">
        <v>0</v>
      </c>
      <c r="L1560" s="347"/>
      <c r="M1560" s="170"/>
      <c r="N1560" s="171"/>
    </row>
    <row r="1561" spans="2:14" hidden="1">
      <c r="B1561" s="322"/>
      <c r="C1561" s="45">
        <v>94789</v>
      </c>
      <c r="D1561" s="45" t="s">
        <v>11</v>
      </c>
      <c r="E1561" s="382" t="s">
        <v>12214</v>
      </c>
      <c r="F1561" s="383"/>
      <c r="G1561" s="383"/>
      <c r="H1561" s="383"/>
      <c r="I1561" s="383"/>
      <c r="J1561" s="384"/>
      <c r="K1561" s="415">
        <v>0</v>
      </c>
      <c r="L1561" s="347"/>
      <c r="M1561" s="170"/>
      <c r="N1561" s="171"/>
    </row>
    <row r="1562" spans="2:14">
      <c r="B1562" s="322"/>
      <c r="C1562" s="45"/>
      <c r="D1562" s="45"/>
      <c r="E1562" s="382"/>
      <c r="F1562" s="383"/>
      <c r="G1562" s="383"/>
      <c r="H1562" s="383"/>
      <c r="I1562" s="383"/>
      <c r="J1562" s="384"/>
      <c r="K1562" s="415"/>
      <c r="L1562" s="488"/>
      <c r="M1562" s="170"/>
      <c r="N1562" s="171"/>
    </row>
    <row r="1563" spans="2:14">
      <c r="B1563" s="322"/>
      <c r="C1563" s="45"/>
      <c r="D1563" s="45"/>
      <c r="E1563" s="382" t="s">
        <v>12183</v>
      </c>
      <c r="F1563" s="383"/>
      <c r="G1563" s="383"/>
      <c r="H1563" s="383"/>
      <c r="I1563" s="383"/>
      <c r="J1563" s="384"/>
      <c r="K1563" s="415"/>
      <c r="L1563" s="347"/>
      <c r="M1563" s="170"/>
      <c r="N1563" s="171"/>
    </row>
    <row r="1564" spans="2:14" hidden="1">
      <c r="B1564" s="322"/>
      <c r="C1564" s="45">
        <v>89376</v>
      </c>
      <c r="D1564" s="45" t="s">
        <v>11</v>
      </c>
      <c r="E1564" s="382" t="s">
        <v>12211</v>
      </c>
      <c r="F1564" s="383"/>
      <c r="G1564" s="383"/>
      <c r="H1564" s="383"/>
      <c r="I1564" s="383"/>
      <c r="J1564" s="384"/>
      <c r="K1564" s="415">
        <v>0</v>
      </c>
      <c r="L1564" s="347"/>
      <c r="M1564" s="170"/>
      <c r="N1564" s="171"/>
    </row>
    <row r="1565" spans="2:14">
      <c r="B1565" s="322"/>
      <c r="C1565" s="45">
        <v>89538</v>
      </c>
      <c r="D1565" s="45" t="s">
        <v>11</v>
      </c>
      <c r="E1565" s="382" t="s">
        <v>12182</v>
      </c>
      <c r="F1565" s="383"/>
      <c r="G1565" s="383"/>
      <c r="H1565" s="383"/>
      <c r="I1565" s="383"/>
      <c r="J1565" s="384"/>
      <c r="K1565" s="415">
        <v>2</v>
      </c>
      <c r="L1565" s="347"/>
      <c r="M1565" s="170"/>
      <c r="N1565" s="171"/>
    </row>
    <row r="1566" spans="2:14" hidden="1">
      <c r="B1566" s="322"/>
      <c r="C1566" s="45">
        <v>89572</v>
      </c>
      <c r="D1566" s="45" t="s">
        <v>11</v>
      </c>
      <c r="E1566" s="382" t="s">
        <v>12213</v>
      </c>
      <c r="F1566" s="383"/>
      <c r="G1566" s="383"/>
      <c r="H1566" s="383"/>
      <c r="I1566" s="383"/>
      <c r="J1566" s="384"/>
      <c r="K1566" s="415">
        <v>0</v>
      </c>
      <c r="L1566" s="347"/>
      <c r="M1566" s="170"/>
      <c r="N1566" s="171"/>
    </row>
    <row r="1567" spans="2:14">
      <c r="B1567" s="322"/>
      <c r="C1567" s="45">
        <v>89596</v>
      </c>
      <c r="D1567" s="45" t="s">
        <v>11</v>
      </c>
      <c r="E1567" s="382" t="s">
        <v>12215</v>
      </c>
      <c r="F1567" s="383"/>
      <c r="G1567" s="383"/>
      <c r="H1567" s="383"/>
      <c r="I1567" s="383"/>
      <c r="J1567" s="384"/>
      <c r="K1567" s="415">
        <v>2</v>
      </c>
      <c r="L1567" s="347"/>
      <c r="M1567" s="170"/>
      <c r="N1567" s="171"/>
    </row>
    <row r="1568" spans="2:14" hidden="1">
      <c r="B1568" s="322"/>
      <c r="C1568" s="45">
        <v>89610</v>
      </c>
      <c r="D1568" s="45" t="s">
        <v>11</v>
      </c>
      <c r="E1568" s="382" t="s">
        <v>12216</v>
      </c>
      <c r="F1568" s="383"/>
      <c r="G1568" s="383"/>
      <c r="H1568" s="383"/>
      <c r="I1568" s="383"/>
      <c r="J1568" s="384"/>
      <c r="K1568" s="415">
        <v>0</v>
      </c>
      <c r="L1568" s="347"/>
      <c r="M1568" s="170"/>
      <c r="N1568" s="171"/>
    </row>
    <row r="1569" spans="2:14" hidden="1">
      <c r="B1569" s="322"/>
      <c r="C1569" s="45">
        <v>89613</v>
      </c>
      <c r="D1569" s="45" t="s">
        <v>11</v>
      </c>
      <c r="E1569" s="382" t="s">
        <v>12214</v>
      </c>
      <c r="F1569" s="383"/>
      <c r="G1569" s="383"/>
      <c r="H1569" s="383"/>
      <c r="I1569" s="383"/>
      <c r="J1569" s="384"/>
      <c r="K1569" s="415">
        <v>0</v>
      </c>
      <c r="L1569" s="347"/>
      <c r="M1569" s="170"/>
      <c r="N1569" s="171"/>
    </row>
    <row r="1570" spans="2:14" hidden="1">
      <c r="B1570" s="322"/>
      <c r="C1570" s="45"/>
      <c r="D1570" s="45"/>
      <c r="E1570" s="382" t="s">
        <v>12217</v>
      </c>
      <c r="F1570" s="383"/>
      <c r="G1570" s="383"/>
      <c r="H1570" s="383"/>
      <c r="I1570" s="383"/>
      <c r="J1570" s="384"/>
      <c r="K1570" s="415"/>
      <c r="L1570" s="347"/>
      <c r="M1570" s="170"/>
      <c r="N1570" s="171"/>
    </row>
    <row r="1571" spans="2:14" hidden="1">
      <c r="B1571" s="322"/>
      <c r="C1571" s="155" t="e">
        <f>'3-COMPO.ADM.PRF '!#REF!</f>
        <v>#REF!</v>
      </c>
      <c r="D1571" s="121" t="s">
        <v>6713</v>
      </c>
      <c r="E1571" s="382" t="s">
        <v>12218</v>
      </c>
      <c r="F1571" s="383"/>
      <c r="G1571" s="383"/>
      <c r="H1571" s="383"/>
      <c r="I1571" s="383"/>
      <c r="J1571" s="384"/>
      <c r="K1571" s="415">
        <v>0</v>
      </c>
      <c r="L1571" s="347"/>
      <c r="M1571" s="170"/>
      <c r="N1571" s="171"/>
    </row>
    <row r="1572" spans="2:14" hidden="1">
      <c r="B1572" s="322"/>
      <c r="C1572" s="155" t="e">
        <f>'3-COMPO.ADM.PRF '!#REF!</f>
        <v>#REF!</v>
      </c>
      <c r="D1572" s="121" t="s">
        <v>6713</v>
      </c>
      <c r="E1572" s="382" t="s">
        <v>12219</v>
      </c>
      <c r="F1572" s="383"/>
      <c r="G1572" s="383"/>
      <c r="H1572" s="383"/>
      <c r="I1572" s="383"/>
      <c r="J1572" s="384"/>
      <c r="K1572" s="415">
        <v>0</v>
      </c>
      <c r="L1572" s="347"/>
      <c r="M1572" s="170"/>
      <c r="N1572" s="171"/>
    </row>
    <row r="1573" spans="2:14" hidden="1">
      <c r="B1573" s="322"/>
      <c r="C1573" s="155" t="e">
        <f>'3-COMPO.ADM.PRF '!#REF!</f>
        <v>#REF!</v>
      </c>
      <c r="D1573" s="121" t="s">
        <v>6713</v>
      </c>
      <c r="E1573" s="382" t="s">
        <v>12220</v>
      </c>
      <c r="F1573" s="383"/>
      <c r="G1573" s="383"/>
      <c r="H1573" s="383"/>
      <c r="I1573" s="383"/>
      <c r="J1573" s="384"/>
      <c r="K1573" s="415">
        <v>0</v>
      </c>
      <c r="L1573" s="347"/>
      <c r="M1573" s="170"/>
      <c r="N1573" s="171"/>
    </row>
    <row r="1574" spans="2:14" hidden="1">
      <c r="B1574" s="322"/>
      <c r="C1574" s="45"/>
      <c r="D1574" s="45"/>
      <c r="E1574" s="382" t="s">
        <v>12221</v>
      </c>
      <c r="F1574" s="383"/>
      <c r="G1574" s="383"/>
      <c r="H1574" s="383"/>
      <c r="I1574" s="383"/>
      <c r="J1574" s="384"/>
      <c r="K1574" s="415"/>
      <c r="L1574" s="347"/>
      <c r="M1574" s="170"/>
      <c r="N1574" s="171"/>
    </row>
    <row r="1575" spans="2:14" hidden="1">
      <c r="B1575" s="322"/>
      <c r="C1575" s="155" t="e">
        <f>'3-COMPO.ADM.PRF '!#REF!</f>
        <v>#REF!</v>
      </c>
      <c r="D1575" s="121" t="s">
        <v>6713</v>
      </c>
      <c r="E1575" s="382" t="s">
        <v>12222</v>
      </c>
      <c r="F1575" s="383"/>
      <c r="G1575" s="383"/>
      <c r="H1575" s="383"/>
      <c r="I1575" s="383"/>
      <c r="J1575" s="384"/>
      <c r="K1575" s="415">
        <v>0</v>
      </c>
      <c r="L1575" s="347"/>
      <c r="M1575" s="170"/>
      <c r="N1575" s="171"/>
    </row>
    <row r="1576" spans="2:14" hidden="1">
      <c r="B1576" s="322"/>
      <c r="C1576" s="155" t="e">
        <f>'3-COMPO.ADM.PRF '!#REF!</f>
        <v>#REF!</v>
      </c>
      <c r="D1576" s="121" t="s">
        <v>6713</v>
      </c>
      <c r="E1576" s="382" t="s">
        <v>12219</v>
      </c>
      <c r="F1576" s="383"/>
      <c r="G1576" s="383"/>
      <c r="H1576" s="383"/>
      <c r="I1576" s="383"/>
      <c r="J1576" s="384"/>
      <c r="K1576" s="415">
        <v>0</v>
      </c>
      <c r="L1576" s="347"/>
      <c r="M1576" s="170"/>
      <c r="N1576" s="171"/>
    </row>
    <row r="1577" spans="2:14" hidden="1">
      <c r="B1577" s="322"/>
      <c r="C1577" s="155" t="e">
        <f>'3-COMPO.ADM.PRF '!#REF!</f>
        <v>#REF!</v>
      </c>
      <c r="D1577" s="121" t="s">
        <v>6713</v>
      </c>
      <c r="E1577" s="382" t="s">
        <v>12223</v>
      </c>
      <c r="F1577" s="383"/>
      <c r="G1577" s="383"/>
      <c r="H1577" s="383"/>
      <c r="I1577" s="383"/>
      <c r="J1577" s="384"/>
      <c r="K1577" s="415">
        <v>0</v>
      </c>
      <c r="L1577" s="347"/>
      <c r="M1577" s="170"/>
      <c r="N1577" s="171"/>
    </row>
    <row r="1578" spans="2:14" hidden="1">
      <c r="B1578" s="322"/>
      <c r="C1578" s="45"/>
      <c r="D1578" s="45"/>
      <c r="E1578" s="382" t="s">
        <v>12184</v>
      </c>
      <c r="F1578" s="383"/>
      <c r="G1578" s="383"/>
      <c r="H1578" s="383"/>
      <c r="I1578" s="383"/>
      <c r="J1578" s="384"/>
      <c r="K1578" s="415"/>
      <c r="L1578" s="347"/>
      <c r="M1578" s="170"/>
      <c r="N1578" s="171"/>
    </row>
    <row r="1579" spans="2:14" hidden="1">
      <c r="B1579" s="322"/>
      <c r="C1579" s="45">
        <v>89358</v>
      </c>
      <c r="D1579" s="45" t="s">
        <v>11</v>
      </c>
      <c r="E1579" s="382" t="s">
        <v>12224</v>
      </c>
      <c r="F1579" s="383"/>
      <c r="G1579" s="383"/>
      <c r="H1579" s="383"/>
      <c r="I1579" s="383"/>
      <c r="J1579" s="384"/>
      <c r="K1579" s="415">
        <v>0</v>
      </c>
      <c r="L1579" s="347"/>
      <c r="M1579" s="170"/>
      <c r="N1579" s="171"/>
    </row>
    <row r="1580" spans="2:14" hidden="1">
      <c r="B1580" s="322"/>
      <c r="C1580" s="45">
        <v>89408</v>
      </c>
      <c r="D1580" s="45" t="s">
        <v>11</v>
      </c>
      <c r="E1580" s="382" t="s">
        <v>12185</v>
      </c>
      <c r="F1580" s="383"/>
      <c r="G1580" s="383"/>
      <c r="H1580" s="383"/>
      <c r="I1580" s="383"/>
      <c r="J1580" s="384"/>
      <c r="K1580" s="415">
        <v>0</v>
      </c>
      <c r="L1580" s="347"/>
      <c r="M1580" s="170"/>
      <c r="N1580" s="171"/>
    </row>
    <row r="1581" spans="2:14" hidden="1">
      <c r="B1581" s="322"/>
      <c r="C1581" s="45">
        <v>89413</v>
      </c>
      <c r="D1581" s="45" t="s">
        <v>11</v>
      </c>
      <c r="E1581" s="382" t="s">
        <v>12225</v>
      </c>
      <c r="F1581" s="383"/>
      <c r="G1581" s="383"/>
      <c r="H1581" s="383"/>
      <c r="I1581" s="383"/>
      <c r="J1581" s="384"/>
      <c r="K1581" s="415">
        <v>0</v>
      </c>
      <c r="L1581" s="347"/>
      <c r="M1581" s="170"/>
      <c r="N1581" s="171"/>
    </row>
    <row r="1582" spans="2:14" hidden="1">
      <c r="B1582" s="322"/>
      <c r="C1582" s="45">
        <v>89497</v>
      </c>
      <c r="D1582" s="45" t="s">
        <v>11</v>
      </c>
      <c r="E1582" s="382" t="s">
        <v>12226</v>
      </c>
      <c r="F1582" s="383"/>
      <c r="G1582" s="383"/>
      <c r="H1582" s="383"/>
      <c r="I1582" s="383"/>
      <c r="J1582" s="384"/>
      <c r="K1582" s="415">
        <v>0</v>
      </c>
      <c r="L1582" s="347"/>
      <c r="M1582" s="170"/>
      <c r="N1582" s="171"/>
    </row>
    <row r="1583" spans="2:14" hidden="1">
      <c r="B1583" s="322"/>
      <c r="C1583" s="45">
        <v>89501</v>
      </c>
      <c r="D1583" s="45" t="s">
        <v>11</v>
      </c>
      <c r="E1583" s="382" t="s">
        <v>12227</v>
      </c>
      <c r="F1583" s="383"/>
      <c r="G1583" s="383"/>
      <c r="H1583" s="383"/>
      <c r="I1583" s="383"/>
      <c r="J1583" s="384"/>
      <c r="K1583" s="415">
        <v>0</v>
      </c>
      <c r="L1583" s="347"/>
      <c r="M1583" s="170"/>
      <c r="N1583" s="171"/>
    </row>
    <row r="1584" spans="2:14" hidden="1">
      <c r="B1584" s="322"/>
      <c r="C1584" s="45">
        <v>89505</v>
      </c>
      <c r="D1584" s="45" t="s">
        <v>11</v>
      </c>
      <c r="E1584" s="382" t="s">
        <v>12228</v>
      </c>
      <c r="F1584" s="383"/>
      <c r="G1584" s="383"/>
      <c r="H1584" s="383"/>
      <c r="I1584" s="383"/>
      <c r="J1584" s="384"/>
      <c r="K1584" s="415">
        <v>0</v>
      </c>
      <c r="L1584" s="347"/>
      <c r="M1584" s="170"/>
      <c r="N1584" s="171"/>
    </row>
    <row r="1585" spans="2:14" hidden="1">
      <c r="B1585" s="322"/>
      <c r="C1585" s="121">
        <v>94682</v>
      </c>
      <c r="D1585" s="45" t="s">
        <v>11</v>
      </c>
      <c r="E1585" s="382" t="s">
        <v>12229</v>
      </c>
      <c r="F1585" s="383"/>
      <c r="G1585" s="383"/>
      <c r="H1585" s="383"/>
      <c r="I1585" s="383"/>
      <c r="J1585" s="384"/>
      <c r="K1585" s="415">
        <v>0</v>
      </c>
      <c r="L1585" s="347"/>
      <c r="M1585" s="170"/>
      <c r="N1585" s="171"/>
    </row>
    <row r="1586" spans="2:14" hidden="1">
      <c r="B1586" s="322"/>
      <c r="C1586" s="45"/>
      <c r="D1586" s="45"/>
      <c r="E1586" s="382" t="s">
        <v>12230</v>
      </c>
      <c r="F1586" s="383"/>
      <c r="G1586" s="383"/>
      <c r="H1586" s="383"/>
      <c r="I1586" s="383"/>
      <c r="J1586" s="384"/>
      <c r="K1586" s="415"/>
      <c r="L1586" s="347"/>
      <c r="M1586" s="170"/>
      <c r="N1586" s="171"/>
    </row>
    <row r="1587" spans="2:14" hidden="1">
      <c r="B1587" s="322"/>
      <c r="C1587" s="155" t="e">
        <f>'3-COMPO.ADM.PRF '!#REF!</f>
        <v>#REF!</v>
      </c>
      <c r="D1587" s="121" t="s">
        <v>6713</v>
      </c>
      <c r="E1587" s="382" t="s">
        <v>12231</v>
      </c>
      <c r="F1587" s="383"/>
      <c r="G1587" s="383"/>
      <c r="H1587" s="383"/>
      <c r="I1587" s="383"/>
      <c r="J1587" s="384"/>
      <c r="K1587" s="415">
        <v>0</v>
      </c>
      <c r="L1587" s="347"/>
      <c r="M1587" s="170"/>
      <c r="N1587" s="171"/>
    </row>
    <row r="1588" spans="2:14" hidden="1">
      <c r="B1588" s="322"/>
      <c r="C1588" s="155" t="e">
        <f>'3-COMPO.ADM.PRF '!#REF!</f>
        <v>#REF!</v>
      </c>
      <c r="D1588" s="121" t="s">
        <v>6713</v>
      </c>
      <c r="E1588" s="382" t="s">
        <v>12232</v>
      </c>
      <c r="F1588" s="383"/>
      <c r="G1588" s="383"/>
      <c r="H1588" s="383"/>
      <c r="I1588" s="383"/>
      <c r="J1588" s="384"/>
      <c r="K1588" s="415">
        <v>0</v>
      </c>
      <c r="L1588" s="347"/>
      <c r="M1588" s="170"/>
      <c r="N1588" s="171"/>
    </row>
    <row r="1589" spans="2:14" hidden="1">
      <c r="B1589" s="322"/>
      <c r="C1589" s="45"/>
      <c r="D1589" s="45"/>
      <c r="E1589" s="382" t="s">
        <v>12233</v>
      </c>
      <c r="F1589" s="383"/>
      <c r="G1589" s="383"/>
      <c r="H1589" s="383"/>
      <c r="I1589" s="383"/>
      <c r="J1589" s="384"/>
      <c r="K1589" s="415"/>
      <c r="L1589" s="347"/>
      <c r="M1589" s="170"/>
      <c r="N1589" s="171"/>
    </row>
    <row r="1590" spans="2:14" hidden="1">
      <c r="B1590" s="322"/>
      <c r="C1590" s="45">
        <v>89426</v>
      </c>
      <c r="D1590" s="45" t="s">
        <v>11</v>
      </c>
      <c r="E1590" s="382" t="s">
        <v>12231</v>
      </c>
      <c r="F1590" s="383"/>
      <c r="G1590" s="383"/>
      <c r="H1590" s="383"/>
      <c r="I1590" s="383"/>
      <c r="J1590" s="384"/>
      <c r="K1590" s="415">
        <v>0</v>
      </c>
      <c r="L1590" s="347"/>
      <c r="M1590" s="170"/>
      <c r="N1590" s="171"/>
    </row>
    <row r="1591" spans="2:14" hidden="1">
      <c r="B1591" s="322"/>
      <c r="C1591" s="45"/>
      <c r="D1591" s="45"/>
      <c r="E1591" s="382" t="s">
        <v>12234</v>
      </c>
      <c r="F1591" s="383"/>
      <c r="G1591" s="383"/>
      <c r="H1591" s="383"/>
      <c r="I1591" s="383"/>
      <c r="J1591" s="384"/>
      <c r="K1591" s="415"/>
      <c r="L1591" s="100"/>
      <c r="M1591" s="170"/>
      <c r="N1591" s="171"/>
    </row>
    <row r="1592" spans="2:14" hidden="1">
      <c r="B1592" s="322"/>
      <c r="C1592" s="45">
        <v>89528</v>
      </c>
      <c r="D1592" s="45" t="s">
        <v>11</v>
      </c>
      <c r="E1592" s="382" t="s">
        <v>12185</v>
      </c>
      <c r="F1592" s="383"/>
      <c r="G1592" s="383"/>
      <c r="H1592" s="383"/>
      <c r="I1592" s="383"/>
      <c r="J1592" s="384"/>
      <c r="K1592" s="415">
        <v>0</v>
      </c>
      <c r="L1592" s="100"/>
      <c r="M1592" s="170"/>
      <c r="N1592" s="171"/>
    </row>
    <row r="1593" spans="2:14" hidden="1">
      <c r="B1593" s="322"/>
      <c r="C1593" s="45"/>
      <c r="D1593" s="45"/>
      <c r="E1593" s="382" t="s">
        <v>12186</v>
      </c>
      <c r="F1593" s="383"/>
      <c r="G1593" s="383"/>
      <c r="H1593" s="383"/>
      <c r="I1593" s="383"/>
      <c r="J1593" s="384"/>
      <c r="K1593" s="415"/>
      <c r="L1593" s="347"/>
      <c r="M1593" s="170"/>
      <c r="N1593" s="171"/>
    </row>
    <row r="1594" spans="2:14" hidden="1">
      <c r="B1594" s="322"/>
      <c r="C1594" s="45">
        <v>89355</v>
      </c>
      <c r="D1594" s="45" t="s">
        <v>11</v>
      </c>
      <c r="E1594" s="382" t="s">
        <v>12224</v>
      </c>
      <c r="F1594" s="383"/>
      <c r="G1594" s="383"/>
      <c r="H1594" s="383"/>
      <c r="I1594" s="383"/>
      <c r="J1594" s="384"/>
      <c r="K1594" s="415">
        <v>0</v>
      </c>
      <c r="L1594" s="347"/>
      <c r="M1594" s="170"/>
      <c r="N1594" s="171"/>
    </row>
    <row r="1595" spans="2:14" hidden="1">
      <c r="B1595" s="322"/>
      <c r="C1595" s="45">
        <v>89356</v>
      </c>
      <c r="D1595" s="45" t="s">
        <v>11</v>
      </c>
      <c r="E1595" s="382" t="s">
        <v>12185</v>
      </c>
      <c r="F1595" s="383"/>
      <c r="G1595" s="383"/>
      <c r="H1595" s="383"/>
      <c r="I1595" s="383"/>
      <c r="J1595" s="384"/>
      <c r="K1595" s="415">
        <v>0</v>
      </c>
      <c r="L1595" s="347"/>
      <c r="M1595" s="170"/>
      <c r="N1595" s="171"/>
    </row>
    <row r="1596" spans="2:14" hidden="1">
      <c r="B1596" s="322"/>
      <c r="C1596" s="45">
        <v>89357</v>
      </c>
      <c r="D1596" s="45" t="s">
        <v>11</v>
      </c>
      <c r="E1596" s="382" t="s">
        <v>12225</v>
      </c>
      <c r="F1596" s="383"/>
      <c r="G1596" s="383"/>
      <c r="H1596" s="383"/>
      <c r="I1596" s="383"/>
      <c r="J1596" s="384"/>
      <c r="K1596" s="415">
        <v>0</v>
      </c>
      <c r="L1596" s="347"/>
      <c r="M1596" s="170"/>
      <c r="N1596" s="171"/>
    </row>
    <row r="1597" spans="2:14" hidden="1">
      <c r="B1597" s="322"/>
      <c r="C1597" s="45">
        <v>89448</v>
      </c>
      <c r="D1597" s="45" t="s">
        <v>11</v>
      </c>
      <c r="E1597" s="382" t="s">
        <v>12226</v>
      </c>
      <c r="F1597" s="383"/>
      <c r="G1597" s="383"/>
      <c r="H1597" s="383"/>
      <c r="I1597" s="383"/>
      <c r="J1597" s="384"/>
      <c r="K1597" s="415">
        <v>0</v>
      </c>
      <c r="L1597" s="347"/>
      <c r="M1597" s="170"/>
      <c r="N1597" s="171"/>
    </row>
    <row r="1598" spans="2:14" hidden="1">
      <c r="B1598" s="322"/>
      <c r="C1598" s="45">
        <v>89448</v>
      </c>
      <c r="D1598" s="45" t="s">
        <v>11</v>
      </c>
      <c r="E1598" s="382" t="s">
        <v>12227</v>
      </c>
      <c r="F1598" s="383"/>
      <c r="G1598" s="383"/>
      <c r="H1598" s="383"/>
      <c r="I1598" s="383"/>
      <c r="J1598" s="384"/>
      <c r="K1598" s="415">
        <v>0</v>
      </c>
      <c r="L1598" s="347"/>
      <c r="M1598" s="170"/>
      <c r="N1598" s="171"/>
    </row>
    <row r="1599" spans="2:14" hidden="1">
      <c r="B1599" s="322"/>
      <c r="C1599" s="45">
        <v>94652</v>
      </c>
      <c r="D1599" s="45" t="s">
        <v>11</v>
      </c>
      <c r="E1599" s="382" t="s">
        <v>12228</v>
      </c>
      <c r="F1599" s="383"/>
      <c r="G1599" s="383"/>
      <c r="H1599" s="383"/>
      <c r="I1599" s="383"/>
      <c r="J1599" s="384"/>
      <c r="K1599" s="415">
        <v>0</v>
      </c>
      <c r="L1599" s="347"/>
      <c r="M1599" s="170"/>
      <c r="N1599" s="171"/>
    </row>
    <row r="1600" spans="2:14" hidden="1">
      <c r="B1600" s="322"/>
      <c r="C1600" s="45">
        <v>94653</v>
      </c>
      <c r="D1600" s="45" t="s">
        <v>11</v>
      </c>
      <c r="E1600" s="382" t="s">
        <v>12229</v>
      </c>
      <c r="F1600" s="383"/>
      <c r="G1600" s="383"/>
      <c r="H1600" s="383"/>
      <c r="I1600" s="383"/>
      <c r="J1600" s="384"/>
      <c r="K1600" s="415">
        <v>0</v>
      </c>
      <c r="L1600" s="347"/>
      <c r="M1600" s="170"/>
      <c r="N1600" s="171"/>
    </row>
    <row r="1601" spans="2:14" hidden="1">
      <c r="B1601" s="322"/>
      <c r="C1601" s="45"/>
      <c r="D1601" s="45"/>
      <c r="E1601" s="382" t="s">
        <v>12235</v>
      </c>
      <c r="F1601" s="383"/>
      <c r="G1601" s="383"/>
      <c r="H1601" s="383"/>
      <c r="I1601" s="383"/>
      <c r="J1601" s="384"/>
      <c r="K1601" s="415"/>
      <c r="L1601" s="347"/>
      <c r="M1601" s="170"/>
      <c r="N1601" s="171"/>
    </row>
    <row r="1602" spans="2:14" hidden="1">
      <c r="B1602" s="322"/>
      <c r="C1602" s="45">
        <v>94688</v>
      </c>
      <c r="D1602" s="45" t="s">
        <v>11</v>
      </c>
      <c r="E1602" s="346" t="s">
        <v>12185</v>
      </c>
      <c r="F1602" s="319"/>
      <c r="G1602" s="319"/>
      <c r="H1602" s="319"/>
      <c r="I1602" s="319"/>
      <c r="J1602" s="169"/>
      <c r="K1602" s="415">
        <v>0</v>
      </c>
      <c r="L1602" s="347"/>
      <c r="M1602" s="170"/>
      <c r="N1602" s="171"/>
    </row>
    <row r="1603" spans="2:14" hidden="1">
      <c r="B1603" s="322"/>
      <c r="C1603" s="45">
        <v>94694</v>
      </c>
      <c r="D1603" s="45" t="s">
        <v>11</v>
      </c>
      <c r="E1603" s="346" t="s">
        <v>12227</v>
      </c>
      <c r="F1603" s="319"/>
      <c r="G1603" s="319"/>
      <c r="H1603" s="319"/>
      <c r="I1603" s="319"/>
      <c r="J1603" s="169"/>
      <c r="K1603" s="415">
        <v>0</v>
      </c>
      <c r="L1603" s="347"/>
      <c r="M1603" s="170"/>
      <c r="N1603" s="171"/>
    </row>
    <row r="1604" spans="2:14" hidden="1">
      <c r="B1604" s="322"/>
      <c r="C1604" s="45">
        <v>94696</v>
      </c>
      <c r="D1604" s="45" t="s">
        <v>11</v>
      </c>
      <c r="E1604" s="346" t="s">
        <v>12228</v>
      </c>
      <c r="F1604" s="319"/>
      <c r="G1604" s="319"/>
      <c r="H1604" s="319"/>
      <c r="I1604" s="319"/>
      <c r="J1604" s="169"/>
      <c r="K1604" s="415">
        <v>0</v>
      </c>
      <c r="L1604" s="347"/>
      <c r="M1604" s="170"/>
      <c r="N1604" s="171"/>
    </row>
    <row r="1605" spans="2:14" hidden="1">
      <c r="B1605" s="322"/>
      <c r="C1605" s="45"/>
      <c r="D1605" s="45"/>
      <c r="E1605" s="346" t="s">
        <v>12236</v>
      </c>
      <c r="F1605" s="319"/>
      <c r="G1605" s="319"/>
      <c r="H1605" s="319"/>
      <c r="I1605" s="319"/>
      <c r="J1605" s="169"/>
      <c r="K1605" s="415"/>
      <c r="L1605" s="347"/>
      <c r="M1605" s="170"/>
      <c r="N1605" s="171"/>
    </row>
    <row r="1606" spans="2:14" hidden="1">
      <c r="B1606" s="322"/>
      <c r="C1606" s="155" t="e">
        <f>'3-COMPO.ADM.PRF '!#REF!</f>
        <v>#REF!</v>
      </c>
      <c r="D1606" s="121" t="s">
        <v>6713</v>
      </c>
      <c r="E1606" s="346" t="s">
        <v>12220</v>
      </c>
      <c r="F1606" s="319"/>
      <c r="G1606" s="319"/>
      <c r="H1606" s="319"/>
      <c r="I1606" s="319"/>
      <c r="J1606" s="169"/>
      <c r="K1606" s="415">
        <v>0</v>
      </c>
      <c r="L1606" s="347"/>
      <c r="M1606" s="170"/>
      <c r="N1606" s="171"/>
    </row>
    <row r="1607" spans="2:14" hidden="1">
      <c r="B1607" s="322"/>
      <c r="C1607" s="45"/>
      <c r="D1607" s="45"/>
      <c r="E1607" s="346" t="s">
        <v>12237</v>
      </c>
      <c r="F1607" s="319"/>
      <c r="G1607" s="319"/>
      <c r="H1607" s="319"/>
      <c r="I1607" s="319"/>
      <c r="J1607" s="169"/>
      <c r="K1607" s="415"/>
      <c r="L1607" s="347"/>
      <c r="M1607" s="170"/>
      <c r="N1607" s="171"/>
    </row>
    <row r="1608" spans="2:14" hidden="1">
      <c r="B1608" s="322"/>
      <c r="C1608" s="45">
        <v>89366</v>
      </c>
      <c r="D1608" s="45" t="s">
        <v>11</v>
      </c>
      <c r="E1608" s="346" t="s">
        <v>12182</v>
      </c>
      <c r="F1608" s="319"/>
      <c r="G1608" s="319"/>
      <c r="H1608" s="319"/>
      <c r="I1608" s="319"/>
      <c r="J1608" s="169"/>
      <c r="K1608" s="415">
        <v>0</v>
      </c>
      <c r="L1608" s="347"/>
      <c r="M1608" s="170"/>
      <c r="N1608" s="171"/>
    </row>
    <row r="1609" spans="2:14" hidden="1">
      <c r="B1609" s="322"/>
      <c r="C1609" s="45"/>
      <c r="D1609" s="45"/>
      <c r="E1609" s="346" t="s">
        <v>12238</v>
      </c>
      <c r="F1609" s="319"/>
      <c r="G1609" s="319"/>
      <c r="H1609" s="319"/>
      <c r="I1609" s="319"/>
      <c r="J1609" s="169"/>
      <c r="K1609" s="415"/>
      <c r="L1609" s="347"/>
      <c r="M1609" s="170"/>
      <c r="N1609" s="171"/>
    </row>
    <row r="1610" spans="2:14" hidden="1">
      <c r="B1610" s="322"/>
      <c r="C1610" s="45">
        <v>90373</v>
      </c>
      <c r="D1610" s="45" t="s">
        <v>11</v>
      </c>
      <c r="E1610" s="346" t="s">
        <v>12239</v>
      </c>
      <c r="F1610" s="319"/>
      <c r="G1610" s="319"/>
      <c r="H1610" s="319"/>
      <c r="I1610" s="319"/>
      <c r="J1610" s="169"/>
      <c r="K1610" s="415">
        <v>0</v>
      </c>
      <c r="L1610" s="347"/>
      <c r="M1610" s="170"/>
      <c r="N1610" s="171"/>
    </row>
    <row r="1611" spans="2:14" hidden="1">
      <c r="B1611" s="322"/>
      <c r="C1611" s="45"/>
      <c r="D1611" s="45"/>
      <c r="E1611" s="346" t="s">
        <v>12240</v>
      </c>
      <c r="F1611" s="319"/>
      <c r="G1611" s="319"/>
      <c r="H1611" s="319"/>
      <c r="I1611" s="319"/>
      <c r="J1611" s="169"/>
      <c r="K1611" s="415"/>
      <c r="L1611" s="347"/>
      <c r="M1611" s="170"/>
      <c r="N1611" s="171"/>
    </row>
    <row r="1612" spans="2:14" hidden="1">
      <c r="B1612" s="322"/>
      <c r="C1612" s="45">
        <v>89396</v>
      </c>
      <c r="D1612" s="45" t="s">
        <v>11</v>
      </c>
      <c r="E1612" s="346" t="s">
        <v>12241</v>
      </c>
      <c r="F1612" s="319"/>
      <c r="G1612" s="319"/>
      <c r="H1612" s="319"/>
      <c r="I1612" s="319"/>
      <c r="J1612" s="169"/>
      <c r="K1612" s="415">
        <v>0</v>
      </c>
      <c r="L1612" s="347"/>
      <c r="M1612" s="170"/>
      <c r="N1612" s="171"/>
    </row>
    <row r="1613" spans="2:14" hidden="1">
      <c r="B1613" s="322"/>
      <c r="C1613" s="45" t="s">
        <v>11887</v>
      </c>
      <c r="D1613" s="45" t="s">
        <v>11</v>
      </c>
      <c r="E1613" s="178" t="s">
        <v>5936</v>
      </c>
      <c r="F1613" s="73"/>
      <c r="G1613" s="73"/>
      <c r="H1613" s="73"/>
      <c r="I1613" s="73"/>
      <c r="J1613" s="169"/>
      <c r="K1613" s="415">
        <v>0</v>
      </c>
      <c r="L1613" s="100" t="s">
        <v>63</v>
      </c>
      <c r="M1613" s="170"/>
      <c r="N1613" s="171"/>
    </row>
    <row r="1614" spans="2:14">
      <c r="B1614" s="322"/>
      <c r="C1614" s="45" t="s">
        <v>12893</v>
      </c>
      <c r="D1614" s="121" t="s">
        <v>6713</v>
      </c>
      <c r="E1614" s="487" t="s">
        <v>12895</v>
      </c>
      <c r="F1614" s="562"/>
      <c r="G1614" s="562"/>
      <c r="H1614" s="562"/>
      <c r="I1614" s="562"/>
      <c r="J1614" s="169"/>
      <c r="K1614" s="415">
        <v>1</v>
      </c>
      <c r="L1614" s="488"/>
      <c r="M1614" s="170"/>
      <c r="N1614" s="171"/>
    </row>
    <row r="1615" spans="2:14">
      <c r="B1615" s="322"/>
      <c r="C1615" s="155" t="str">
        <f>'3-COMPO.ADM.PRF '!B69</f>
        <v>CP-HID-03</v>
      </c>
      <c r="D1615" s="121" t="s">
        <v>6713</v>
      </c>
      <c r="E1615" s="184" t="s">
        <v>12247</v>
      </c>
      <c r="F1615" s="73"/>
      <c r="G1615" s="73"/>
      <c r="H1615" s="73"/>
      <c r="I1615" s="73"/>
      <c r="J1615" s="169"/>
      <c r="K1615" s="415">
        <v>1</v>
      </c>
      <c r="L1615" s="87"/>
      <c r="M1615" s="170"/>
      <c r="N1615" s="171"/>
    </row>
    <row r="1616" spans="2:14" hidden="1">
      <c r="B1616" s="322"/>
      <c r="C1616" s="155" t="e">
        <f>'3-COMPO.ADM.PRF '!#REF!</f>
        <v>#REF!</v>
      </c>
      <c r="D1616" s="121" t="s">
        <v>6713</v>
      </c>
      <c r="E1616" s="184" t="s">
        <v>12248</v>
      </c>
      <c r="F1616" s="73"/>
      <c r="G1616" s="73"/>
      <c r="H1616" s="73"/>
      <c r="I1616" s="73"/>
      <c r="J1616" s="169"/>
      <c r="K1616" s="415">
        <v>0</v>
      </c>
      <c r="L1616" s="87" t="s">
        <v>12246</v>
      </c>
      <c r="M1616" s="170"/>
      <c r="N1616" s="171"/>
    </row>
    <row r="1617" spans="2:14" hidden="1">
      <c r="B1617" s="322"/>
      <c r="C1617" s="155" t="e">
        <f>'3-COMPO.ADM.PRF '!#REF!</f>
        <v>#REF!</v>
      </c>
      <c r="D1617" s="121" t="s">
        <v>6713</v>
      </c>
      <c r="E1617" s="184" t="s">
        <v>12249</v>
      </c>
      <c r="F1617" s="73"/>
      <c r="G1617" s="73"/>
      <c r="H1617" s="73"/>
      <c r="I1617" s="73"/>
      <c r="J1617" s="169"/>
      <c r="K1617" s="415">
        <v>0</v>
      </c>
      <c r="L1617" s="87" t="s">
        <v>12246</v>
      </c>
      <c r="M1617" s="170"/>
      <c r="N1617" s="171"/>
    </row>
    <row r="1618" spans="2:14" hidden="1">
      <c r="B1618" s="322"/>
      <c r="C1618" s="155" t="e">
        <f>'3-COMPO.ADM.PRF '!#REF!</f>
        <v>#REF!</v>
      </c>
      <c r="D1618" s="121" t="s">
        <v>6713</v>
      </c>
      <c r="E1618" s="184" t="s">
        <v>12526</v>
      </c>
      <c r="F1618" s="483"/>
      <c r="G1618" s="483"/>
      <c r="H1618" s="483"/>
      <c r="I1618" s="483"/>
      <c r="J1618" s="169"/>
      <c r="K1618" s="415">
        <v>0</v>
      </c>
      <c r="L1618" s="87" t="s">
        <v>12246</v>
      </c>
      <c r="M1618" s="170"/>
      <c r="N1618" s="171"/>
    </row>
    <row r="1619" spans="2:14">
      <c r="B1619" s="322"/>
      <c r="C1619" s="155"/>
      <c r="D1619" s="121"/>
      <c r="E1619" s="184"/>
      <c r="F1619" s="387"/>
      <c r="G1619" s="387"/>
      <c r="H1619" s="387"/>
      <c r="I1619" s="387"/>
      <c r="J1619" s="169"/>
      <c r="K1619" s="415"/>
      <c r="L1619" s="87"/>
      <c r="M1619" s="170"/>
      <c r="N1619" s="171"/>
    </row>
    <row r="1620" spans="2:14">
      <c r="B1620" s="322"/>
      <c r="C1620" s="155" t="str">
        <f>'3-COMPO.ADM.PRF '!B85</f>
        <v>CP-HID-05</v>
      </c>
      <c r="D1620" s="121" t="s">
        <v>6713</v>
      </c>
      <c r="E1620" s="579" t="str">
        <f>IFERROR(VLOOKUP($C1620,'2-SINAPI MAIO 2018'!$A$1:$D$113296,2,0),IFERROR(VLOOKUP($C1620,'3-COMPO.ADM.PRF '!$B$12:$I$201,4,0),""))</f>
        <v>ALIMENTAÇÃO DE CAIXA D'ÁGUA</v>
      </c>
      <c r="F1620" s="580"/>
      <c r="G1620" s="580"/>
      <c r="H1620" s="580"/>
      <c r="I1620" s="580"/>
      <c r="J1620" s="581"/>
      <c r="K1620" s="415">
        <v>18.899999999999999</v>
      </c>
      <c r="L1620" s="87"/>
      <c r="M1620" s="170"/>
      <c r="N1620" s="171"/>
    </row>
    <row r="1621" spans="2:14">
      <c r="B1621" s="322"/>
      <c r="C1621" s="155"/>
      <c r="D1621" s="121"/>
      <c r="E1621" s="184"/>
      <c r="F1621" s="575"/>
      <c r="G1621" s="575"/>
      <c r="H1621" s="575"/>
      <c r="I1621" s="575"/>
      <c r="J1621" s="169"/>
      <c r="K1621" s="415"/>
      <c r="L1621" s="87"/>
      <c r="M1621" s="170"/>
      <c r="N1621" s="171"/>
    </row>
    <row r="1622" spans="2:14" ht="36" customHeight="1">
      <c r="B1622" s="322"/>
      <c r="C1622" s="155" t="str">
        <f>'3-COMPO.ADM.PRF '!B107</f>
        <v>CP-HID-06</v>
      </c>
      <c r="D1622" s="121" t="s">
        <v>6713</v>
      </c>
      <c r="E1622" s="579" t="str">
        <f>IFERROR(VLOOKUP($C1622,'2-SINAPI MAIO 2018'!$A$1:$D$113296,2,0),IFERROR(VLOOKUP($C1622,'3-COMPO.ADM.PRF '!$B$12:$I$201,4,0),""))</f>
        <v>KIT CAVALETE PARA MEDIÇÃO DE ÁGUA - ENTRADA INDIVIDUALIZADA, EM PVC DN 25 (¾), PARA 1 MEDIDOR  FORNECIMENTO E INSTALAÇÃO (INCLUSIVE HIDRÔMETRO)</v>
      </c>
      <c r="F1622" s="580"/>
      <c r="G1622" s="580"/>
      <c r="H1622" s="580"/>
      <c r="I1622" s="580"/>
      <c r="J1622" s="581"/>
      <c r="K1622" s="415">
        <v>1</v>
      </c>
      <c r="L1622" s="87"/>
      <c r="M1622" s="170"/>
      <c r="N1622" s="171"/>
    </row>
    <row r="1623" spans="2:14">
      <c r="B1623" s="322"/>
      <c r="C1623" s="155"/>
      <c r="D1623" s="121"/>
      <c r="E1623" s="184"/>
      <c r="F1623" s="575"/>
      <c r="G1623" s="575"/>
      <c r="H1623" s="575"/>
      <c r="I1623" s="575"/>
      <c r="J1623" s="169"/>
      <c r="K1623" s="415"/>
      <c r="L1623" s="87"/>
      <c r="M1623" s="170"/>
      <c r="N1623" s="171"/>
    </row>
    <row r="1624" spans="2:14" ht="38.25" customHeight="1">
      <c r="B1624" s="322"/>
      <c r="C1624" s="155" t="str">
        <f>'3-COMPO.ADM.PRF '!B111</f>
        <v>CP-HID-07</v>
      </c>
      <c r="D1624" s="121" t="s">
        <v>6713</v>
      </c>
      <c r="E1624" s="579" t="str">
        <f>IFERROR(VLOOKUP($C1624,'2-SINAPI MAIO 2018'!$A$1:$D$113296,2,0),IFERROR(VLOOKUP($C1624,'3-COMPO.ADM.PRF '!$B$12:$I$201,4,0),""))</f>
        <v>ASSENTAMENTO DE TUBULAÇÃO DE ALIMENTAÇÃO COM DN DE 75 MM INCLUSIVE RASGO EM CONTRAPISO</v>
      </c>
      <c r="F1624" s="580"/>
      <c r="G1624" s="580"/>
      <c r="H1624" s="580"/>
      <c r="I1624" s="580"/>
      <c r="J1624" s="581"/>
      <c r="K1624" s="415">
        <v>77.5</v>
      </c>
      <c r="L1624" s="87"/>
      <c r="M1624" s="170"/>
      <c r="N1624" s="171"/>
    </row>
    <row r="1625" spans="2:14">
      <c r="B1625" s="322"/>
      <c r="C1625" s="155"/>
      <c r="D1625" s="121"/>
      <c r="E1625" s="184"/>
      <c r="F1625" s="575"/>
      <c r="G1625" s="575"/>
      <c r="H1625" s="575"/>
      <c r="I1625" s="575"/>
      <c r="J1625" s="169"/>
      <c r="K1625" s="415"/>
      <c r="L1625" s="87"/>
      <c r="M1625" s="170"/>
      <c r="N1625" s="171"/>
    </row>
    <row r="1626" spans="2:14" ht="62.25" customHeight="1">
      <c r="B1626" s="322"/>
      <c r="C1626" s="155">
        <v>87642</v>
      </c>
      <c r="D1626" s="45" t="s">
        <v>11</v>
      </c>
      <c r="E1626" s="579" t="str">
        <f>IFERROR(VLOOKUP($C1626,'2-SINAPI MAIO 2018'!$A$1:$D$113296,2,0),IFERROR(VLOOKUP($C1626,'3-COMPO.ADM.PRF '!$B$12:$I$201,4,0),""))</f>
        <v>CONTRAPISO EM ARGAMASSA TRAÇO 1:4 (CIMENTO E AREIA), PREPARO MANUAL, APLICADO EM ÁREAS SECAS SOBRE LAJE, ADERIDO, ESPESSURA 4CM. AF_06/2014</v>
      </c>
      <c r="F1626" s="580"/>
      <c r="G1626" s="580"/>
      <c r="H1626" s="580"/>
      <c r="I1626" s="580"/>
      <c r="J1626" s="581"/>
      <c r="K1626" s="415">
        <f>K1624*0.15</f>
        <v>11.625</v>
      </c>
      <c r="L1626" s="87"/>
      <c r="M1626" s="170"/>
      <c r="N1626" s="171"/>
    </row>
    <row r="1627" spans="2:14">
      <c r="B1627" s="322"/>
      <c r="C1627" s="155"/>
      <c r="D1627" s="121"/>
      <c r="E1627" s="184"/>
      <c r="F1627" s="575"/>
      <c r="G1627" s="575"/>
      <c r="H1627" s="575"/>
      <c r="I1627" s="575"/>
      <c r="J1627" s="169"/>
      <c r="K1627" s="415"/>
      <c r="L1627" s="87"/>
      <c r="M1627" s="170"/>
      <c r="N1627" s="171"/>
    </row>
    <row r="1628" spans="2:14" hidden="1">
      <c r="B1628" s="322"/>
      <c r="C1628" s="155"/>
      <c r="D1628" s="121"/>
      <c r="E1628" s="184"/>
      <c r="F1628" s="575"/>
      <c r="G1628" s="575"/>
      <c r="H1628" s="575"/>
      <c r="I1628" s="575"/>
      <c r="J1628" s="169"/>
      <c r="K1628" s="415"/>
      <c r="L1628" s="87"/>
      <c r="M1628" s="170"/>
      <c r="N1628" s="171"/>
    </row>
    <row r="1629" spans="2:14" hidden="1">
      <c r="B1629" s="322"/>
      <c r="C1629" s="155"/>
      <c r="D1629" s="121"/>
      <c r="E1629" s="184"/>
      <c r="F1629" s="575"/>
      <c r="G1629" s="575"/>
      <c r="H1629" s="575"/>
      <c r="I1629" s="575"/>
      <c r="J1629" s="169"/>
      <c r="K1629" s="415"/>
      <c r="L1629" s="87"/>
      <c r="M1629" s="170"/>
      <c r="N1629" s="171"/>
    </row>
    <row r="1630" spans="2:14" hidden="1">
      <c r="B1630" s="322"/>
      <c r="C1630" s="155"/>
      <c r="D1630" s="121"/>
      <c r="E1630" s="184"/>
      <c r="F1630" s="575"/>
      <c r="G1630" s="575"/>
      <c r="H1630" s="575"/>
      <c r="I1630" s="575"/>
      <c r="J1630" s="169"/>
      <c r="K1630" s="415"/>
      <c r="L1630" s="87"/>
      <c r="M1630" s="170"/>
      <c r="N1630" s="171"/>
    </row>
    <row r="1631" spans="2:14" hidden="1">
      <c r="B1631" s="322"/>
      <c r="C1631" s="155"/>
      <c r="D1631" s="121"/>
      <c r="E1631" s="184"/>
      <c r="F1631" s="575"/>
      <c r="G1631" s="575"/>
      <c r="H1631" s="575"/>
      <c r="I1631" s="575"/>
      <c r="J1631" s="169"/>
      <c r="K1631" s="415"/>
      <c r="L1631" s="87"/>
      <c r="M1631" s="170"/>
      <c r="N1631" s="171"/>
    </row>
    <row r="1632" spans="2:14" hidden="1">
      <c r="B1632" s="322"/>
      <c r="C1632" s="155"/>
      <c r="D1632" s="121"/>
      <c r="E1632" s="184"/>
      <c r="F1632" s="575"/>
      <c r="G1632" s="575"/>
      <c r="H1632" s="575"/>
      <c r="I1632" s="575"/>
      <c r="J1632" s="169"/>
      <c r="K1632" s="415"/>
      <c r="L1632" s="87"/>
      <c r="M1632" s="170"/>
      <c r="N1632" s="171"/>
    </row>
    <row r="1633" spans="2:14" hidden="1">
      <c r="B1633" s="322"/>
      <c r="C1633" s="155"/>
      <c r="D1633" s="121"/>
      <c r="E1633" s="184"/>
      <c r="F1633" s="575"/>
      <c r="G1633" s="575"/>
      <c r="H1633" s="575"/>
      <c r="I1633" s="575"/>
      <c r="J1633" s="169"/>
      <c r="K1633" s="415"/>
      <c r="L1633" s="87"/>
      <c r="M1633" s="170"/>
      <c r="N1633" s="171"/>
    </row>
    <row r="1634" spans="2:14" hidden="1">
      <c r="B1634" s="322"/>
      <c r="C1634" s="155"/>
      <c r="D1634" s="121"/>
      <c r="E1634" s="184"/>
      <c r="F1634" s="575"/>
      <c r="G1634" s="575"/>
      <c r="H1634" s="575"/>
      <c r="I1634" s="575"/>
      <c r="J1634" s="169"/>
      <c r="K1634" s="415"/>
      <c r="L1634" s="87"/>
      <c r="M1634" s="170"/>
      <c r="N1634" s="171"/>
    </row>
    <row r="1635" spans="2:14" hidden="1">
      <c r="B1635" s="322"/>
      <c r="C1635" s="155"/>
      <c r="D1635" s="121"/>
      <c r="E1635" s="184"/>
      <c r="F1635" s="575"/>
      <c r="G1635" s="575"/>
      <c r="H1635" s="575"/>
      <c r="I1635" s="575"/>
      <c r="J1635" s="169"/>
      <c r="K1635" s="415"/>
      <c r="L1635" s="87"/>
      <c r="M1635" s="170"/>
      <c r="N1635" s="171"/>
    </row>
    <row r="1636" spans="2:14" hidden="1">
      <c r="B1636" s="322"/>
      <c r="C1636" s="155"/>
      <c r="D1636" s="121"/>
      <c r="E1636" s="184"/>
      <c r="F1636" s="575"/>
      <c r="G1636" s="575"/>
      <c r="H1636" s="575"/>
      <c r="I1636" s="575"/>
      <c r="J1636" s="169"/>
      <c r="K1636" s="415"/>
      <c r="L1636" s="87"/>
      <c r="M1636" s="170"/>
      <c r="N1636" s="171"/>
    </row>
    <row r="1637" spans="2:14" hidden="1">
      <c r="B1637" s="322"/>
      <c r="C1637" s="155"/>
      <c r="D1637" s="121"/>
      <c r="E1637" s="184"/>
      <c r="F1637" s="575"/>
      <c r="G1637" s="575"/>
      <c r="H1637" s="575"/>
      <c r="I1637" s="575"/>
      <c r="J1637" s="169"/>
      <c r="K1637" s="415"/>
      <c r="L1637" s="87"/>
      <c r="M1637" s="170"/>
      <c r="N1637" s="171"/>
    </row>
    <row r="1638" spans="2:14" hidden="1">
      <c r="B1638" s="322"/>
      <c r="C1638" s="155"/>
      <c r="D1638" s="121"/>
      <c r="E1638" s="184"/>
      <c r="F1638" s="575"/>
      <c r="G1638" s="575"/>
      <c r="H1638" s="575"/>
      <c r="I1638" s="575"/>
      <c r="J1638" s="169"/>
      <c r="K1638" s="415"/>
      <c r="L1638" s="87"/>
      <c r="M1638" s="170"/>
      <c r="N1638" s="171"/>
    </row>
    <row r="1639" spans="2:14" hidden="1">
      <c r="B1639" s="322"/>
      <c r="C1639" s="155"/>
      <c r="D1639" s="121"/>
      <c r="E1639" s="184"/>
      <c r="F1639" s="575"/>
      <c r="G1639" s="575"/>
      <c r="H1639" s="575"/>
      <c r="I1639" s="575"/>
      <c r="J1639" s="169"/>
      <c r="K1639" s="415"/>
      <c r="L1639" s="87"/>
      <c r="M1639" s="170"/>
      <c r="N1639" s="171"/>
    </row>
    <row r="1640" spans="2:14" hidden="1">
      <c r="B1640" s="322"/>
      <c r="C1640" s="155"/>
      <c r="D1640" s="121"/>
      <c r="E1640" s="184"/>
      <c r="F1640" s="575"/>
      <c r="G1640" s="575"/>
      <c r="H1640" s="575"/>
      <c r="I1640" s="575"/>
      <c r="J1640" s="169"/>
      <c r="K1640" s="415"/>
      <c r="L1640" s="87"/>
      <c r="M1640" s="170"/>
      <c r="N1640" s="171"/>
    </row>
    <row r="1641" spans="2:14" hidden="1">
      <c r="B1641" s="322"/>
      <c r="C1641" s="155"/>
      <c r="D1641" s="121"/>
      <c r="E1641" s="184"/>
      <c r="F1641" s="575"/>
      <c r="G1641" s="575"/>
      <c r="H1641" s="575"/>
      <c r="I1641" s="575"/>
      <c r="J1641" s="169"/>
      <c r="K1641" s="415"/>
      <c r="L1641" s="87"/>
      <c r="M1641" s="170"/>
      <c r="N1641" s="171"/>
    </row>
    <row r="1642" spans="2:14" hidden="1">
      <c r="B1642" s="322"/>
      <c r="C1642" s="155"/>
      <c r="D1642" s="121"/>
      <c r="E1642" s="184"/>
      <c r="F1642" s="575"/>
      <c r="G1642" s="575"/>
      <c r="H1642" s="575"/>
      <c r="I1642" s="575"/>
      <c r="J1642" s="169"/>
      <c r="K1642" s="415"/>
      <c r="L1642" s="87"/>
      <c r="M1642" s="170"/>
      <c r="N1642" s="171"/>
    </row>
    <row r="1643" spans="2:14" hidden="1">
      <c r="B1643" s="322"/>
      <c r="C1643" s="155"/>
      <c r="D1643" s="121"/>
      <c r="E1643" s="184"/>
      <c r="F1643" s="575"/>
      <c r="G1643" s="575"/>
      <c r="H1643" s="575"/>
      <c r="I1643" s="575"/>
      <c r="J1643" s="169"/>
      <c r="K1643" s="415"/>
      <c r="L1643" s="87"/>
      <c r="M1643" s="170"/>
      <c r="N1643" s="171"/>
    </row>
    <row r="1644" spans="2:14" hidden="1">
      <c r="B1644" s="322"/>
      <c r="C1644" s="155"/>
      <c r="D1644" s="121"/>
      <c r="E1644" s="184"/>
      <c r="F1644" s="575"/>
      <c r="G1644" s="575"/>
      <c r="H1644" s="575"/>
      <c r="I1644" s="575"/>
      <c r="J1644" s="169"/>
      <c r="K1644" s="415"/>
      <c r="L1644" s="87"/>
      <c r="M1644" s="170"/>
      <c r="N1644" s="171"/>
    </row>
    <row r="1645" spans="2:14" hidden="1">
      <c r="B1645" s="322"/>
      <c r="C1645" s="155"/>
      <c r="D1645" s="121"/>
      <c r="E1645" s="184"/>
      <c r="F1645" s="575"/>
      <c r="G1645" s="575"/>
      <c r="H1645" s="575"/>
      <c r="I1645" s="575"/>
      <c r="J1645" s="169"/>
      <c r="K1645" s="415"/>
      <c r="L1645" s="87"/>
      <c r="M1645" s="170"/>
      <c r="N1645" s="171"/>
    </row>
    <row r="1646" spans="2:14" hidden="1">
      <c r="B1646" s="322"/>
      <c r="C1646" s="155"/>
      <c r="D1646" s="121"/>
      <c r="E1646" s="184"/>
      <c r="F1646" s="575"/>
      <c r="G1646" s="575"/>
      <c r="H1646" s="575"/>
      <c r="I1646" s="575"/>
      <c r="J1646" s="169"/>
      <c r="K1646" s="415"/>
      <c r="L1646" s="87"/>
      <c r="M1646" s="170"/>
      <c r="N1646" s="171"/>
    </row>
    <row r="1647" spans="2:14" hidden="1">
      <c r="B1647" s="322"/>
      <c r="C1647" s="155"/>
      <c r="D1647" s="121"/>
      <c r="E1647" s="184"/>
      <c r="F1647" s="575"/>
      <c r="G1647" s="575"/>
      <c r="H1647" s="575"/>
      <c r="I1647" s="575"/>
      <c r="J1647" s="169"/>
      <c r="K1647" s="415"/>
      <c r="L1647" s="87"/>
      <c r="M1647" s="170"/>
      <c r="N1647" s="171"/>
    </row>
    <row r="1648" spans="2:14" hidden="1">
      <c r="B1648" s="322"/>
      <c r="C1648" s="155"/>
      <c r="D1648" s="121"/>
      <c r="E1648" s="184"/>
      <c r="F1648" s="575"/>
      <c r="G1648" s="575"/>
      <c r="H1648" s="575"/>
      <c r="I1648" s="575"/>
      <c r="J1648" s="169"/>
      <c r="K1648" s="415"/>
      <c r="L1648" s="87"/>
      <c r="M1648" s="170"/>
      <c r="N1648" s="171"/>
    </row>
    <row r="1649" spans="2:14" hidden="1">
      <c r="B1649" s="322"/>
      <c r="C1649" s="155"/>
      <c r="D1649" s="121"/>
      <c r="E1649" s="184"/>
      <c r="F1649" s="575"/>
      <c r="G1649" s="575"/>
      <c r="H1649" s="575"/>
      <c r="I1649" s="575"/>
      <c r="J1649" s="169"/>
      <c r="K1649" s="415"/>
      <c r="L1649" s="87"/>
      <c r="M1649" s="170"/>
      <c r="N1649" s="171"/>
    </row>
    <row r="1650" spans="2:14" hidden="1">
      <c r="B1650" s="322"/>
      <c r="C1650" s="155"/>
      <c r="D1650" s="121"/>
      <c r="E1650" s="184"/>
      <c r="F1650" s="575"/>
      <c r="G1650" s="575"/>
      <c r="H1650" s="575"/>
      <c r="I1650" s="575"/>
      <c r="J1650" s="169"/>
      <c r="K1650" s="415"/>
      <c r="L1650" s="87"/>
      <c r="M1650" s="170"/>
      <c r="N1650" s="171"/>
    </row>
    <row r="1651" spans="2:14" hidden="1">
      <c r="B1651" s="322"/>
      <c r="C1651" s="155"/>
      <c r="D1651" s="121"/>
      <c r="E1651" s="184"/>
      <c r="F1651" s="575"/>
      <c r="G1651" s="575"/>
      <c r="H1651" s="575"/>
      <c r="I1651" s="575"/>
      <c r="J1651" s="169"/>
      <c r="K1651" s="415"/>
      <c r="L1651" s="87"/>
      <c r="M1651" s="170"/>
      <c r="N1651" s="171"/>
    </row>
    <row r="1652" spans="2:14" hidden="1">
      <c r="B1652" s="322"/>
      <c r="C1652" s="155"/>
      <c r="D1652" s="121"/>
      <c r="E1652" s="184"/>
      <c r="F1652" s="575"/>
      <c r="G1652" s="575"/>
      <c r="H1652" s="575"/>
      <c r="I1652" s="575"/>
      <c r="J1652" s="169"/>
      <c r="K1652" s="415"/>
      <c r="L1652" s="87"/>
      <c r="M1652" s="170"/>
      <c r="N1652" s="171"/>
    </row>
    <row r="1653" spans="2:14" hidden="1">
      <c r="B1653" s="322"/>
      <c r="C1653" s="155"/>
      <c r="D1653" s="121"/>
      <c r="E1653" s="184"/>
      <c r="F1653" s="575"/>
      <c r="G1653" s="575"/>
      <c r="H1653" s="575"/>
      <c r="I1653" s="575"/>
      <c r="J1653" s="169"/>
      <c r="K1653" s="415"/>
      <c r="L1653" s="87"/>
      <c r="M1653" s="170"/>
      <c r="N1653" s="171"/>
    </row>
    <row r="1654" spans="2:14" hidden="1">
      <c r="B1654" s="322"/>
      <c r="C1654" s="155"/>
      <c r="D1654" s="121"/>
      <c r="E1654" s="184"/>
      <c r="F1654" s="575"/>
      <c r="G1654" s="575"/>
      <c r="H1654" s="575"/>
      <c r="I1654" s="575"/>
      <c r="J1654" s="169"/>
      <c r="K1654" s="415"/>
      <c r="L1654" s="87"/>
      <c r="M1654" s="170"/>
      <c r="N1654" s="171"/>
    </row>
    <row r="1655" spans="2:14" hidden="1">
      <c r="B1655" s="322"/>
      <c r="C1655" s="155"/>
      <c r="D1655" s="121"/>
      <c r="E1655" s="184"/>
      <c r="F1655" s="575"/>
      <c r="G1655" s="575"/>
      <c r="H1655" s="575"/>
      <c r="I1655" s="575"/>
      <c r="J1655" s="169"/>
      <c r="K1655" s="415"/>
      <c r="L1655" s="87"/>
      <c r="M1655" s="170"/>
      <c r="N1655" s="171"/>
    </row>
    <row r="1656" spans="2:14" hidden="1">
      <c r="B1656" s="322"/>
      <c r="C1656" s="155"/>
      <c r="D1656" s="121"/>
      <c r="E1656" s="184"/>
      <c r="F1656" s="575"/>
      <c r="G1656" s="575"/>
      <c r="H1656" s="575"/>
      <c r="I1656" s="575"/>
      <c r="J1656" s="169"/>
      <c r="K1656" s="415"/>
      <c r="L1656" s="87"/>
      <c r="M1656" s="170"/>
      <c r="N1656" s="171"/>
    </row>
    <row r="1657" spans="2:14" hidden="1">
      <c r="B1657" s="322"/>
      <c r="C1657" s="155"/>
      <c r="D1657" s="121"/>
      <c r="E1657" s="184"/>
      <c r="F1657" s="575"/>
      <c r="G1657" s="575"/>
      <c r="H1657" s="575"/>
      <c r="I1657" s="575"/>
      <c r="J1657" s="169"/>
      <c r="K1657" s="415"/>
      <c r="L1657" s="87"/>
      <c r="M1657" s="170"/>
      <c r="N1657" s="171"/>
    </row>
    <row r="1658" spans="2:14" hidden="1">
      <c r="B1658" s="322"/>
      <c r="C1658" s="155"/>
      <c r="D1658" s="121"/>
      <c r="E1658" s="184"/>
      <c r="F1658" s="575"/>
      <c r="G1658" s="575"/>
      <c r="H1658" s="575"/>
      <c r="I1658" s="575"/>
      <c r="J1658" s="169"/>
      <c r="K1658" s="415"/>
      <c r="L1658" s="87"/>
      <c r="M1658" s="170"/>
      <c r="N1658" s="171"/>
    </row>
    <row r="1659" spans="2:14" hidden="1">
      <c r="B1659" s="322"/>
      <c r="C1659" s="155"/>
      <c r="D1659" s="121"/>
      <c r="E1659" s="184"/>
      <c r="F1659" s="575"/>
      <c r="G1659" s="575"/>
      <c r="H1659" s="575"/>
      <c r="I1659" s="575"/>
      <c r="J1659" s="169"/>
      <c r="K1659" s="415"/>
      <c r="L1659" s="87"/>
      <c r="M1659" s="170"/>
      <c r="N1659" s="171"/>
    </row>
    <row r="1660" spans="2:14" hidden="1">
      <c r="B1660" s="322"/>
      <c r="C1660" s="155"/>
      <c r="D1660" s="121"/>
      <c r="E1660" s="184"/>
      <c r="F1660" s="575"/>
      <c r="G1660" s="575"/>
      <c r="H1660" s="575"/>
      <c r="I1660" s="575"/>
      <c r="J1660" s="169"/>
      <c r="K1660" s="415"/>
      <c r="L1660" s="87"/>
      <c r="M1660" s="170"/>
      <c r="N1660" s="171"/>
    </row>
    <row r="1661" spans="2:14" hidden="1">
      <c r="B1661" s="322"/>
      <c r="C1661" s="155"/>
      <c r="D1661" s="121"/>
      <c r="E1661" s="184"/>
      <c r="F1661" s="575"/>
      <c r="G1661" s="575"/>
      <c r="H1661" s="575"/>
      <c r="I1661" s="575"/>
      <c r="J1661" s="169"/>
      <c r="K1661" s="415"/>
      <c r="L1661" s="87"/>
      <c r="M1661" s="170"/>
      <c r="N1661" s="171"/>
    </row>
    <row r="1662" spans="2:14" hidden="1">
      <c r="B1662" s="322"/>
      <c r="C1662" s="155"/>
      <c r="D1662" s="121"/>
      <c r="E1662" s="184"/>
      <c r="F1662" s="575"/>
      <c r="G1662" s="575"/>
      <c r="H1662" s="575"/>
      <c r="I1662" s="575"/>
      <c r="J1662" s="169"/>
      <c r="K1662" s="415"/>
      <c r="L1662" s="87"/>
      <c r="M1662" s="170"/>
      <c r="N1662" s="171"/>
    </row>
    <row r="1663" spans="2:14" hidden="1">
      <c r="B1663" s="322"/>
      <c r="C1663" s="155"/>
      <c r="D1663" s="121"/>
      <c r="E1663" s="184"/>
      <c r="F1663" s="575"/>
      <c r="G1663" s="575"/>
      <c r="H1663" s="575"/>
      <c r="I1663" s="575"/>
      <c r="J1663" s="169"/>
      <c r="K1663" s="415"/>
      <c r="L1663" s="87"/>
      <c r="M1663" s="170"/>
      <c r="N1663" s="171"/>
    </row>
    <row r="1664" spans="2:14" hidden="1">
      <c r="B1664" s="322"/>
      <c r="C1664" s="155"/>
      <c r="D1664" s="121"/>
      <c r="E1664" s="184"/>
      <c r="F1664" s="575"/>
      <c r="G1664" s="575"/>
      <c r="H1664" s="575"/>
      <c r="I1664" s="575"/>
      <c r="J1664" s="169"/>
      <c r="K1664" s="415"/>
      <c r="L1664" s="87"/>
      <c r="M1664" s="170"/>
      <c r="N1664" s="171"/>
    </row>
    <row r="1665" spans="2:14" hidden="1">
      <c r="B1665" s="322"/>
      <c r="C1665" s="155"/>
      <c r="D1665" s="121"/>
      <c r="E1665" s="184"/>
      <c r="F1665" s="575"/>
      <c r="G1665" s="575"/>
      <c r="H1665" s="575"/>
      <c r="I1665" s="575"/>
      <c r="J1665" s="169"/>
      <c r="K1665" s="415"/>
      <c r="L1665" s="87"/>
      <c r="M1665" s="170"/>
      <c r="N1665" s="171"/>
    </row>
    <row r="1666" spans="2:14" hidden="1">
      <c r="B1666" s="322"/>
      <c r="C1666" s="155"/>
      <c r="D1666" s="121"/>
      <c r="E1666" s="184"/>
      <c r="F1666" s="575"/>
      <c r="G1666" s="575"/>
      <c r="H1666" s="575"/>
      <c r="I1666" s="575"/>
      <c r="J1666" s="169"/>
      <c r="K1666" s="415"/>
      <c r="L1666" s="87"/>
      <c r="M1666" s="170"/>
      <c r="N1666" s="171"/>
    </row>
    <row r="1667" spans="2:14" hidden="1">
      <c r="B1667" s="322"/>
      <c r="C1667" s="155"/>
      <c r="D1667" s="121"/>
      <c r="E1667" s="184"/>
      <c r="F1667" s="575"/>
      <c r="G1667" s="575"/>
      <c r="H1667" s="575"/>
      <c r="I1667" s="575"/>
      <c r="J1667" s="169"/>
      <c r="K1667" s="415"/>
      <c r="L1667" s="87"/>
      <c r="M1667" s="170"/>
      <c r="N1667" s="171"/>
    </row>
    <row r="1668" spans="2:14" hidden="1">
      <c r="B1668" s="322"/>
      <c r="C1668" s="155"/>
      <c r="D1668" s="121"/>
      <c r="E1668" s="184"/>
      <c r="F1668" s="575"/>
      <c r="G1668" s="575"/>
      <c r="H1668" s="575"/>
      <c r="I1668" s="575"/>
      <c r="J1668" s="169"/>
      <c r="K1668" s="415"/>
      <c r="L1668" s="87"/>
      <c r="M1668" s="170"/>
      <c r="N1668" s="171"/>
    </row>
    <row r="1669" spans="2:14" hidden="1">
      <c r="B1669" s="322"/>
      <c r="C1669" s="155"/>
      <c r="D1669" s="121"/>
      <c r="E1669" s="184"/>
      <c r="F1669" s="575"/>
      <c r="G1669" s="575"/>
      <c r="H1669" s="575"/>
      <c r="I1669" s="575"/>
      <c r="J1669" s="169"/>
      <c r="K1669" s="415"/>
      <c r="L1669" s="87"/>
      <c r="M1669" s="170"/>
      <c r="N1669" s="171"/>
    </row>
    <row r="1670" spans="2:14" hidden="1">
      <c r="B1670" s="322"/>
      <c r="C1670" s="155"/>
      <c r="D1670" s="121"/>
      <c r="E1670" s="184"/>
      <c r="F1670" s="575"/>
      <c r="G1670" s="575"/>
      <c r="H1670" s="575"/>
      <c r="I1670" s="575"/>
      <c r="J1670" s="169"/>
      <c r="K1670" s="415"/>
      <c r="L1670" s="87"/>
      <c r="M1670" s="170"/>
      <c r="N1670" s="171"/>
    </row>
    <row r="1671" spans="2:14" hidden="1">
      <c r="B1671" s="322"/>
      <c r="C1671" s="155"/>
      <c r="D1671" s="121"/>
      <c r="E1671" s="184"/>
      <c r="F1671" s="575"/>
      <c r="G1671" s="575"/>
      <c r="H1671" s="575"/>
      <c r="I1671" s="575"/>
      <c r="J1671" s="169"/>
      <c r="K1671" s="415"/>
      <c r="L1671" s="87"/>
      <c r="M1671" s="170"/>
      <c r="N1671" s="171"/>
    </row>
    <row r="1672" spans="2:14" hidden="1">
      <c r="B1672" s="322"/>
      <c r="C1672" s="155"/>
      <c r="D1672" s="121"/>
      <c r="E1672" s="184"/>
      <c r="F1672" s="575"/>
      <c r="G1672" s="575"/>
      <c r="H1672" s="575"/>
      <c r="I1672" s="575"/>
      <c r="J1672" s="169"/>
      <c r="K1672" s="415"/>
      <c r="L1672" s="87"/>
      <c r="M1672" s="170"/>
      <c r="N1672" s="171"/>
    </row>
    <row r="1673" spans="2:14" hidden="1">
      <c r="B1673" s="322"/>
      <c r="C1673" s="155"/>
      <c r="D1673" s="121"/>
      <c r="E1673" s="184"/>
      <c r="F1673" s="575"/>
      <c r="G1673" s="575"/>
      <c r="H1673" s="575"/>
      <c r="I1673" s="575"/>
      <c r="J1673" s="169"/>
      <c r="K1673" s="415"/>
      <c r="L1673" s="87"/>
      <c r="M1673" s="170"/>
      <c r="N1673" s="171"/>
    </row>
    <row r="1674" spans="2:14" hidden="1">
      <c r="B1674" s="322"/>
      <c r="C1674" s="155"/>
      <c r="D1674" s="121"/>
      <c r="E1674" s="184"/>
      <c r="F1674" s="575"/>
      <c r="G1674" s="575"/>
      <c r="H1674" s="575"/>
      <c r="I1674" s="575"/>
      <c r="J1674" s="169"/>
      <c r="K1674" s="415"/>
      <c r="L1674" s="87"/>
      <c r="M1674" s="170"/>
      <c r="N1674" s="171"/>
    </row>
    <row r="1675" spans="2:14" hidden="1">
      <c r="B1675" s="322"/>
      <c r="C1675" s="155"/>
      <c r="D1675" s="121"/>
      <c r="E1675" s="184"/>
      <c r="F1675" s="575"/>
      <c r="G1675" s="575"/>
      <c r="H1675" s="575"/>
      <c r="I1675" s="575"/>
      <c r="J1675" s="169"/>
      <c r="K1675" s="415"/>
      <c r="L1675" s="87"/>
      <c r="M1675" s="170"/>
      <c r="N1675" s="171"/>
    </row>
    <row r="1676" spans="2:14" hidden="1">
      <c r="B1676" s="322"/>
      <c r="C1676" s="155"/>
      <c r="D1676" s="121"/>
      <c r="E1676" s="184"/>
      <c r="F1676" s="575"/>
      <c r="G1676" s="575"/>
      <c r="H1676" s="575"/>
      <c r="I1676" s="575"/>
      <c r="J1676" s="169"/>
      <c r="K1676" s="415"/>
      <c r="L1676" s="87"/>
      <c r="M1676" s="170"/>
      <c r="N1676" s="171"/>
    </row>
    <row r="1677" spans="2:14" hidden="1">
      <c r="B1677" s="322"/>
      <c r="C1677" s="155"/>
      <c r="D1677" s="121"/>
      <c r="E1677" s="184"/>
      <c r="F1677" s="575"/>
      <c r="G1677" s="575"/>
      <c r="H1677" s="575"/>
      <c r="I1677" s="575"/>
      <c r="J1677" s="169"/>
      <c r="K1677" s="415"/>
      <c r="L1677" s="87"/>
      <c r="M1677" s="170"/>
      <c r="N1677" s="171"/>
    </row>
    <row r="1678" spans="2:14" hidden="1">
      <c r="B1678" s="322"/>
      <c r="C1678" s="155"/>
      <c r="D1678" s="121"/>
      <c r="E1678" s="184"/>
      <c r="F1678" s="575"/>
      <c r="G1678" s="575"/>
      <c r="H1678" s="575"/>
      <c r="I1678" s="575"/>
      <c r="J1678" s="169"/>
      <c r="K1678" s="415"/>
      <c r="L1678" s="87"/>
      <c r="M1678" s="170"/>
      <c r="N1678" s="171"/>
    </row>
    <row r="1679" spans="2:14" hidden="1">
      <c r="B1679" s="322"/>
      <c r="C1679" s="155"/>
      <c r="D1679" s="121"/>
      <c r="E1679" s="184"/>
      <c r="F1679" s="575"/>
      <c r="G1679" s="575"/>
      <c r="H1679" s="575"/>
      <c r="I1679" s="575"/>
      <c r="J1679" s="169"/>
      <c r="K1679" s="415"/>
      <c r="L1679" s="87"/>
      <c r="M1679" s="170"/>
      <c r="N1679" s="171"/>
    </row>
    <row r="1680" spans="2:14" hidden="1">
      <c r="B1680" s="322"/>
      <c r="C1680" s="155"/>
      <c r="D1680" s="121"/>
      <c r="E1680" s="184"/>
      <c r="F1680" s="575"/>
      <c r="G1680" s="575"/>
      <c r="H1680" s="575"/>
      <c r="I1680" s="575"/>
      <c r="J1680" s="169"/>
      <c r="K1680" s="415"/>
      <c r="L1680" s="87"/>
      <c r="M1680" s="170"/>
      <c r="N1680" s="171"/>
    </row>
    <row r="1681" spans="2:14" hidden="1">
      <c r="B1681" s="322"/>
      <c r="C1681" s="155"/>
      <c r="D1681" s="121"/>
      <c r="E1681" s="184"/>
      <c r="F1681" s="575"/>
      <c r="G1681" s="575"/>
      <c r="H1681" s="575"/>
      <c r="I1681" s="575"/>
      <c r="J1681" s="169"/>
      <c r="K1681" s="415"/>
      <c r="L1681" s="87"/>
      <c r="M1681" s="170"/>
      <c r="N1681" s="171"/>
    </row>
    <row r="1682" spans="2:14" hidden="1">
      <c r="B1682" s="322"/>
      <c r="C1682" s="155"/>
      <c r="D1682" s="121"/>
      <c r="E1682" s="184"/>
      <c r="F1682" s="575"/>
      <c r="G1682" s="575"/>
      <c r="H1682" s="575"/>
      <c r="I1682" s="575"/>
      <c r="J1682" s="169"/>
      <c r="K1682" s="415"/>
      <c r="L1682" s="87"/>
      <c r="M1682" s="170"/>
      <c r="N1682" s="171"/>
    </row>
    <row r="1683" spans="2:14" hidden="1">
      <c r="B1683" s="322"/>
      <c r="C1683" s="155"/>
      <c r="D1683" s="121"/>
      <c r="E1683" s="184"/>
      <c r="F1683" s="575"/>
      <c r="G1683" s="575"/>
      <c r="H1683" s="575"/>
      <c r="I1683" s="575"/>
      <c r="J1683" s="169"/>
      <c r="K1683" s="415"/>
      <c r="L1683" s="87"/>
      <c r="M1683" s="170"/>
      <c r="N1683" s="171"/>
    </row>
    <row r="1684" spans="2:14" hidden="1">
      <c r="B1684" s="322"/>
      <c r="C1684" s="155"/>
      <c r="D1684" s="121"/>
      <c r="E1684" s="184"/>
      <c r="F1684" s="575"/>
      <c r="G1684" s="575"/>
      <c r="H1684" s="575"/>
      <c r="I1684" s="575"/>
      <c r="J1684" s="169"/>
      <c r="K1684" s="415"/>
      <c r="L1684" s="87"/>
      <c r="M1684" s="170"/>
      <c r="N1684" s="171"/>
    </row>
    <row r="1685" spans="2:14" hidden="1">
      <c r="B1685" s="322"/>
      <c r="C1685" s="155"/>
      <c r="D1685" s="121"/>
      <c r="E1685" s="184"/>
      <c r="F1685" s="575"/>
      <c r="G1685" s="575"/>
      <c r="H1685" s="575"/>
      <c r="I1685" s="575"/>
      <c r="J1685" s="169"/>
      <c r="K1685" s="415"/>
      <c r="L1685" s="87"/>
      <c r="M1685" s="170"/>
      <c r="N1685" s="171"/>
    </row>
    <row r="1686" spans="2:14" hidden="1">
      <c r="B1686" s="322"/>
      <c r="C1686" s="155"/>
      <c r="D1686" s="121"/>
      <c r="E1686" s="184"/>
      <c r="F1686" s="575"/>
      <c r="G1686" s="575"/>
      <c r="H1686" s="575"/>
      <c r="I1686" s="575"/>
      <c r="J1686" s="169"/>
      <c r="K1686" s="415"/>
      <c r="L1686" s="87"/>
      <c r="M1686" s="170"/>
      <c r="N1686" s="171"/>
    </row>
    <row r="1687" spans="2:14" hidden="1">
      <c r="B1687" s="322"/>
      <c r="C1687" s="155"/>
      <c r="D1687" s="121"/>
      <c r="E1687" s="184"/>
      <c r="F1687" s="575"/>
      <c r="G1687" s="575"/>
      <c r="H1687" s="575"/>
      <c r="I1687" s="575"/>
      <c r="J1687" s="169"/>
      <c r="K1687" s="415"/>
      <c r="L1687" s="87"/>
      <c r="M1687" s="170"/>
      <c r="N1687" s="171"/>
    </row>
    <row r="1688" spans="2:14" hidden="1">
      <c r="B1688" s="322"/>
      <c r="C1688" s="155"/>
      <c r="D1688" s="121"/>
      <c r="E1688" s="184"/>
      <c r="F1688" s="575"/>
      <c r="G1688" s="575"/>
      <c r="H1688" s="575"/>
      <c r="I1688" s="575"/>
      <c r="J1688" s="169"/>
      <c r="K1688" s="415"/>
      <c r="L1688" s="87"/>
      <c r="M1688" s="170"/>
      <c r="N1688" s="171"/>
    </row>
    <row r="1689" spans="2:14" hidden="1">
      <c r="B1689" s="322"/>
      <c r="C1689" s="155"/>
      <c r="D1689" s="121"/>
      <c r="E1689" s="184"/>
      <c r="F1689" s="575"/>
      <c r="G1689" s="575"/>
      <c r="H1689" s="575"/>
      <c r="I1689" s="575"/>
      <c r="J1689" s="169"/>
      <c r="K1689" s="415"/>
      <c r="L1689" s="87"/>
      <c r="M1689" s="170"/>
      <c r="N1689" s="171"/>
    </row>
    <row r="1690" spans="2:14" hidden="1">
      <c r="B1690" s="322"/>
      <c r="C1690" s="155"/>
      <c r="D1690" s="121"/>
      <c r="E1690" s="184"/>
      <c r="F1690" s="575"/>
      <c r="G1690" s="575"/>
      <c r="H1690" s="575"/>
      <c r="I1690" s="575"/>
      <c r="J1690" s="169"/>
      <c r="K1690" s="415"/>
      <c r="L1690" s="87"/>
      <c r="M1690" s="170"/>
      <c r="N1690" s="171"/>
    </row>
    <row r="1691" spans="2:14" hidden="1">
      <c r="B1691" s="322"/>
      <c r="C1691" s="155"/>
      <c r="D1691" s="121"/>
      <c r="E1691" s="184"/>
      <c r="F1691" s="575"/>
      <c r="G1691" s="575"/>
      <c r="H1691" s="575"/>
      <c r="I1691" s="575"/>
      <c r="J1691" s="169"/>
      <c r="K1691" s="415"/>
      <c r="L1691" s="87"/>
      <c r="M1691" s="170"/>
      <c r="N1691" s="171"/>
    </row>
    <row r="1692" spans="2:14" hidden="1">
      <c r="B1692" s="322"/>
      <c r="C1692" s="155"/>
      <c r="D1692" s="121"/>
      <c r="E1692" s="184"/>
      <c r="F1692" s="575"/>
      <c r="G1692" s="575"/>
      <c r="H1692" s="575"/>
      <c r="I1692" s="575"/>
      <c r="J1692" s="169"/>
      <c r="K1692" s="415"/>
      <c r="L1692" s="87"/>
      <c r="M1692" s="170"/>
      <c r="N1692" s="171"/>
    </row>
    <row r="1693" spans="2:14" hidden="1">
      <c r="B1693" s="322"/>
      <c r="C1693" s="155"/>
      <c r="D1693" s="121"/>
      <c r="E1693" s="184"/>
      <c r="F1693" s="575"/>
      <c r="G1693" s="575"/>
      <c r="H1693" s="575"/>
      <c r="I1693" s="575"/>
      <c r="J1693" s="169"/>
      <c r="K1693" s="415"/>
      <c r="L1693" s="87"/>
      <c r="M1693" s="170"/>
      <c r="N1693" s="171"/>
    </row>
    <row r="1694" spans="2:14">
      <c r="B1694" s="322"/>
      <c r="C1694" s="155"/>
      <c r="D1694" s="121"/>
      <c r="E1694" s="184"/>
      <c r="F1694" s="575"/>
      <c r="G1694" s="575"/>
      <c r="H1694" s="575"/>
      <c r="I1694" s="575"/>
      <c r="J1694" s="169"/>
      <c r="K1694" s="415"/>
      <c r="L1694" s="87"/>
      <c r="M1694" s="170"/>
      <c r="N1694" s="171"/>
    </row>
    <row r="1695" spans="2:14">
      <c r="B1695" s="322"/>
      <c r="C1695" s="155"/>
      <c r="D1695" s="121"/>
      <c r="E1695" s="185" t="s">
        <v>12894</v>
      </c>
      <c r="F1695" s="387"/>
      <c r="G1695" s="387"/>
      <c r="H1695" s="387"/>
      <c r="I1695" s="387"/>
      <c r="J1695" s="169"/>
      <c r="K1695" s="415"/>
      <c r="L1695" s="87"/>
      <c r="M1695" s="170"/>
      <c r="N1695" s="171"/>
    </row>
    <row r="1696" spans="2:14">
      <c r="B1696" s="322"/>
      <c r="C1696" s="155"/>
      <c r="D1696" s="121"/>
      <c r="E1696" s="185"/>
      <c r="F1696" s="544"/>
      <c r="G1696" s="544"/>
      <c r="H1696" s="544"/>
      <c r="I1696" s="544"/>
      <c r="J1696" s="169"/>
      <c r="K1696" s="415"/>
      <c r="L1696" s="87"/>
      <c r="M1696" s="170"/>
      <c r="N1696" s="171"/>
    </row>
    <row r="1697" spans="2:14" hidden="1">
      <c r="B1697" s="322"/>
      <c r="C1697" s="155"/>
      <c r="D1697" s="121"/>
      <c r="E1697" s="184" t="s">
        <v>12255</v>
      </c>
      <c r="F1697" s="387"/>
      <c r="G1697" s="387"/>
      <c r="H1697" s="387"/>
      <c r="I1697" s="387"/>
      <c r="J1697" s="169"/>
      <c r="K1697" s="415"/>
      <c r="L1697" s="87"/>
      <c r="M1697" s="170"/>
      <c r="N1697" s="171"/>
    </row>
    <row r="1698" spans="2:14" hidden="1">
      <c r="B1698" s="322"/>
      <c r="C1698" s="155">
        <v>72289</v>
      </c>
      <c r="D1698" s="121" t="s">
        <v>11</v>
      </c>
      <c r="E1698" s="184" t="s">
        <v>12256</v>
      </c>
      <c r="F1698" s="387"/>
      <c r="G1698" s="387"/>
      <c r="H1698" s="387"/>
      <c r="I1698" s="387"/>
      <c r="J1698" s="169"/>
      <c r="K1698" s="415">
        <v>0</v>
      </c>
      <c r="L1698" s="87"/>
      <c r="M1698" s="170"/>
      <c r="N1698" s="171"/>
    </row>
    <row r="1699" spans="2:14" hidden="1">
      <c r="B1699" s="322"/>
      <c r="C1699" s="155"/>
      <c r="D1699" s="121"/>
      <c r="E1699" s="184" t="s">
        <v>12257</v>
      </c>
      <c r="F1699" s="387"/>
      <c r="G1699" s="387"/>
      <c r="H1699" s="387"/>
      <c r="I1699" s="387"/>
      <c r="J1699" s="169"/>
      <c r="K1699" s="415"/>
      <c r="L1699" s="87"/>
      <c r="M1699" s="170"/>
      <c r="N1699" s="171"/>
    </row>
    <row r="1700" spans="2:14" hidden="1">
      <c r="B1700" s="322"/>
      <c r="C1700" s="155" t="e">
        <f>'3-COMPO.ADM.PRF '!#REF!</f>
        <v>#REF!</v>
      </c>
      <c r="D1700" s="121" t="s">
        <v>6713</v>
      </c>
      <c r="E1700" s="184" t="s">
        <v>12258</v>
      </c>
      <c r="F1700" s="387"/>
      <c r="G1700" s="387"/>
      <c r="H1700" s="387"/>
      <c r="I1700" s="387"/>
      <c r="J1700" s="169"/>
      <c r="K1700" s="415">
        <v>0</v>
      </c>
      <c r="L1700" s="87"/>
      <c r="M1700" s="170"/>
      <c r="N1700" s="171"/>
    </row>
    <row r="1701" spans="2:14">
      <c r="B1701" s="322"/>
      <c r="C1701" s="155"/>
      <c r="D1701" s="121"/>
      <c r="E1701" s="184" t="s">
        <v>12259</v>
      </c>
      <c r="F1701" s="387"/>
      <c r="G1701" s="387"/>
      <c r="H1701" s="387"/>
      <c r="I1701" s="387"/>
      <c r="J1701" s="169"/>
      <c r="K1701" s="415"/>
      <c r="L1701" s="87"/>
      <c r="M1701" s="170"/>
      <c r="N1701" s="171"/>
    </row>
    <row r="1702" spans="2:14">
      <c r="B1702" s="322"/>
      <c r="C1702" s="155">
        <v>86882</v>
      </c>
      <c r="D1702" s="121" t="s">
        <v>11</v>
      </c>
      <c r="E1702" s="184" t="s">
        <v>12260</v>
      </c>
      <c r="F1702" s="387"/>
      <c r="G1702" s="387"/>
      <c r="H1702" s="387"/>
      <c r="I1702" s="387"/>
      <c r="J1702" s="169"/>
      <c r="K1702" s="415">
        <v>8</v>
      </c>
      <c r="L1702" s="87"/>
      <c r="M1702" s="170"/>
      <c r="N1702" s="171"/>
    </row>
    <row r="1703" spans="2:14">
      <c r="B1703" s="322"/>
      <c r="C1703" s="155"/>
      <c r="D1703" s="121"/>
      <c r="E1703" s="184"/>
      <c r="F1703" s="544"/>
      <c r="G1703" s="544"/>
      <c r="H1703" s="544"/>
      <c r="I1703" s="544"/>
      <c r="J1703" s="169"/>
      <c r="K1703" s="415"/>
      <c r="L1703" s="87"/>
      <c r="M1703" s="170"/>
      <c r="N1703" s="171"/>
    </row>
    <row r="1704" spans="2:14" hidden="1">
      <c r="B1704" s="322"/>
      <c r="C1704" s="155"/>
      <c r="D1704" s="121"/>
      <c r="E1704" s="184" t="s">
        <v>12261</v>
      </c>
      <c r="F1704" s="387"/>
      <c r="G1704" s="387"/>
      <c r="H1704" s="387"/>
      <c r="I1704" s="387"/>
      <c r="J1704" s="169"/>
      <c r="K1704" s="415"/>
      <c r="L1704" s="87"/>
      <c r="M1704" s="170"/>
      <c r="N1704" s="171"/>
    </row>
    <row r="1705" spans="2:14" hidden="1">
      <c r="B1705" s="322"/>
      <c r="C1705" s="155">
        <v>86883</v>
      </c>
      <c r="D1705" s="121" t="s">
        <v>11</v>
      </c>
      <c r="E1705" s="184" t="s">
        <v>12262</v>
      </c>
      <c r="F1705" s="387"/>
      <c r="G1705" s="387"/>
      <c r="H1705" s="387"/>
      <c r="I1705" s="387"/>
      <c r="J1705" s="169"/>
      <c r="K1705" s="415">
        <v>0</v>
      </c>
      <c r="L1705" s="87"/>
      <c r="M1705" s="170"/>
      <c r="N1705" s="171"/>
    </row>
    <row r="1706" spans="2:14">
      <c r="B1706" s="322"/>
      <c r="C1706" s="155"/>
      <c r="D1706" s="121"/>
      <c r="E1706" s="184" t="s">
        <v>12263</v>
      </c>
      <c r="F1706" s="387"/>
      <c r="G1706" s="387"/>
      <c r="H1706" s="387"/>
      <c r="I1706" s="387"/>
      <c r="J1706" s="169"/>
      <c r="K1706" s="415"/>
      <c r="L1706" s="87"/>
      <c r="M1706" s="170"/>
      <c r="N1706" s="171"/>
    </row>
    <row r="1707" spans="2:14">
      <c r="B1707" s="322"/>
      <c r="C1707" s="155">
        <v>86877</v>
      </c>
      <c r="D1707" s="121" t="s">
        <v>11</v>
      </c>
      <c r="E1707" s="184" t="s">
        <v>12190</v>
      </c>
      <c r="F1707" s="387"/>
      <c r="G1707" s="387"/>
      <c r="H1707" s="387"/>
      <c r="I1707" s="387"/>
      <c r="J1707" s="169"/>
      <c r="K1707" s="415">
        <v>8</v>
      </c>
      <c r="L1707" s="87"/>
      <c r="M1707" s="170"/>
      <c r="N1707" s="171"/>
    </row>
    <row r="1708" spans="2:14" hidden="1">
      <c r="B1708" s="322"/>
      <c r="C1708" s="155"/>
      <c r="D1708" s="121"/>
      <c r="E1708" s="184" t="s">
        <v>12264</v>
      </c>
      <c r="F1708" s="387"/>
      <c r="G1708" s="387"/>
      <c r="H1708" s="387"/>
      <c r="I1708" s="387"/>
      <c r="J1708" s="169"/>
      <c r="K1708" s="415"/>
      <c r="L1708" s="87"/>
      <c r="M1708" s="170"/>
      <c r="N1708" s="171"/>
    </row>
    <row r="1709" spans="2:14" hidden="1">
      <c r="B1709" s="322"/>
      <c r="C1709" s="155">
        <v>89728</v>
      </c>
      <c r="D1709" s="121" t="s">
        <v>11</v>
      </c>
      <c r="E1709" s="184" t="s">
        <v>12226</v>
      </c>
      <c r="F1709" s="387"/>
      <c r="G1709" s="387"/>
      <c r="H1709" s="387"/>
      <c r="I1709" s="387"/>
      <c r="J1709" s="169"/>
      <c r="K1709" s="415">
        <v>0</v>
      </c>
      <c r="L1709" s="87"/>
      <c r="M1709" s="170"/>
      <c r="N1709" s="171"/>
    </row>
    <row r="1710" spans="2:14" hidden="1">
      <c r="B1710" s="322"/>
      <c r="C1710" s="155">
        <v>89733</v>
      </c>
      <c r="D1710" s="121" t="s">
        <v>11</v>
      </c>
      <c r="E1710" s="184" t="s">
        <v>12227</v>
      </c>
      <c r="F1710" s="387"/>
      <c r="G1710" s="387"/>
      <c r="H1710" s="387"/>
      <c r="I1710" s="387"/>
      <c r="J1710" s="169"/>
      <c r="K1710" s="415">
        <v>0</v>
      </c>
      <c r="L1710" s="87"/>
      <c r="M1710" s="170"/>
      <c r="N1710" s="171"/>
    </row>
    <row r="1711" spans="2:14" hidden="1">
      <c r="B1711" s="322"/>
      <c r="C1711" s="155"/>
      <c r="D1711" s="121"/>
      <c r="E1711" s="184" t="s">
        <v>12265</v>
      </c>
      <c r="F1711" s="387"/>
      <c r="G1711" s="387"/>
      <c r="H1711" s="387"/>
      <c r="I1711" s="387"/>
      <c r="J1711" s="169"/>
      <c r="K1711" s="415"/>
      <c r="L1711" s="87"/>
      <c r="M1711" s="170"/>
      <c r="N1711" s="171"/>
    </row>
    <row r="1712" spans="2:14" hidden="1">
      <c r="B1712" s="322"/>
      <c r="C1712" s="155">
        <v>89746</v>
      </c>
      <c r="D1712" s="121" t="s">
        <v>11</v>
      </c>
      <c r="E1712" s="184" t="s">
        <v>12266</v>
      </c>
      <c r="F1712" s="387"/>
      <c r="G1712" s="387"/>
      <c r="H1712" s="387"/>
      <c r="I1712" s="387"/>
      <c r="J1712" s="169"/>
      <c r="K1712" s="415">
        <v>0</v>
      </c>
      <c r="L1712" s="87"/>
      <c r="M1712" s="170"/>
      <c r="N1712" s="171"/>
    </row>
    <row r="1713" spans="2:14" hidden="1">
      <c r="B1713" s="322"/>
      <c r="C1713" s="155">
        <v>89726</v>
      </c>
      <c r="D1713" s="121" t="s">
        <v>11</v>
      </c>
      <c r="E1713" s="184" t="s">
        <v>12226</v>
      </c>
      <c r="F1713" s="387"/>
      <c r="G1713" s="387"/>
      <c r="H1713" s="387"/>
      <c r="I1713" s="387"/>
      <c r="J1713" s="169"/>
      <c r="K1713" s="415">
        <v>0</v>
      </c>
      <c r="L1713" s="87"/>
      <c r="M1713" s="170"/>
      <c r="N1713" s="171"/>
    </row>
    <row r="1714" spans="2:14" hidden="1">
      <c r="B1714" s="322"/>
      <c r="C1714" s="155">
        <v>89732</v>
      </c>
      <c r="D1714" s="121" t="s">
        <v>11</v>
      </c>
      <c r="E1714" s="184" t="s">
        <v>12227</v>
      </c>
      <c r="F1714" s="387"/>
      <c r="G1714" s="387"/>
      <c r="H1714" s="387"/>
      <c r="I1714" s="387"/>
      <c r="J1714" s="169"/>
      <c r="K1714" s="415">
        <v>0</v>
      </c>
      <c r="L1714" s="87"/>
      <c r="M1714" s="170"/>
      <c r="N1714" s="171"/>
    </row>
    <row r="1715" spans="2:14" hidden="1">
      <c r="B1715" s="322"/>
      <c r="C1715" s="155"/>
      <c r="D1715" s="121"/>
      <c r="E1715" s="184" t="s">
        <v>12267</v>
      </c>
      <c r="F1715" s="387"/>
      <c r="G1715" s="387"/>
      <c r="H1715" s="387"/>
      <c r="I1715" s="387"/>
      <c r="J1715" s="169"/>
      <c r="K1715" s="415"/>
      <c r="L1715" s="87"/>
      <c r="M1715" s="170"/>
      <c r="N1715" s="171"/>
    </row>
    <row r="1716" spans="2:14" hidden="1">
      <c r="B1716" s="322"/>
      <c r="C1716" s="155">
        <v>89744</v>
      </c>
      <c r="D1716" s="121" t="s">
        <v>11</v>
      </c>
      <c r="E1716" s="184" t="s">
        <v>12266</v>
      </c>
      <c r="F1716" s="387"/>
      <c r="G1716" s="387"/>
      <c r="H1716" s="387"/>
      <c r="I1716" s="387"/>
      <c r="J1716" s="169"/>
      <c r="K1716" s="415">
        <v>0</v>
      </c>
      <c r="L1716" s="87"/>
      <c r="M1716" s="170"/>
      <c r="N1716" s="171"/>
    </row>
    <row r="1717" spans="2:14" hidden="1">
      <c r="B1717" s="322"/>
      <c r="C1717" s="155">
        <v>89731</v>
      </c>
      <c r="D1717" s="121" t="s">
        <v>11</v>
      </c>
      <c r="E1717" s="184" t="s">
        <v>12227</v>
      </c>
      <c r="F1717" s="387"/>
      <c r="G1717" s="387"/>
      <c r="H1717" s="387"/>
      <c r="I1717" s="387"/>
      <c r="J1717" s="169"/>
      <c r="K1717" s="415">
        <v>0</v>
      </c>
      <c r="L1717" s="87"/>
      <c r="M1717" s="170"/>
      <c r="N1717" s="171"/>
    </row>
    <row r="1718" spans="2:14" hidden="1">
      <c r="B1718" s="322"/>
      <c r="C1718" s="155"/>
      <c r="D1718" s="121"/>
      <c r="E1718" s="184" t="s">
        <v>12268</v>
      </c>
      <c r="F1718" s="387"/>
      <c r="G1718" s="387"/>
      <c r="H1718" s="387"/>
      <c r="I1718" s="387"/>
      <c r="J1718" s="169"/>
      <c r="K1718" s="415"/>
      <c r="L1718" s="87"/>
      <c r="M1718" s="170"/>
      <c r="N1718" s="171"/>
    </row>
    <row r="1719" spans="2:14" hidden="1">
      <c r="B1719" s="322"/>
      <c r="C1719" s="155">
        <v>89724</v>
      </c>
      <c r="D1719" s="121" t="s">
        <v>11</v>
      </c>
      <c r="E1719" s="184" t="s">
        <v>12269</v>
      </c>
      <c r="F1719" s="387"/>
      <c r="G1719" s="387"/>
      <c r="H1719" s="387"/>
      <c r="I1719" s="387"/>
      <c r="J1719" s="169"/>
      <c r="K1719" s="415">
        <v>0</v>
      </c>
      <c r="L1719" s="87"/>
      <c r="M1719" s="170"/>
      <c r="N1719" s="171"/>
    </row>
    <row r="1720" spans="2:14" hidden="1">
      <c r="B1720" s="322"/>
      <c r="C1720" s="155"/>
      <c r="D1720" s="121"/>
      <c r="E1720" s="184" t="s">
        <v>12270</v>
      </c>
      <c r="F1720" s="387"/>
      <c r="G1720" s="387"/>
      <c r="H1720" s="387"/>
      <c r="I1720" s="387"/>
      <c r="J1720" s="169"/>
      <c r="K1720" s="415"/>
      <c r="L1720" s="87"/>
      <c r="M1720" s="170"/>
      <c r="N1720" s="171"/>
    </row>
    <row r="1721" spans="2:14" hidden="1">
      <c r="B1721" s="322"/>
      <c r="C1721" s="155" t="e">
        <f>'3-COMPO.ADM.PRF '!#REF!</f>
        <v>#REF!</v>
      </c>
      <c r="D1721" s="121" t="s">
        <v>6713</v>
      </c>
      <c r="E1721" s="184" t="s">
        <v>12271</v>
      </c>
      <c r="F1721" s="387"/>
      <c r="G1721" s="387"/>
      <c r="H1721" s="387"/>
      <c r="I1721" s="387"/>
      <c r="J1721" s="169"/>
      <c r="K1721" s="415">
        <v>0</v>
      </c>
      <c r="L1721" s="87"/>
      <c r="M1721" s="170"/>
      <c r="N1721" s="171"/>
    </row>
    <row r="1722" spans="2:14" hidden="1">
      <c r="B1722" s="322"/>
      <c r="C1722" s="155">
        <v>89797</v>
      </c>
      <c r="D1722" s="121" t="s">
        <v>11</v>
      </c>
      <c r="E1722" s="184" t="s">
        <v>12272</v>
      </c>
      <c r="F1722" s="387"/>
      <c r="G1722" s="387"/>
      <c r="H1722" s="387"/>
      <c r="I1722" s="387"/>
      <c r="J1722" s="169"/>
      <c r="K1722" s="415">
        <v>0</v>
      </c>
      <c r="L1722" s="87"/>
      <c r="M1722" s="170"/>
      <c r="N1722" s="171"/>
    </row>
    <row r="1723" spans="2:14" hidden="1">
      <c r="B1723" s="322"/>
      <c r="C1723" s="155">
        <v>89785</v>
      </c>
      <c r="D1723" s="121" t="s">
        <v>11</v>
      </c>
      <c r="E1723" s="184" t="s">
        <v>12273</v>
      </c>
      <c r="F1723" s="387"/>
      <c r="G1723" s="387"/>
      <c r="H1723" s="387"/>
      <c r="I1723" s="387"/>
      <c r="J1723" s="169"/>
      <c r="K1723" s="415">
        <v>0</v>
      </c>
      <c r="L1723" s="87"/>
      <c r="M1723" s="170"/>
      <c r="N1723" s="171"/>
    </row>
    <row r="1724" spans="2:14" hidden="1">
      <c r="B1724" s="322"/>
      <c r="C1724" s="155"/>
      <c r="D1724" s="121"/>
      <c r="E1724" s="184" t="s">
        <v>12274</v>
      </c>
      <c r="F1724" s="387"/>
      <c r="G1724" s="387"/>
      <c r="H1724" s="387"/>
      <c r="I1724" s="387"/>
      <c r="J1724" s="169"/>
      <c r="K1724" s="415"/>
      <c r="L1724" s="87"/>
      <c r="M1724" s="170"/>
      <c r="N1724" s="171"/>
    </row>
    <row r="1725" spans="2:14" hidden="1">
      <c r="B1725" s="322"/>
      <c r="C1725" s="155">
        <v>89714</v>
      </c>
      <c r="D1725" s="121" t="s">
        <v>11</v>
      </c>
      <c r="E1725" s="184" t="s">
        <v>12275</v>
      </c>
      <c r="F1725" s="387"/>
      <c r="G1725" s="387"/>
      <c r="H1725" s="387"/>
      <c r="I1725" s="387"/>
      <c r="J1725" s="169"/>
      <c r="K1725" s="415">
        <v>0</v>
      </c>
      <c r="L1725" s="87"/>
      <c r="M1725" s="170"/>
      <c r="N1725" s="171"/>
    </row>
    <row r="1726" spans="2:14" hidden="1">
      <c r="B1726" s="322"/>
      <c r="C1726" s="155">
        <v>89849</v>
      </c>
      <c r="D1726" s="121" t="s">
        <v>11</v>
      </c>
      <c r="E1726" s="184" t="s">
        <v>12276</v>
      </c>
      <c r="F1726" s="387"/>
      <c r="G1726" s="387"/>
      <c r="H1726" s="387"/>
      <c r="I1726" s="387"/>
      <c r="J1726" s="169"/>
      <c r="K1726" s="415">
        <v>0</v>
      </c>
      <c r="L1726" s="87"/>
      <c r="M1726" s="170"/>
      <c r="N1726" s="171"/>
    </row>
    <row r="1727" spans="2:14" hidden="1">
      <c r="B1727" s="322"/>
      <c r="C1727" s="155">
        <v>89711</v>
      </c>
      <c r="D1727" s="121" t="s">
        <v>11</v>
      </c>
      <c r="E1727" s="184" t="s">
        <v>12226</v>
      </c>
      <c r="F1727" s="387"/>
      <c r="G1727" s="387"/>
      <c r="H1727" s="387"/>
      <c r="I1727" s="387"/>
      <c r="J1727" s="169"/>
      <c r="K1727" s="415">
        <v>0</v>
      </c>
      <c r="L1727" s="87"/>
      <c r="M1727" s="170"/>
      <c r="N1727" s="171"/>
    </row>
    <row r="1728" spans="2:14" hidden="1">
      <c r="B1728" s="322"/>
      <c r="C1728" s="155">
        <v>89712</v>
      </c>
      <c r="D1728" s="121" t="s">
        <v>11</v>
      </c>
      <c r="E1728" s="184" t="s">
        <v>12277</v>
      </c>
      <c r="F1728" s="387"/>
      <c r="G1728" s="387"/>
      <c r="H1728" s="387"/>
      <c r="I1728" s="387"/>
      <c r="J1728" s="169"/>
      <c r="K1728" s="415">
        <v>0</v>
      </c>
      <c r="L1728" s="87"/>
      <c r="M1728" s="170"/>
      <c r="N1728" s="171"/>
    </row>
    <row r="1729" spans="2:14" hidden="1">
      <c r="B1729" s="322"/>
      <c r="C1729" s="155"/>
      <c r="D1729" s="121"/>
      <c r="E1729" s="184" t="s">
        <v>12278</v>
      </c>
      <c r="F1729" s="387"/>
      <c r="G1729" s="387"/>
      <c r="H1729" s="387"/>
      <c r="I1729" s="387"/>
      <c r="J1729" s="169"/>
      <c r="K1729" s="415"/>
      <c r="L1729" s="87"/>
      <c r="M1729" s="170"/>
      <c r="N1729" s="171"/>
    </row>
    <row r="1730" spans="2:14" hidden="1">
      <c r="B1730" s="322"/>
      <c r="C1730" s="155">
        <v>89783</v>
      </c>
      <c r="D1730" s="121" t="s">
        <v>11</v>
      </c>
      <c r="E1730" s="184" t="s">
        <v>12226</v>
      </c>
      <c r="F1730" s="387"/>
      <c r="G1730" s="387"/>
      <c r="H1730" s="387"/>
      <c r="I1730" s="387"/>
      <c r="J1730" s="169"/>
      <c r="K1730" s="415">
        <v>0</v>
      </c>
      <c r="L1730" s="87"/>
      <c r="M1730" s="170"/>
      <c r="N1730" s="171"/>
    </row>
    <row r="1731" spans="2:14" hidden="1">
      <c r="B1731" s="322"/>
      <c r="C1731" s="155"/>
      <c r="D1731" s="121"/>
      <c r="E1731" s="184" t="s">
        <v>12279</v>
      </c>
      <c r="F1731" s="387"/>
      <c r="G1731" s="387"/>
      <c r="H1731" s="387"/>
      <c r="I1731" s="387"/>
      <c r="J1731" s="169"/>
      <c r="K1731" s="415"/>
      <c r="L1731" s="87"/>
      <c r="M1731" s="170"/>
      <c r="N1731" s="171"/>
    </row>
    <row r="1732" spans="2:14" hidden="1">
      <c r="B1732" s="322"/>
      <c r="C1732" s="155" t="e">
        <f>'3-COMPO.ADM.PRF '!#REF!</f>
        <v>#REF!</v>
      </c>
      <c r="D1732" s="121" t="s">
        <v>6713</v>
      </c>
      <c r="E1732" s="184" t="s">
        <v>12227</v>
      </c>
      <c r="F1732" s="387"/>
      <c r="G1732" s="387"/>
      <c r="H1732" s="387"/>
      <c r="I1732" s="387"/>
      <c r="J1732" s="169"/>
      <c r="K1732" s="415">
        <v>0</v>
      </c>
      <c r="L1732" s="87"/>
      <c r="M1732" s="170"/>
      <c r="N1732" s="171"/>
    </row>
    <row r="1733" spans="2:14" hidden="1">
      <c r="B1733" s="322"/>
      <c r="C1733" s="155" t="e">
        <f>'3-COMPO.ADM.PRF '!#REF!</f>
        <v>#REF!</v>
      </c>
      <c r="D1733" s="121" t="s">
        <v>6713</v>
      </c>
      <c r="E1733" s="184" t="s">
        <v>12229</v>
      </c>
      <c r="F1733" s="387"/>
      <c r="G1733" s="387"/>
      <c r="H1733" s="387"/>
      <c r="I1733" s="387"/>
      <c r="J1733" s="169"/>
      <c r="K1733" s="415">
        <v>0</v>
      </c>
      <c r="L1733" s="87"/>
      <c r="M1733" s="170"/>
      <c r="N1733" s="171"/>
    </row>
    <row r="1734" spans="2:14" hidden="1">
      <c r="B1734" s="322"/>
      <c r="C1734" s="155"/>
      <c r="D1734" s="121"/>
      <c r="E1734" s="184" t="s">
        <v>12265</v>
      </c>
      <c r="F1734" s="387"/>
      <c r="G1734" s="387"/>
      <c r="H1734" s="387"/>
      <c r="I1734" s="387"/>
      <c r="J1734" s="169"/>
      <c r="K1734" s="415"/>
      <c r="L1734" s="87"/>
      <c r="M1734" s="170"/>
      <c r="N1734" s="171"/>
    </row>
    <row r="1735" spans="2:14" hidden="1">
      <c r="B1735" s="322"/>
      <c r="C1735" s="155">
        <v>10767</v>
      </c>
      <c r="D1735" s="121" t="s">
        <v>11</v>
      </c>
      <c r="E1735" s="184" t="s">
        <v>12227</v>
      </c>
      <c r="F1735" s="387"/>
      <c r="G1735" s="387"/>
      <c r="H1735" s="387"/>
      <c r="I1735" s="387"/>
      <c r="J1735" s="169"/>
      <c r="K1735" s="415">
        <v>0</v>
      </c>
      <c r="L1735" s="87"/>
      <c r="M1735" s="170"/>
      <c r="N1735" s="171"/>
    </row>
    <row r="1736" spans="2:14" hidden="1">
      <c r="B1736" s="322"/>
      <c r="C1736" s="155"/>
      <c r="D1736" s="121"/>
      <c r="E1736" s="184" t="s">
        <v>12267</v>
      </c>
      <c r="F1736" s="387"/>
      <c r="G1736" s="387"/>
      <c r="H1736" s="387"/>
      <c r="I1736" s="387"/>
      <c r="J1736" s="169"/>
      <c r="K1736" s="415"/>
      <c r="L1736" s="87"/>
      <c r="M1736" s="170"/>
      <c r="N1736" s="171"/>
    </row>
    <row r="1737" spans="2:14" hidden="1">
      <c r="B1737" s="322"/>
      <c r="C1737" s="155">
        <v>89801</v>
      </c>
      <c r="D1737" s="121" t="s">
        <v>11</v>
      </c>
      <c r="E1737" s="184" t="s">
        <v>12227</v>
      </c>
      <c r="F1737" s="387"/>
      <c r="G1737" s="387"/>
      <c r="H1737" s="387"/>
      <c r="I1737" s="387"/>
      <c r="J1737" s="169"/>
      <c r="K1737" s="415">
        <v>0</v>
      </c>
      <c r="L1737" s="87"/>
      <c r="M1737" s="170"/>
      <c r="N1737" s="171"/>
    </row>
    <row r="1738" spans="2:14" hidden="1">
      <c r="B1738" s="322"/>
      <c r="C1738" s="155"/>
      <c r="D1738" s="121"/>
      <c r="E1738" s="184" t="s">
        <v>12280</v>
      </c>
      <c r="F1738" s="387"/>
      <c r="G1738" s="387"/>
      <c r="H1738" s="387"/>
      <c r="I1738" s="387"/>
      <c r="J1738" s="169"/>
      <c r="K1738" s="415"/>
      <c r="L1738" s="87"/>
      <c r="M1738" s="170"/>
      <c r="N1738" s="171"/>
    </row>
    <row r="1739" spans="2:14" hidden="1">
      <c r="B1739" s="322"/>
      <c r="C1739" s="155" t="e">
        <f>'3-COMPO.ADM.PRF '!#REF!</f>
        <v>#REF!</v>
      </c>
      <c r="D1739" s="121" t="s">
        <v>6713</v>
      </c>
      <c r="E1739" s="184" t="s">
        <v>12281</v>
      </c>
      <c r="F1739" s="387"/>
      <c r="G1739" s="387"/>
      <c r="H1739" s="387"/>
      <c r="I1739" s="387"/>
      <c r="J1739" s="169"/>
      <c r="K1739" s="415">
        <v>0</v>
      </c>
      <c r="L1739" s="87"/>
      <c r="M1739" s="170"/>
      <c r="N1739" s="171"/>
    </row>
    <row r="1740" spans="2:14" hidden="1">
      <c r="B1740" s="322"/>
      <c r="C1740" s="155"/>
      <c r="D1740" s="121"/>
      <c r="E1740" s="184" t="s">
        <v>12274</v>
      </c>
      <c r="F1740" s="387"/>
      <c r="G1740" s="387"/>
      <c r="H1740" s="387"/>
      <c r="I1740" s="387"/>
      <c r="J1740" s="169"/>
      <c r="K1740" s="415"/>
      <c r="L1740" s="87"/>
      <c r="M1740" s="170"/>
      <c r="N1740" s="171"/>
    </row>
    <row r="1741" spans="2:14" hidden="1">
      <c r="B1741" s="322"/>
      <c r="C1741" s="155">
        <v>89712</v>
      </c>
      <c r="D1741" s="121" t="s">
        <v>11</v>
      </c>
      <c r="E1741" s="184" t="s">
        <v>12277</v>
      </c>
      <c r="F1741" s="387"/>
      <c r="G1741" s="387"/>
      <c r="H1741" s="387"/>
      <c r="I1741" s="387"/>
      <c r="J1741" s="169"/>
      <c r="K1741" s="415">
        <v>0</v>
      </c>
      <c r="L1741" s="87"/>
      <c r="M1741" s="170"/>
      <c r="N1741" s="171"/>
    </row>
    <row r="1742" spans="2:14" hidden="1">
      <c r="B1742" s="322"/>
      <c r="C1742" s="155">
        <v>89713</v>
      </c>
      <c r="D1742" s="121" t="s">
        <v>11</v>
      </c>
      <c r="E1742" s="184" t="s">
        <v>12282</v>
      </c>
      <c r="F1742" s="387"/>
      <c r="G1742" s="387"/>
      <c r="H1742" s="387"/>
      <c r="I1742" s="387"/>
      <c r="J1742" s="169"/>
      <c r="K1742" s="415">
        <v>0</v>
      </c>
      <c r="L1742" s="87"/>
      <c r="M1742" s="170"/>
      <c r="N1742" s="171"/>
    </row>
    <row r="1743" spans="2:14" hidden="1">
      <c r="B1743" s="322"/>
      <c r="C1743" s="155"/>
      <c r="D1743" s="121"/>
      <c r="E1743" s="184" t="s">
        <v>12283</v>
      </c>
      <c r="F1743" s="387"/>
      <c r="G1743" s="387"/>
      <c r="H1743" s="387"/>
      <c r="I1743" s="387"/>
      <c r="J1743" s="169"/>
      <c r="K1743" s="415">
        <v>0</v>
      </c>
      <c r="L1743" s="87"/>
      <c r="M1743" s="170"/>
      <c r="N1743" s="171"/>
    </row>
    <row r="1744" spans="2:14" hidden="1">
      <c r="B1744" s="322"/>
      <c r="C1744" s="155">
        <v>89784</v>
      </c>
      <c r="D1744" s="121" t="s">
        <v>11</v>
      </c>
      <c r="E1744" s="184" t="s">
        <v>12284</v>
      </c>
      <c r="F1744" s="387"/>
      <c r="G1744" s="387"/>
      <c r="H1744" s="387"/>
      <c r="I1744" s="387"/>
      <c r="J1744" s="169"/>
      <c r="K1744" s="415">
        <v>0</v>
      </c>
      <c r="L1744" s="87"/>
      <c r="M1744" s="170"/>
      <c r="N1744" s="171"/>
    </row>
    <row r="1745" spans="2:14" hidden="1">
      <c r="B1745" s="322"/>
      <c r="C1745" s="155"/>
      <c r="D1745" s="121"/>
      <c r="E1745" s="184"/>
      <c r="F1745" s="387"/>
      <c r="G1745" s="387"/>
      <c r="H1745" s="387"/>
      <c r="I1745" s="387"/>
      <c r="J1745" s="169"/>
      <c r="K1745" s="415"/>
      <c r="L1745" s="87"/>
      <c r="M1745" s="170"/>
      <c r="N1745" s="171"/>
    </row>
    <row r="1746" spans="2:14" ht="27.75" hidden="1" customHeight="1">
      <c r="B1746" s="322"/>
      <c r="C1746" s="155" t="e">
        <f>'3-COMPO.ADM.PRF '!#REF!</f>
        <v>#REF!</v>
      </c>
      <c r="D1746" s="121" t="s">
        <v>6713</v>
      </c>
      <c r="E1746" s="601" t="s">
        <v>12285</v>
      </c>
      <c r="F1746" s="602"/>
      <c r="G1746" s="602"/>
      <c r="H1746" s="602"/>
      <c r="I1746" s="602"/>
      <c r="J1746" s="603"/>
      <c r="K1746" s="415">
        <v>0</v>
      </c>
      <c r="L1746" s="87"/>
      <c r="M1746" s="170"/>
      <c r="N1746" s="171"/>
    </row>
    <row r="1747" spans="2:14" ht="27.75" hidden="1" customHeight="1">
      <c r="B1747" s="322"/>
      <c r="C1747" s="155" t="e">
        <f>'3-COMPO.ADM.PRF '!#REF!</f>
        <v>#REF!</v>
      </c>
      <c r="D1747" s="121" t="s">
        <v>6713</v>
      </c>
      <c r="E1747" s="601" t="s">
        <v>12287</v>
      </c>
      <c r="F1747" s="602"/>
      <c r="G1747" s="602"/>
      <c r="H1747" s="602"/>
      <c r="I1747" s="602"/>
      <c r="J1747" s="603"/>
      <c r="K1747" s="415">
        <v>0</v>
      </c>
      <c r="L1747" s="87"/>
      <c r="M1747" s="170"/>
      <c r="N1747" s="171"/>
    </row>
    <row r="1748" spans="2:14" ht="27.75" hidden="1" customHeight="1">
      <c r="B1748" s="322"/>
      <c r="C1748" s="155" t="e">
        <f>'3-COMPO.ADM.PRF '!#REF!</f>
        <v>#REF!</v>
      </c>
      <c r="D1748" s="121" t="s">
        <v>6713</v>
      </c>
      <c r="E1748" s="601" t="s">
        <v>12286</v>
      </c>
      <c r="F1748" s="602"/>
      <c r="G1748" s="602"/>
      <c r="H1748" s="602"/>
      <c r="I1748" s="602"/>
      <c r="J1748" s="603"/>
      <c r="K1748" s="415">
        <v>0</v>
      </c>
      <c r="L1748" s="87"/>
      <c r="M1748" s="170"/>
      <c r="N1748" s="171"/>
    </row>
    <row r="1749" spans="2:14" hidden="1">
      <c r="B1749" s="322"/>
      <c r="C1749" s="155"/>
      <c r="D1749" s="121"/>
      <c r="E1749" s="184"/>
      <c r="F1749" s="387"/>
      <c r="G1749" s="387"/>
      <c r="H1749" s="387"/>
      <c r="I1749" s="387"/>
      <c r="J1749" s="169"/>
      <c r="K1749" s="415"/>
      <c r="L1749" s="87"/>
      <c r="M1749" s="170"/>
      <c r="N1749" s="171"/>
    </row>
    <row r="1750" spans="2:14" ht="13.5" thickBot="1">
      <c r="B1750" s="322"/>
      <c r="C1750" s="121"/>
      <c r="D1750" s="121"/>
      <c r="E1750" s="178"/>
      <c r="F1750" s="73"/>
      <c r="G1750" s="73"/>
      <c r="H1750" s="73"/>
      <c r="I1750" s="73"/>
      <c r="J1750" s="169"/>
      <c r="K1750" s="111"/>
      <c r="L1750" s="100"/>
      <c r="M1750" s="170"/>
      <c r="N1750" s="171"/>
    </row>
    <row r="1751" spans="2:14" ht="13.5" thickBot="1">
      <c r="B1751" s="323"/>
      <c r="C1751" s="149"/>
      <c r="D1751" s="149"/>
      <c r="E1751" s="591" t="s">
        <v>6105</v>
      </c>
      <c r="F1751" s="592"/>
      <c r="G1751" s="592"/>
      <c r="H1751" s="592"/>
      <c r="I1751" s="592"/>
      <c r="J1751" s="593"/>
      <c r="K1751" s="410"/>
      <c r="L1751" s="106"/>
      <c r="M1751" s="154"/>
      <c r="N1751" s="177"/>
    </row>
    <row r="1752" spans="2:14" hidden="1">
      <c r="B1752" s="322"/>
      <c r="C1752" s="121"/>
      <c r="D1752" s="121"/>
      <c r="E1752" s="178"/>
      <c r="F1752" s="73"/>
      <c r="G1752" s="73"/>
      <c r="H1752" s="73"/>
      <c r="I1752" s="73"/>
      <c r="J1752" s="169"/>
      <c r="K1752" s="111"/>
      <c r="L1752" s="100"/>
      <c r="M1752" s="170"/>
      <c r="N1752" s="171"/>
    </row>
    <row r="1753" spans="2:14" ht="26.25" hidden="1" customHeight="1">
      <c r="B1753" s="322"/>
      <c r="C1753" s="278" t="e">
        <f>'3-COMPO.ADM.PRF '!#REF!</f>
        <v>#REF!</v>
      </c>
      <c r="D1753" s="121" t="s">
        <v>6713</v>
      </c>
      <c r="E1753" s="601" t="s">
        <v>12291</v>
      </c>
      <c r="F1753" s="602"/>
      <c r="G1753" s="602"/>
      <c r="H1753" s="602"/>
      <c r="I1753" s="602"/>
      <c r="J1753" s="603"/>
      <c r="K1753" s="415">
        <v>0</v>
      </c>
      <c r="L1753" s="394"/>
      <c r="M1753" s="170"/>
      <c r="N1753" s="171"/>
    </row>
    <row r="1754" spans="2:14" hidden="1">
      <c r="B1754" s="322"/>
      <c r="C1754" s="121">
        <v>92688</v>
      </c>
      <c r="D1754" s="121" t="s">
        <v>11</v>
      </c>
      <c r="E1754" s="184" t="s">
        <v>12292</v>
      </c>
      <c r="F1754" s="395"/>
      <c r="G1754" s="395"/>
      <c r="H1754" s="395"/>
      <c r="I1754" s="395"/>
      <c r="J1754" s="169"/>
      <c r="K1754" s="415">
        <v>0</v>
      </c>
      <c r="L1754" s="394" t="s">
        <v>24</v>
      </c>
      <c r="M1754" s="170"/>
      <c r="N1754" s="171"/>
    </row>
    <row r="1755" spans="2:14" hidden="1">
      <c r="B1755" s="322"/>
      <c r="C1755" s="121">
        <v>83534</v>
      </c>
      <c r="D1755" s="121" t="s">
        <v>11</v>
      </c>
      <c r="E1755" s="393" t="s">
        <v>12293</v>
      </c>
      <c r="F1755" s="395"/>
      <c r="G1755" s="395"/>
      <c r="H1755" s="395"/>
      <c r="I1755" s="395"/>
      <c r="J1755" s="169"/>
      <c r="K1755" s="415">
        <v>0</v>
      </c>
      <c r="L1755" s="394" t="s">
        <v>24</v>
      </c>
      <c r="M1755" s="170"/>
      <c r="N1755" s="171"/>
    </row>
    <row r="1756" spans="2:14" hidden="1">
      <c r="B1756" s="322"/>
      <c r="C1756" s="278" t="e">
        <f>'3-COMPO.ADM.PRF '!#REF!</f>
        <v>#REF!</v>
      </c>
      <c r="D1756" s="121" t="s">
        <v>6713</v>
      </c>
      <c r="E1756" s="184" t="s">
        <v>12294</v>
      </c>
      <c r="F1756" s="395"/>
      <c r="G1756" s="395"/>
      <c r="H1756" s="395"/>
      <c r="I1756" s="395"/>
      <c r="J1756" s="169"/>
      <c r="K1756" s="415">
        <v>0</v>
      </c>
      <c r="L1756" s="87" t="s">
        <v>20</v>
      </c>
      <c r="M1756" s="170"/>
      <c r="N1756" s="171"/>
    </row>
    <row r="1757" spans="2:14" hidden="1">
      <c r="B1757" s="322"/>
      <c r="C1757" s="278" t="e">
        <f>'3-COMPO.ADM.PRF '!#REF!</f>
        <v>#REF!</v>
      </c>
      <c r="D1757" s="121" t="s">
        <v>6713</v>
      </c>
      <c r="E1757" s="184" t="s">
        <v>12295</v>
      </c>
      <c r="F1757" s="400"/>
      <c r="G1757" s="400"/>
      <c r="H1757" s="400"/>
      <c r="I1757" s="400"/>
      <c r="J1757" s="169"/>
      <c r="K1757" s="415">
        <v>0</v>
      </c>
      <c r="L1757" s="398" t="s">
        <v>6113</v>
      </c>
      <c r="M1757" s="170"/>
      <c r="N1757" s="171"/>
    </row>
    <row r="1758" spans="2:14" hidden="1">
      <c r="B1758" s="322"/>
      <c r="C1758" s="121">
        <v>92905</v>
      </c>
      <c r="D1758" s="121" t="s">
        <v>11</v>
      </c>
      <c r="E1758" s="184" t="s">
        <v>12296</v>
      </c>
      <c r="F1758" s="400"/>
      <c r="G1758" s="400"/>
      <c r="H1758" s="400"/>
      <c r="I1758" s="400"/>
      <c r="J1758" s="169"/>
      <c r="K1758" s="415">
        <v>0</v>
      </c>
      <c r="L1758" s="398" t="s">
        <v>6113</v>
      </c>
      <c r="M1758" s="170"/>
      <c r="N1758" s="171"/>
    </row>
    <row r="1759" spans="2:14" hidden="1">
      <c r="B1759" s="322"/>
      <c r="C1759" s="121">
        <v>92694</v>
      </c>
      <c r="D1759" s="121" t="s">
        <v>11</v>
      </c>
      <c r="E1759" s="184" t="s">
        <v>12297</v>
      </c>
      <c r="F1759" s="400"/>
      <c r="G1759" s="400"/>
      <c r="H1759" s="400"/>
      <c r="I1759" s="400"/>
      <c r="J1759" s="169"/>
      <c r="K1759" s="415">
        <v>0</v>
      </c>
      <c r="L1759" s="398" t="s">
        <v>6113</v>
      </c>
      <c r="M1759" s="170"/>
      <c r="N1759" s="171"/>
    </row>
    <row r="1760" spans="2:14" hidden="1">
      <c r="B1760" s="322"/>
      <c r="C1760" s="121">
        <v>92692</v>
      </c>
      <c r="D1760" s="121" t="s">
        <v>11</v>
      </c>
      <c r="E1760" s="184" t="s">
        <v>12298</v>
      </c>
      <c r="F1760" s="400"/>
      <c r="G1760" s="400"/>
      <c r="H1760" s="400"/>
      <c r="I1760" s="400"/>
      <c r="J1760" s="169"/>
      <c r="K1760" s="415">
        <v>0</v>
      </c>
      <c r="L1760" s="398" t="s">
        <v>6113</v>
      </c>
      <c r="M1760" s="170"/>
      <c r="N1760" s="171"/>
    </row>
    <row r="1761" spans="2:14" hidden="1">
      <c r="B1761" s="322"/>
      <c r="C1761" s="278" t="e">
        <f>'3-COMPO.ADM.PRF '!#REF!</f>
        <v>#REF!</v>
      </c>
      <c r="D1761" s="121" t="s">
        <v>6713</v>
      </c>
      <c r="E1761" s="184" t="s">
        <v>12299</v>
      </c>
      <c r="F1761" s="400"/>
      <c r="G1761" s="400"/>
      <c r="H1761" s="400"/>
      <c r="I1761" s="400"/>
      <c r="J1761" s="169"/>
      <c r="K1761" s="415">
        <v>0</v>
      </c>
      <c r="L1761" s="398" t="s">
        <v>6113</v>
      </c>
      <c r="M1761" s="170"/>
      <c r="N1761" s="171"/>
    </row>
    <row r="1762" spans="2:14" hidden="1">
      <c r="B1762" s="322"/>
      <c r="C1762" s="121">
        <v>92953</v>
      </c>
      <c r="D1762" s="121" t="s">
        <v>11</v>
      </c>
      <c r="E1762" s="184" t="s">
        <v>12300</v>
      </c>
      <c r="F1762" s="400"/>
      <c r="G1762" s="400"/>
      <c r="H1762" s="400"/>
      <c r="I1762" s="400"/>
      <c r="J1762" s="169"/>
      <c r="K1762" s="415">
        <v>0</v>
      </c>
      <c r="L1762" s="398" t="s">
        <v>6113</v>
      </c>
      <c r="M1762" s="170"/>
      <c r="N1762" s="171"/>
    </row>
    <row r="1763" spans="2:14" hidden="1">
      <c r="B1763" s="322"/>
      <c r="C1763" s="121">
        <v>92701</v>
      </c>
      <c r="D1763" s="121" t="s">
        <v>11</v>
      </c>
      <c r="E1763" s="184" t="s">
        <v>12301</v>
      </c>
      <c r="F1763" s="400"/>
      <c r="G1763" s="400"/>
      <c r="H1763" s="400"/>
      <c r="I1763" s="400"/>
      <c r="J1763" s="169"/>
      <c r="K1763" s="415">
        <v>0</v>
      </c>
      <c r="L1763" s="398" t="s">
        <v>6113</v>
      </c>
      <c r="M1763" s="170"/>
      <c r="N1763" s="171"/>
    </row>
    <row r="1764" spans="2:14" hidden="1">
      <c r="B1764" s="322"/>
      <c r="C1764" s="278" t="e">
        <f>'3-COMPO.ADM.PRF '!#REF!</f>
        <v>#REF!</v>
      </c>
      <c r="D1764" s="121" t="s">
        <v>6713</v>
      </c>
      <c r="E1764" s="184" t="s">
        <v>6110</v>
      </c>
      <c r="F1764" s="400"/>
      <c r="G1764" s="400"/>
      <c r="H1764" s="400"/>
      <c r="I1764" s="400"/>
      <c r="J1764" s="169"/>
      <c r="K1764" s="415">
        <v>0</v>
      </c>
      <c r="L1764" s="398" t="s">
        <v>6113</v>
      </c>
      <c r="M1764" s="170"/>
      <c r="N1764" s="171"/>
    </row>
    <row r="1765" spans="2:14" hidden="1">
      <c r="B1765" s="322"/>
      <c r="C1765" s="278" t="e">
        <f>'3-COMPO.ADM.PRF '!#REF!</f>
        <v>#REF!</v>
      </c>
      <c r="D1765" s="121" t="s">
        <v>6713</v>
      </c>
      <c r="E1765" s="184" t="s">
        <v>12305</v>
      </c>
      <c r="F1765" s="400"/>
      <c r="G1765" s="400"/>
      <c r="H1765" s="400"/>
      <c r="I1765" s="400"/>
      <c r="J1765" s="169"/>
      <c r="K1765" s="415">
        <v>0</v>
      </c>
      <c r="L1765" s="398" t="s">
        <v>6113</v>
      </c>
      <c r="M1765" s="170"/>
      <c r="N1765" s="171"/>
    </row>
    <row r="1766" spans="2:14" hidden="1">
      <c r="B1766" s="322"/>
      <c r="C1766" s="278" t="e">
        <f>'3-COMPO.ADM.PRF '!#REF!</f>
        <v>#REF!</v>
      </c>
      <c r="D1766" s="121" t="s">
        <v>6713</v>
      </c>
      <c r="E1766" s="184" t="s">
        <v>12302</v>
      </c>
      <c r="F1766" s="400"/>
      <c r="G1766" s="400"/>
      <c r="H1766" s="400"/>
      <c r="I1766" s="400"/>
      <c r="J1766" s="169"/>
      <c r="K1766" s="415">
        <v>0</v>
      </c>
      <c r="L1766" s="398" t="s">
        <v>24</v>
      </c>
      <c r="M1766" s="170"/>
      <c r="N1766" s="171"/>
    </row>
    <row r="1767" spans="2:14" hidden="1">
      <c r="B1767" s="322"/>
      <c r="C1767" s="278" t="e">
        <f>'3-COMPO.ADM.PRF '!#REF!</f>
        <v>#REF!</v>
      </c>
      <c r="D1767" s="121" t="s">
        <v>6713</v>
      </c>
      <c r="E1767" s="184" t="s">
        <v>12303</v>
      </c>
      <c r="F1767" s="400"/>
      <c r="G1767" s="400"/>
      <c r="H1767" s="400"/>
      <c r="I1767" s="400"/>
      <c r="J1767" s="169"/>
      <c r="K1767" s="415">
        <v>0</v>
      </c>
      <c r="L1767" s="398" t="s">
        <v>6113</v>
      </c>
      <c r="M1767" s="170"/>
      <c r="N1767" s="171"/>
    </row>
    <row r="1768" spans="2:14" hidden="1">
      <c r="B1768" s="322"/>
      <c r="C1768" s="278" t="e">
        <f>'3-COMPO.ADM.PRF '!#REF!</f>
        <v>#REF!</v>
      </c>
      <c r="D1768" s="121" t="s">
        <v>6713</v>
      </c>
      <c r="E1768" s="184" t="s">
        <v>12304</v>
      </c>
      <c r="F1768" s="400"/>
      <c r="G1768" s="400"/>
      <c r="H1768" s="400"/>
      <c r="I1768" s="400"/>
      <c r="J1768" s="169"/>
      <c r="K1768" s="415">
        <v>0</v>
      </c>
      <c r="L1768" s="398" t="s">
        <v>6113</v>
      </c>
      <c r="M1768" s="170"/>
      <c r="N1768" s="171"/>
    </row>
    <row r="1769" spans="2:14" ht="13.5" thickBot="1">
      <c r="B1769" s="322"/>
      <c r="C1769" s="121"/>
      <c r="D1769" s="121"/>
      <c r="E1769" s="184"/>
      <c r="F1769" s="400"/>
      <c r="G1769" s="400"/>
      <c r="H1769" s="400"/>
      <c r="I1769" s="400"/>
      <c r="J1769" s="169"/>
      <c r="K1769" s="111"/>
      <c r="L1769" s="398"/>
      <c r="M1769" s="170"/>
      <c r="N1769" s="171"/>
    </row>
    <row r="1770" spans="2:14" hidden="1">
      <c r="B1770" s="322"/>
      <c r="C1770" s="121"/>
      <c r="D1770" s="121"/>
      <c r="E1770" s="184"/>
      <c r="F1770" s="400"/>
      <c r="G1770" s="400"/>
      <c r="H1770" s="400"/>
      <c r="I1770" s="400"/>
      <c r="J1770" s="169"/>
      <c r="K1770" s="111"/>
      <c r="L1770" s="398"/>
      <c r="M1770" s="170"/>
      <c r="N1770" s="171"/>
    </row>
    <row r="1771" spans="2:14" hidden="1">
      <c r="B1771" s="322"/>
      <c r="C1771" s="121"/>
      <c r="D1771" s="121"/>
      <c r="E1771" s="184"/>
      <c r="F1771" s="400"/>
      <c r="G1771" s="400"/>
      <c r="H1771" s="400"/>
      <c r="I1771" s="400"/>
      <c r="J1771" s="169"/>
      <c r="K1771" s="111"/>
      <c r="L1771" s="398"/>
      <c r="M1771" s="170"/>
      <c r="N1771" s="171"/>
    </row>
    <row r="1772" spans="2:14" hidden="1">
      <c r="B1772" s="322"/>
      <c r="C1772" s="121"/>
      <c r="D1772" s="121"/>
      <c r="E1772" s="184"/>
      <c r="F1772" s="400"/>
      <c r="G1772" s="400"/>
      <c r="H1772" s="400"/>
      <c r="I1772" s="400"/>
      <c r="J1772" s="169"/>
      <c r="K1772" s="111"/>
      <c r="L1772" s="398"/>
      <c r="M1772" s="170"/>
      <c r="N1772" s="171"/>
    </row>
    <row r="1773" spans="2:14" hidden="1">
      <c r="B1773" s="322"/>
      <c r="C1773" s="121"/>
      <c r="D1773" s="121"/>
      <c r="E1773" s="184"/>
      <c r="F1773" s="400"/>
      <c r="G1773" s="400"/>
      <c r="H1773" s="400"/>
      <c r="I1773" s="400"/>
      <c r="J1773" s="169"/>
      <c r="K1773" s="111"/>
      <c r="L1773" s="398"/>
      <c r="M1773" s="170"/>
      <c r="N1773" s="171"/>
    </row>
    <row r="1774" spans="2:14" hidden="1">
      <c r="B1774" s="322"/>
      <c r="C1774" s="121"/>
      <c r="D1774" s="121"/>
      <c r="E1774" s="184"/>
      <c r="F1774" s="400"/>
      <c r="G1774" s="400"/>
      <c r="H1774" s="400"/>
      <c r="I1774" s="400"/>
      <c r="J1774" s="169"/>
      <c r="K1774" s="111"/>
      <c r="L1774" s="398"/>
      <c r="M1774" s="170"/>
      <c r="N1774" s="171"/>
    </row>
    <row r="1775" spans="2:14" hidden="1">
      <c r="B1775" s="322"/>
      <c r="C1775" s="121"/>
      <c r="D1775" s="121"/>
      <c r="E1775" s="184"/>
      <c r="F1775" s="400"/>
      <c r="G1775" s="400"/>
      <c r="H1775" s="400"/>
      <c r="I1775" s="400"/>
      <c r="J1775" s="169"/>
      <c r="K1775" s="111"/>
      <c r="L1775" s="398"/>
      <c r="M1775" s="170"/>
      <c r="N1775" s="171"/>
    </row>
    <row r="1776" spans="2:14" hidden="1">
      <c r="B1776" s="322"/>
      <c r="C1776" s="121"/>
      <c r="D1776" s="121"/>
      <c r="E1776" s="184"/>
      <c r="F1776" s="400"/>
      <c r="G1776" s="400"/>
      <c r="H1776" s="400"/>
      <c r="I1776" s="400"/>
      <c r="J1776" s="169"/>
      <c r="K1776" s="111"/>
      <c r="L1776" s="398"/>
      <c r="M1776" s="170"/>
      <c r="N1776" s="171"/>
    </row>
    <row r="1777" spans="2:14" hidden="1">
      <c r="B1777" s="322"/>
      <c r="C1777" s="121"/>
      <c r="D1777" s="121"/>
      <c r="E1777" s="184"/>
      <c r="F1777" s="400"/>
      <c r="G1777" s="400"/>
      <c r="H1777" s="400"/>
      <c r="I1777" s="400"/>
      <c r="J1777" s="169"/>
      <c r="K1777" s="111"/>
      <c r="L1777" s="398"/>
      <c r="M1777" s="170"/>
      <c r="N1777" s="171"/>
    </row>
    <row r="1778" spans="2:14" hidden="1">
      <c r="B1778" s="322"/>
      <c r="C1778" s="121"/>
      <c r="D1778" s="121"/>
      <c r="E1778" s="184"/>
      <c r="F1778" s="400"/>
      <c r="G1778" s="400"/>
      <c r="H1778" s="400"/>
      <c r="I1778" s="400"/>
      <c r="J1778" s="169"/>
      <c r="K1778" s="111"/>
      <c r="L1778" s="398"/>
      <c r="M1778" s="170"/>
      <c r="N1778" s="171"/>
    </row>
    <row r="1779" spans="2:14" hidden="1">
      <c r="B1779" s="322"/>
      <c r="C1779" s="121"/>
      <c r="D1779" s="121"/>
      <c r="E1779" s="184"/>
      <c r="F1779" s="400"/>
      <c r="G1779" s="400"/>
      <c r="H1779" s="400"/>
      <c r="I1779" s="400"/>
      <c r="J1779" s="169"/>
      <c r="K1779" s="111"/>
      <c r="L1779" s="398"/>
      <c r="M1779" s="170"/>
      <c r="N1779" s="171"/>
    </row>
    <row r="1780" spans="2:14" hidden="1">
      <c r="B1780" s="322"/>
      <c r="C1780" s="121"/>
      <c r="D1780" s="121"/>
      <c r="E1780" s="184"/>
      <c r="F1780" s="400"/>
      <c r="G1780" s="400"/>
      <c r="H1780" s="400"/>
      <c r="I1780" s="400"/>
      <c r="J1780" s="169"/>
      <c r="K1780" s="111"/>
      <c r="L1780" s="398"/>
      <c r="M1780" s="170"/>
      <c r="N1780" s="171"/>
    </row>
    <row r="1781" spans="2:14" hidden="1">
      <c r="B1781" s="322"/>
      <c r="C1781" s="121"/>
      <c r="D1781" s="121"/>
      <c r="E1781" s="393"/>
      <c r="F1781" s="395"/>
      <c r="G1781" s="395"/>
      <c r="H1781" s="395"/>
      <c r="I1781" s="395"/>
      <c r="J1781" s="169"/>
      <c r="K1781" s="111"/>
      <c r="L1781" s="394"/>
      <c r="M1781" s="170"/>
      <c r="N1781" s="171"/>
    </row>
    <row r="1782" spans="2:14" hidden="1">
      <c r="B1782" s="322"/>
      <c r="C1782" s="121"/>
      <c r="D1782" s="121"/>
      <c r="E1782" s="184"/>
      <c r="F1782" s="395"/>
      <c r="G1782" s="395"/>
      <c r="H1782" s="395"/>
      <c r="I1782" s="395"/>
      <c r="J1782" s="169"/>
      <c r="K1782" s="111"/>
      <c r="L1782" s="394"/>
      <c r="M1782" s="170"/>
      <c r="N1782" s="171"/>
    </row>
    <row r="1783" spans="2:14" hidden="1">
      <c r="B1783" s="322"/>
      <c r="C1783" s="121"/>
      <c r="D1783" s="121"/>
      <c r="E1783" s="393"/>
      <c r="F1783" s="395"/>
      <c r="G1783" s="395"/>
      <c r="H1783" s="395"/>
      <c r="I1783" s="395"/>
      <c r="J1783" s="169"/>
      <c r="K1783" s="111"/>
      <c r="L1783" s="394"/>
      <c r="M1783" s="170"/>
      <c r="N1783" s="171"/>
    </row>
    <row r="1784" spans="2:14" hidden="1">
      <c r="B1784" s="322"/>
      <c r="C1784" s="121"/>
      <c r="D1784" s="121"/>
      <c r="E1784" s="393"/>
      <c r="F1784" s="395"/>
      <c r="G1784" s="395"/>
      <c r="H1784" s="395"/>
      <c r="I1784" s="395"/>
      <c r="J1784" s="169"/>
      <c r="K1784" s="111"/>
      <c r="L1784" s="394"/>
      <c r="M1784" s="170"/>
      <c r="N1784" s="171"/>
    </row>
    <row r="1785" spans="2:14" hidden="1">
      <c r="B1785" s="322"/>
      <c r="C1785" s="121"/>
      <c r="D1785" s="121"/>
      <c r="E1785" s="393"/>
      <c r="F1785" s="395"/>
      <c r="G1785" s="395"/>
      <c r="H1785" s="395"/>
      <c r="I1785" s="395"/>
      <c r="J1785" s="169"/>
      <c r="K1785" s="111"/>
      <c r="L1785" s="394"/>
      <c r="M1785" s="170"/>
      <c r="N1785" s="171"/>
    </row>
    <row r="1786" spans="2:14" hidden="1">
      <c r="B1786" s="322"/>
      <c r="C1786" s="121"/>
      <c r="D1786" s="121"/>
      <c r="E1786" s="393"/>
      <c r="F1786" s="395"/>
      <c r="G1786" s="395"/>
      <c r="H1786" s="395"/>
      <c r="I1786" s="395"/>
      <c r="J1786" s="169"/>
      <c r="K1786" s="111"/>
      <c r="L1786" s="394"/>
      <c r="M1786" s="170"/>
      <c r="N1786" s="171"/>
    </row>
    <row r="1787" spans="2:14" hidden="1">
      <c r="B1787" s="322"/>
      <c r="C1787" s="121"/>
      <c r="D1787" s="121"/>
      <c r="E1787" s="393"/>
      <c r="F1787" s="395"/>
      <c r="G1787" s="395"/>
      <c r="H1787" s="395"/>
      <c r="I1787" s="395"/>
      <c r="J1787" s="169"/>
      <c r="K1787" s="111"/>
      <c r="L1787" s="394"/>
      <c r="M1787" s="170"/>
      <c r="N1787" s="171"/>
    </row>
    <row r="1788" spans="2:14" hidden="1">
      <c r="B1788" s="322"/>
      <c r="C1788" s="121"/>
      <c r="D1788" s="121"/>
      <c r="E1788" s="393"/>
      <c r="F1788" s="395"/>
      <c r="G1788" s="395"/>
      <c r="H1788" s="395"/>
      <c r="I1788" s="395"/>
      <c r="J1788" s="169"/>
      <c r="K1788" s="111"/>
      <c r="L1788" s="394"/>
      <c r="M1788" s="170"/>
      <c r="N1788" s="171"/>
    </row>
    <row r="1789" spans="2:14" hidden="1">
      <c r="B1789" s="322"/>
      <c r="C1789" s="121"/>
      <c r="D1789" s="121"/>
      <c r="E1789" s="393"/>
      <c r="F1789" s="395"/>
      <c r="G1789" s="395"/>
      <c r="H1789" s="395"/>
      <c r="I1789" s="395"/>
      <c r="J1789" s="169"/>
      <c r="K1789" s="111"/>
      <c r="L1789" s="394"/>
      <c r="M1789" s="170"/>
      <c r="N1789" s="171"/>
    </row>
    <row r="1790" spans="2:14" ht="13.5" hidden="1" thickBot="1">
      <c r="B1790" s="322"/>
      <c r="C1790" s="121"/>
      <c r="D1790" s="121"/>
      <c r="E1790" s="393"/>
      <c r="F1790" s="395"/>
      <c r="G1790" s="395"/>
      <c r="H1790" s="395"/>
      <c r="I1790" s="395"/>
      <c r="J1790" s="169"/>
      <c r="K1790" s="111"/>
      <c r="L1790" s="394"/>
      <c r="M1790" s="170"/>
      <c r="N1790" s="171"/>
    </row>
    <row r="1791" spans="2:14" ht="13.5" thickBot="1">
      <c r="B1791" s="323"/>
      <c r="C1791" s="149"/>
      <c r="D1791" s="149"/>
      <c r="E1791" s="591" t="s">
        <v>12507</v>
      </c>
      <c r="F1791" s="592"/>
      <c r="G1791" s="592"/>
      <c r="H1791" s="592"/>
      <c r="I1791" s="592"/>
      <c r="J1791" s="593"/>
      <c r="K1791" s="410"/>
      <c r="L1791" s="106"/>
      <c r="M1791" s="154"/>
      <c r="N1791" s="177"/>
    </row>
    <row r="1792" spans="2:14">
      <c r="B1792" s="322"/>
      <c r="C1792" s="45"/>
      <c r="D1792" s="45"/>
      <c r="E1792" s="178"/>
      <c r="F1792" s="73"/>
      <c r="G1792" s="73"/>
      <c r="H1792" s="73"/>
      <c r="I1792" s="73"/>
      <c r="J1792" s="169"/>
      <c r="K1792" s="411"/>
      <c r="L1792" s="100"/>
      <c r="M1792" s="170"/>
      <c r="N1792" s="171"/>
    </row>
    <row r="1793" spans="2:14" hidden="1">
      <c r="B1793" s="322"/>
      <c r="C1793" s="45"/>
      <c r="D1793" s="45"/>
      <c r="E1793" s="397" t="s">
        <v>12307</v>
      </c>
      <c r="F1793" s="400"/>
      <c r="G1793" s="400"/>
      <c r="H1793" s="400"/>
      <c r="I1793" s="400"/>
      <c r="J1793" s="169"/>
      <c r="K1793" s="411"/>
      <c r="L1793" s="398"/>
      <c r="M1793" s="170"/>
      <c r="N1793" s="171"/>
    </row>
    <row r="1794" spans="2:14" hidden="1">
      <c r="B1794" s="322"/>
      <c r="C1794" s="45"/>
      <c r="D1794" s="45"/>
      <c r="E1794" s="397" t="s">
        <v>12308</v>
      </c>
      <c r="F1794" s="400"/>
      <c r="G1794" s="400"/>
      <c r="H1794" s="400"/>
      <c r="I1794" s="400"/>
      <c r="J1794" s="169"/>
      <c r="K1794" s="411"/>
      <c r="L1794" s="398"/>
      <c r="M1794" s="170"/>
      <c r="N1794" s="171"/>
    </row>
    <row r="1795" spans="2:14" hidden="1">
      <c r="B1795" s="322"/>
      <c r="C1795" s="155" t="e">
        <f>'3-COMPO.ADM.PRF '!#REF!</f>
        <v>#REF!</v>
      </c>
      <c r="D1795" s="121" t="s">
        <v>6713</v>
      </c>
      <c r="E1795" s="397" t="s">
        <v>12201</v>
      </c>
      <c r="F1795" s="400"/>
      <c r="G1795" s="400"/>
      <c r="H1795" s="400"/>
      <c r="I1795" s="400"/>
      <c r="J1795" s="169"/>
      <c r="K1795" s="415">
        <v>0</v>
      </c>
      <c r="L1795" s="398"/>
      <c r="M1795" s="170"/>
      <c r="N1795" s="171"/>
    </row>
    <row r="1796" spans="2:14" hidden="1">
      <c r="B1796" s="322"/>
      <c r="C1796" s="155" t="e">
        <f>'3-COMPO.ADM.PRF '!#REF!</f>
        <v>#REF!</v>
      </c>
      <c r="D1796" s="121" t="s">
        <v>6713</v>
      </c>
      <c r="E1796" s="397" t="s">
        <v>12179</v>
      </c>
      <c r="F1796" s="400"/>
      <c r="G1796" s="400"/>
      <c r="H1796" s="400"/>
      <c r="I1796" s="400"/>
      <c r="J1796" s="169"/>
      <c r="K1796" s="415">
        <v>0</v>
      </c>
      <c r="L1796" s="398"/>
      <c r="M1796" s="170"/>
      <c r="N1796" s="171"/>
    </row>
    <row r="1797" spans="2:14">
      <c r="B1797" s="322"/>
      <c r="C1797" s="45"/>
      <c r="D1797" s="121"/>
      <c r="E1797" s="397" t="s">
        <v>12309</v>
      </c>
      <c r="F1797" s="400"/>
      <c r="G1797" s="400"/>
      <c r="H1797" s="400"/>
      <c r="I1797" s="400"/>
      <c r="J1797" s="169"/>
      <c r="K1797" s="415"/>
      <c r="L1797" s="398"/>
      <c r="M1797" s="170"/>
      <c r="N1797" s="171"/>
    </row>
    <row r="1798" spans="2:14">
      <c r="B1798" s="322"/>
      <c r="C1798" s="155" t="str">
        <f>'3-COMPO.ADM.PRF '!B141</f>
        <v>CP-ELE-01</v>
      </c>
      <c r="D1798" s="121" t="s">
        <v>6713</v>
      </c>
      <c r="E1798" s="397" t="s">
        <v>12196</v>
      </c>
      <c r="F1798" s="400"/>
      <c r="G1798" s="400"/>
      <c r="H1798" s="400"/>
      <c r="I1798" s="400"/>
      <c r="J1798" s="169"/>
      <c r="K1798" s="415">
        <v>3</v>
      </c>
      <c r="L1798" s="398"/>
      <c r="M1798" s="170"/>
      <c r="N1798" s="171"/>
    </row>
    <row r="1799" spans="2:14" hidden="1">
      <c r="B1799" s="322"/>
      <c r="C1799" s="45"/>
      <c r="D1799" s="45"/>
      <c r="E1799" s="397" t="s">
        <v>12310</v>
      </c>
      <c r="F1799" s="400"/>
      <c r="G1799" s="400"/>
      <c r="H1799" s="400"/>
      <c r="I1799" s="400"/>
      <c r="J1799" s="169"/>
      <c r="K1799" s="415"/>
      <c r="L1799" s="398"/>
      <c r="M1799" s="170"/>
      <c r="N1799" s="171"/>
    </row>
    <row r="1800" spans="2:14" hidden="1">
      <c r="B1800" s="322"/>
      <c r="C1800" s="155" t="e">
        <f>'3-COMPO.ADM.PRF '!#REF!</f>
        <v>#REF!</v>
      </c>
      <c r="D1800" s="121" t="s">
        <v>6713</v>
      </c>
      <c r="E1800" s="397" t="s">
        <v>12201</v>
      </c>
      <c r="F1800" s="400"/>
      <c r="G1800" s="400"/>
      <c r="H1800" s="400"/>
      <c r="I1800" s="400"/>
      <c r="J1800" s="169"/>
      <c r="K1800" s="415">
        <v>0</v>
      </c>
      <c r="L1800" s="398"/>
      <c r="M1800" s="170"/>
      <c r="N1800" s="171"/>
    </row>
    <row r="1801" spans="2:14" hidden="1">
      <c r="B1801" s="322"/>
      <c r="C1801" s="155" t="e">
        <f>'3-COMPO.ADM.PRF '!#REF!</f>
        <v>#REF!</v>
      </c>
      <c r="D1801" s="121" t="s">
        <v>6713</v>
      </c>
      <c r="E1801" s="397" t="s">
        <v>12179</v>
      </c>
      <c r="F1801" s="400"/>
      <c r="G1801" s="400"/>
      <c r="H1801" s="400"/>
      <c r="I1801" s="400"/>
      <c r="J1801" s="169"/>
      <c r="K1801" s="415">
        <v>0</v>
      </c>
      <c r="L1801" s="398"/>
      <c r="M1801" s="170"/>
      <c r="N1801" s="171"/>
    </row>
    <row r="1802" spans="2:14">
      <c r="B1802" s="322"/>
      <c r="C1802" s="155"/>
      <c r="D1802" s="121"/>
      <c r="E1802" s="487"/>
      <c r="F1802" s="544"/>
      <c r="G1802" s="544"/>
      <c r="H1802" s="544"/>
      <c r="I1802" s="544"/>
      <c r="J1802" s="169"/>
      <c r="K1802" s="415"/>
      <c r="L1802" s="488"/>
      <c r="M1802" s="170"/>
      <c r="N1802" s="171"/>
    </row>
    <row r="1803" spans="2:14">
      <c r="B1803" s="322"/>
      <c r="C1803" s="45"/>
      <c r="D1803" s="45"/>
      <c r="E1803" s="397" t="s">
        <v>12311</v>
      </c>
      <c r="F1803" s="400"/>
      <c r="G1803" s="400"/>
      <c r="H1803" s="400"/>
      <c r="I1803" s="400"/>
      <c r="J1803" s="169"/>
      <c r="K1803" s="415"/>
      <c r="L1803" s="398"/>
      <c r="M1803" s="170"/>
      <c r="N1803" s="171"/>
    </row>
    <row r="1804" spans="2:14">
      <c r="B1804" s="322"/>
      <c r="C1804" s="155" t="str">
        <f>'3-COMPO.ADM.PRF '!B146</f>
        <v>CP-ELE-02</v>
      </c>
      <c r="D1804" s="121" t="s">
        <v>6713</v>
      </c>
      <c r="E1804" s="397" t="s">
        <v>12196</v>
      </c>
      <c r="F1804" s="400"/>
      <c r="G1804" s="400"/>
      <c r="H1804" s="400"/>
      <c r="I1804" s="400"/>
      <c r="J1804" s="169"/>
      <c r="K1804" s="415">
        <v>2</v>
      </c>
      <c r="L1804" s="398"/>
      <c r="M1804" s="170"/>
      <c r="N1804" s="171"/>
    </row>
    <row r="1805" spans="2:14">
      <c r="B1805" s="322"/>
      <c r="C1805" s="155"/>
      <c r="D1805" s="121"/>
      <c r="E1805" s="487"/>
      <c r="F1805" s="544"/>
      <c r="G1805" s="544"/>
      <c r="H1805" s="544"/>
      <c r="I1805" s="544"/>
      <c r="J1805" s="169"/>
      <c r="K1805" s="415"/>
      <c r="L1805" s="488"/>
      <c r="M1805" s="170"/>
      <c r="N1805" s="171"/>
    </row>
    <row r="1806" spans="2:14">
      <c r="B1806" s="322"/>
      <c r="C1806" s="45"/>
      <c r="D1806" s="45"/>
      <c r="E1806" s="397" t="s">
        <v>12312</v>
      </c>
      <c r="F1806" s="400"/>
      <c r="G1806" s="400"/>
      <c r="H1806" s="400"/>
      <c r="I1806" s="400"/>
      <c r="J1806" s="169"/>
      <c r="K1806" s="415"/>
      <c r="L1806" s="398"/>
      <c r="M1806" s="170"/>
      <c r="N1806" s="171"/>
    </row>
    <row r="1807" spans="2:14" hidden="1">
      <c r="B1807" s="322"/>
      <c r="C1807" s="45">
        <v>91940</v>
      </c>
      <c r="D1807" s="121" t="s">
        <v>11</v>
      </c>
      <c r="E1807" s="397" t="s">
        <v>12313</v>
      </c>
      <c r="F1807" s="400"/>
      <c r="G1807" s="400"/>
      <c r="H1807" s="400"/>
      <c r="I1807" s="400"/>
      <c r="J1807" s="169"/>
      <c r="K1807" s="415">
        <v>0</v>
      </c>
      <c r="L1807" s="398"/>
      <c r="M1807" s="170"/>
      <c r="N1807" s="171"/>
    </row>
    <row r="1808" spans="2:14" hidden="1">
      <c r="B1808" s="322"/>
      <c r="C1808" s="45">
        <v>91941</v>
      </c>
      <c r="D1808" s="121" t="s">
        <v>11</v>
      </c>
      <c r="E1808" s="397" t="s">
        <v>12314</v>
      </c>
      <c r="F1808" s="400"/>
      <c r="G1808" s="400"/>
      <c r="H1808" s="400"/>
      <c r="I1808" s="400"/>
      <c r="J1808" s="169"/>
      <c r="K1808" s="415">
        <v>0</v>
      </c>
      <c r="L1808" s="398"/>
      <c r="M1808" s="170"/>
      <c r="N1808" s="171"/>
    </row>
    <row r="1809" spans="2:14">
      <c r="B1809" s="322"/>
      <c r="C1809" s="45">
        <v>91943</v>
      </c>
      <c r="D1809" s="121" t="s">
        <v>11</v>
      </c>
      <c r="E1809" s="397" t="s">
        <v>12315</v>
      </c>
      <c r="F1809" s="400"/>
      <c r="G1809" s="400"/>
      <c r="H1809" s="400"/>
      <c r="I1809" s="400"/>
      <c r="J1809" s="169"/>
      <c r="K1809" s="415">
        <v>8</v>
      </c>
      <c r="L1809" s="398"/>
      <c r="M1809" s="170"/>
      <c r="N1809" s="171"/>
    </row>
    <row r="1810" spans="2:14" hidden="1">
      <c r="B1810" s="322"/>
      <c r="C1810" s="45"/>
      <c r="D1810" s="45"/>
      <c r="E1810" s="397" t="s">
        <v>12316</v>
      </c>
      <c r="F1810" s="400"/>
      <c r="G1810" s="400"/>
      <c r="H1810" s="400"/>
      <c r="I1810" s="400"/>
      <c r="J1810" s="169"/>
      <c r="K1810" s="415"/>
      <c r="L1810" s="398"/>
      <c r="M1810" s="170"/>
      <c r="N1810" s="171"/>
    </row>
    <row r="1811" spans="2:14" hidden="1">
      <c r="B1811" s="322"/>
      <c r="C1811" s="45">
        <v>91937</v>
      </c>
      <c r="D1811" s="121" t="s">
        <v>11</v>
      </c>
      <c r="E1811" s="397" t="s">
        <v>12317</v>
      </c>
      <c r="F1811" s="400"/>
      <c r="G1811" s="400"/>
      <c r="H1811" s="400"/>
      <c r="I1811" s="400"/>
      <c r="J1811" s="169"/>
      <c r="K1811" s="415">
        <v>0</v>
      </c>
      <c r="L1811" s="398"/>
      <c r="M1811" s="170"/>
      <c r="N1811" s="171"/>
    </row>
    <row r="1812" spans="2:14" hidden="1">
      <c r="B1812" s="322"/>
      <c r="C1812" s="45"/>
      <c r="D1812" s="45"/>
      <c r="E1812" s="397" t="s">
        <v>12318</v>
      </c>
      <c r="F1812" s="400"/>
      <c r="G1812" s="400"/>
      <c r="H1812" s="400"/>
      <c r="I1812" s="400"/>
      <c r="J1812" s="169"/>
      <c r="K1812" s="415"/>
      <c r="L1812" s="398"/>
      <c r="M1812" s="170"/>
      <c r="N1812" s="171"/>
    </row>
    <row r="1813" spans="2:14" hidden="1">
      <c r="B1813" s="322"/>
      <c r="C1813" s="155" t="e">
        <f>'3-COMPO.ADM.PRF '!#REF!</f>
        <v>#REF!</v>
      </c>
      <c r="D1813" s="121" t="s">
        <v>6713</v>
      </c>
      <c r="E1813" s="397" t="s">
        <v>12201</v>
      </c>
      <c r="F1813" s="400"/>
      <c r="G1813" s="400"/>
      <c r="H1813" s="400"/>
      <c r="I1813" s="400"/>
      <c r="J1813" s="169"/>
      <c r="K1813" s="415">
        <v>0</v>
      </c>
      <c r="L1813" s="398"/>
      <c r="M1813" s="170"/>
      <c r="N1813" s="171"/>
    </row>
    <row r="1814" spans="2:14" hidden="1">
      <c r="B1814" s="322"/>
      <c r="C1814" s="45"/>
      <c r="D1814" s="121"/>
      <c r="E1814" s="397" t="s">
        <v>12319</v>
      </c>
      <c r="F1814" s="400"/>
      <c r="G1814" s="400"/>
      <c r="H1814" s="400"/>
      <c r="I1814" s="400"/>
      <c r="J1814" s="169"/>
      <c r="K1814" s="415"/>
      <c r="L1814" s="398"/>
      <c r="M1814" s="170"/>
      <c r="N1814" s="171"/>
    </row>
    <row r="1815" spans="2:14" hidden="1">
      <c r="B1815" s="322"/>
      <c r="C1815" s="155" t="e">
        <f>'3-COMPO.ADM.PRF '!#REF!</f>
        <v>#REF!</v>
      </c>
      <c r="D1815" s="121" t="s">
        <v>6713</v>
      </c>
      <c r="E1815" s="397" t="s">
        <v>12201</v>
      </c>
      <c r="F1815" s="400"/>
      <c r="G1815" s="400"/>
      <c r="H1815" s="400"/>
      <c r="I1815" s="400"/>
      <c r="J1815" s="169"/>
      <c r="K1815" s="415">
        <v>0</v>
      </c>
      <c r="L1815" s="398"/>
      <c r="M1815" s="170"/>
      <c r="N1815" s="171"/>
    </row>
    <row r="1816" spans="2:14" hidden="1">
      <c r="B1816" s="322"/>
      <c r="C1816" s="155" t="e">
        <f>'3-COMPO.ADM.PRF '!#REF!</f>
        <v>#REF!</v>
      </c>
      <c r="D1816" s="121" t="s">
        <v>6713</v>
      </c>
      <c r="E1816" s="397" t="s">
        <v>12179</v>
      </c>
      <c r="F1816" s="400"/>
      <c r="G1816" s="400"/>
      <c r="H1816" s="400"/>
      <c r="I1816" s="400"/>
      <c r="J1816" s="169"/>
      <c r="K1816" s="415">
        <v>0</v>
      </c>
      <c r="L1816" s="398"/>
      <c r="M1816" s="170"/>
      <c r="N1816" s="171"/>
    </row>
    <row r="1817" spans="2:14" hidden="1">
      <c r="B1817" s="322"/>
      <c r="C1817" s="45"/>
      <c r="D1817" s="45"/>
      <c r="E1817" s="397" t="s">
        <v>12320</v>
      </c>
      <c r="F1817" s="400"/>
      <c r="G1817" s="400"/>
      <c r="H1817" s="400"/>
      <c r="I1817" s="400"/>
      <c r="J1817" s="169"/>
      <c r="K1817" s="415"/>
      <c r="L1817" s="398"/>
      <c r="M1817" s="170"/>
      <c r="N1817" s="171"/>
    </row>
    <row r="1818" spans="2:14" hidden="1">
      <c r="B1818" s="322"/>
      <c r="C1818" s="45">
        <v>93013</v>
      </c>
      <c r="D1818" s="121" t="s">
        <v>11</v>
      </c>
      <c r="E1818" s="397" t="s">
        <v>12201</v>
      </c>
      <c r="F1818" s="400"/>
      <c r="G1818" s="400"/>
      <c r="H1818" s="400"/>
      <c r="I1818" s="400"/>
      <c r="J1818" s="169"/>
      <c r="K1818" s="415">
        <v>0</v>
      </c>
      <c r="L1818" s="398"/>
      <c r="M1818" s="170"/>
      <c r="N1818" s="171"/>
    </row>
    <row r="1819" spans="2:14" hidden="1">
      <c r="B1819" s="322"/>
      <c r="C1819" s="45">
        <v>91884</v>
      </c>
      <c r="D1819" s="121" t="s">
        <v>11</v>
      </c>
      <c r="E1819" s="397" t="s">
        <v>12179</v>
      </c>
      <c r="F1819" s="400"/>
      <c r="G1819" s="400"/>
      <c r="H1819" s="400"/>
      <c r="I1819" s="400"/>
      <c r="J1819" s="169"/>
      <c r="K1819" s="415">
        <v>0</v>
      </c>
      <c r="L1819" s="398"/>
      <c r="M1819" s="170"/>
      <c r="N1819" s="171"/>
    </row>
    <row r="1820" spans="2:14" hidden="1">
      <c r="B1820" s="322"/>
      <c r="C1820" s="45"/>
      <c r="D1820" s="45"/>
      <c r="E1820" s="397" t="s">
        <v>12321</v>
      </c>
      <c r="F1820" s="400"/>
      <c r="G1820" s="400"/>
      <c r="H1820" s="400"/>
      <c r="I1820" s="400"/>
      <c r="J1820" s="169"/>
      <c r="K1820" s="415"/>
      <c r="L1820" s="398"/>
      <c r="M1820" s="170"/>
      <c r="N1820" s="171"/>
    </row>
    <row r="1821" spans="2:14" hidden="1">
      <c r="B1821" s="322"/>
      <c r="C1821" s="155" t="e">
        <f>'3-COMPO.ADM.PRF '!#REF!</f>
        <v>#REF!</v>
      </c>
      <c r="D1821" s="121" t="s">
        <v>6713</v>
      </c>
      <c r="E1821" s="397" t="s">
        <v>12196</v>
      </c>
      <c r="F1821" s="400"/>
      <c r="G1821" s="400"/>
      <c r="H1821" s="400"/>
      <c r="I1821" s="400"/>
      <c r="J1821" s="169"/>
      <c r="K1821" s="415">
        <v>0</v>
      </c>
      <c r="L1821" s="398"/>
      <c r="M1821" s="170"/>
      <c r="N1821" s="171"/>
    </row>
    <row r="1822" spans="2:14">
      <c r="B1822" s="322"/>
      <c r="C1822" s="155"/>
      <c r="D1822" s="121"/>
      <c r="E1822" s="487"/>
      <c r="F1822" s="544"/>
      <c r="G1822" s="544"/>
      <c r="H1822" s="544"/>
      <c r="I1822" s="544"/>
      <c r="J1822" s="169"/>
      <c r="K1822" s="415"/>
      <c r="L1822" s="488"/>
      <c r="M1822" s="170"/>
      <c r="N1822" s="171"/>
    </row>
    <row r="1823" spans="2:14">
      <c r="B1823" s="322"/>
      <c r="C1823" s="45"/>
      <c r="D1823" s="45"/>
      <c r="E1823" s="397" t="s">
        <v>12322</v>
      </c>
      <c r="F1823" s="400"/>
      <c r="G1823" s="400"/>
      <c r="H1823" s="400"/>
      <c r="I1823" s="400"/>
      <c r="J1823" s="169"/>
      <c r="K1823" s="415"/>
      <c r="L1823" s="398"/>
      <c r="M1823" s="170"/>
      <c r="N1823" s="171"/>
    </row>
    <row r="1824" spans="2:14">
      <c r="B1824" s="322"/>
      <c r="C1824" s="45"/>
      <c r="D1824" s="45"/>
      <c r="E1824" s="487"/>
      <c r="F1824" s="544"/>
      <c r="G1824" s="544"/>
      <c r="H1824" s="544"/>
      <c r="I1824" s="544"/>
      <c r="J1824" s="169"/>
      <c r="K1824" s="415"/>
      <c r="L1824" s="488"/>
      <c r="M1824" s="170"/>
      <c r="N1824" s="171"/>
    </row>
    <row r="1825" spans="2:14">
      <c r="B1825" s="322"/>
      <c r="C1825" s="45"/>
      <c r="D1825" s="45"/>
      <c r="E1825" s="397" t="s">
        <v>12323</v>
      </c>
      <c r="F1825" s="400"/>
      <c r="G1825" s="400"/>
      <c r="H1825" s="400"/>
      <c r="I1825" s="400"/>
      <c r="J1825" s="169"/>
      <c r="K1825" s="415"/>
      <c r="L1825" s="398"/>
      <c r="M1825" s="170"/>
      <c r="N1825" s="171"/>
    </row>
    <row r="1826" spans="2:14">
      <c r="B1826" s="322"/>
      <c r="C1826" s="155" t="str">
        <f>'3-COMPO.ADM.PRF '!B151</f>
        <v>CP-ELE-03</v>
      </c>
      <c r="D1826" s="121" t="s">
        <v>6713</v>
      </c>
      <c r="E1826" s="184" t="s">
        <v>12418</v>
      </c>
      <c r="F1826" s="400"/>
      <c r="G1826" s="400"/>
      <c r="H1826" s="400"/>
      <c r="I1826" s="400"/>
      <c r="J1826" s="169"/>
      <c r="K1826" s="415">
        <v>40</v>
      </c>
      <c r="L1826" s="87" t="s">
        <v>20</v>
      </c>
      <c r="M1826" s="170"/>
      <c r="N1826" s="171"/>
    </row>
    <row r="1827" spans="2:14" hidden="1">
      <c r="B1827" s="322"/>
      <c r="C1827" s="45"/>
      <c r="D1827" s="45"/>
      <c r="E1827" s="397" t="s">
        <v>12324</v>
      </c>
      <c r="F1827" s="400"/>
      <c r="G1827" s="400"/>
      <c r="H1827" s="400"/>
      <c r="I1827" s="400"/>
      <c r="J1827" s="169"/>
      <c r="K1827" s="415"/>
      <c r="L1827" s="398"/>
      <c r="M1827" s="170"/>
      <c r="N1827" s="171"/>
    </row>
    <row r="1828" spans="2:14" hidden="1">
      <c r="B1828" s="322"/>
      <c r="C1828" s="45"/>
      <c r="D1828" s="45"/>
      <c r="E1828" s="397" t="s">
        <v>12325</v>
      </c>
      <c r="F1828" s="400"/>
      <c r="G1828" s="400"/>
      <c r="H1828" s="400"/>
      <c r="I1828" s="400"/>
      <c r="J1828" s="169"/>
      <c r="K1828" s="415"/>
      <c r="L1828" s="398"/>
      <c r="M1828" s="170"/>
      <c r="N1828" s="171"/>
    </row>
    <row r="1829" spans="2:14" hidden="1">
      <c r="B1829" s="322"/>
      <c r="C1829" s="45">
        <v>91935</v>
      </c>
      <c r="D1829" s="121" t="s">
        <v>11</v>
      </c>
      <c r="E1829" s="397" t="s">
        <v>12326</v>
      </c>
      <c r="F1829" s="400"/>
      <c r="G1829" s="400"/>
      <c r="H1829" s="400"/>
      <c r="I1829" s="400"/>
      <c r="J1829" s="169"/>
      <c r="K1829" s="415">
        <v>0</v>
      </c>
      <c r="L1829" s="398"/>
      <c r="M1829" s="170"/>
      <c r="N1829" s="171"/>
    </row>
    <row r="1830" spans="2:14" hidden="1">
      <c r="B1830" s="322"/>
      <c r="C1830" s="45">
        <v>92984</v>
      </c>
      <c r="D1830" s="121" t="s">
        <v>11</v>
      </c>
      <c r="E1830" s="397" t="s">
        <v>12327</v>
      </c>
      <c r="F1830" s="400"/>
      <c r="G1830" s="400"/>
      <c r="H1830" s="400"/>
      <c r="I1830" s="400"/>
      <c r="J1830" s="169"/>
      <c r="K1830" s="415">
        <v>0</v>
      </c>
      <c r="L1830" s="398"/>
      <c r="M1830" s="170"/>
      <c r="N1830" s="171"/>
    </row>
    <row r="1831" spans="2:14" hidden="1">
      <c r="B1831" s="322"/>
      <c r="C1831" s="45">
        <v>92986</v>
      </c>
      <c r="D1831" s="121" t="s">
        <v>11</v>
      </c>
      <c r="E1831" s="397" t="s">
        <v>12328</v>
      </c>
      <c r="F1831" s="400"/>
      <c r="G1831" s="400"/>
      <c r="H1831" s="400"/>
      <c r="I1831" s="400"/>
      <c r="J1831" s="169"/>
      <c r="K1831" s="415">
        <v>0</v>
      </c>
      <c r="L1831" s="398"/>
      <c r="M1831" s="170"/>
      <c r="N1831" s="171"/>
    </row>
    <row r="1832" spans="2:14" hidden="1">
      <c r="B1832" s="322"/>
      <c r="C1832" s="45">
        <v>92990</v>
      </c>
      <c r="D1832" s="121" t="s">
        <v>11</v>
      </c>
      <c r="E1832" s="397" t="s">
        <v>12329</v>
      </c>
      <c r="F1832" s="400"/>
      <c r="G1832" s="400"/>
      <c r="H1832" s="400"/>
      <c r="I1832" s="400"/>
      <c r="J1832" s="169"/>
      <c r="K1832" s="415">
        <v>0</v>
      </c>
      <c r="L1832" s="398"/>
      <c r="M1832" s="170"/>
      <c r="N1832" s="171"/>
    </row>
    <row r="1833" spans="2:14">
      <c r="B1833" s="322"/>
      <c r="C1833" s="45"/>
      <c r="D1833" s="121"/>
      <c r="E1833" s="487"/>
      <c r="F1833" s="544"/>
      <c r="G1833" s="544"/>
      <c r="H1833" s="544"/>
      <c r="I1833" s="544"/>
      <c r="J1833" s="169"/>
      <c r="K1833" s="415"/>
      <c r="L1833" s="488"/>
      <c r="M1833" s="170"/>
      <c r="N1833" s="171"/>
    </row>
    <row r="1834" spans="2:14" hidden="1">
      <c r="B1834" s="322"/>
      <c r="C1834" s="45"/>
      <c r="D1834" s="45"/>
      <c r="E1834" s="397" t="s">
        <v>12330</v>
      </c>
      <c r="F1834" s="400"/>
      <c r="G1834" s="400"/>
      <c r="H1834" s="400"/>
      <c r="I1834" s="400"/>
      <c r="J1834" s="169"/>
      <c r="K1834" s="415"/>
      <c r="L1834" s="398"/>
      <c r="M1834" s="170"/>
      <c r="N1834" s="171"/>
    </row>
    <row r="1835" spans="2:14" hidden="1">
      <c r="B1835" s="322"/>
      <c r="C1835" s="45">
        <v>91931</v>
      </c>
      <c r="D1835" s="121" t="s">
        <v>11</v>
      </c>
      <c r="E1835" s="397" t="s">
        <v>12331</v>
      </c>
      <c r="F1835" s="400"/>
      <c r="G1835" s="400"/>
      <c r="H1835" s="400"/>
      <c r="I1835" s="400"/>
      <c r="J1835" s="169"/>
      <c r="K1835" s="415">
        <v>0</v>
      </c>
      <c r="L1835" s="398"/>
      <c r="M1835" s="170"/>
      <c r="N1835" s="171"/>
    </row>
    <row r="1836" spans="2:14" hidden="1">
      <c r="B1836" s="322"/>
      <c r="C1836" s="45"/>
      <c r="D1836" s="45"/>
      <c r="E1836" s="397" t="s">
        <v>12332</v>
      </c>
      <c r="F1836" s="400"/>
      <c r="G1836" s="400"/>
      <c r="H1836" s="400"/>
      <c r="I1836" s="400"/>
      <c r="J1836" s="169"/>
      <c r="K1836" s="415"/>
      <c r="L1836" s="398"/>
      <c r="M1836" s="170"/>
      <c r="N1836" s="171"/>
    </row>
    <row r="1837" spans="2:14" hidden="1">
      <c r="B1837" s="322"/>
      <c r="C1837" s="45">
        <v>91927</v>
      </c>
      <c r="D1837" s="121" t="s">
        <v>11</v>
      </c>
      <c r="E1837" s="397" t="s">
        <v>12333</v>
      </c>
      <c r="F1837" s="400"/>
      <c r="G1837" s="400"/>
      <c r="H1837" s="400"/>
      <c r="I1837" s="400"/>
      <c r="J1837" s="169"/>
      <c r="K1837" s="415">
        <v>0</v>
      </c>
      <c r="L1837" s="398"/>
      <c r="M1837" s="170"/>
      <c r="N1837" s="171"/>
    </row>
    <row r="1838" spans="2:14">
      <c r="B1838" s="322"/>
      <c r="C1838" s="45"/>
      <c r="D1838" s="45"/>
      <c r="E1838" s="397" t="s">
        <v>12334</v>
      </c>
      <c r="F1838" s="400"/>
      <c r="G1838" s="400"/>
      <c r="H1838" s="400"/>
      <c r="I1838" s="400"/>
      <c r="J1838" s="169"/>
      <c r="K1838" s="415"/>
      <c r="L1838" s="398"/>
      <c r="M1838" s="170"/>
      <c r="N1838" s="171"/>
    </row>
    <row r="1839" spans="2:14" hidden="1">
      <c r="B1839" s="322"/>
      <c r="C1839" s="45">
        <v>92983</v>
      </c>
      <c r="D1839" s="121" t="s">
        <v>11</v>
      </c>
      <c r="E1839" s="397" t="s">
        <v>12333</v>
      </c>
      <c r="F1839" s="400"/>
      <c r="G1839" s="400"/>
      <c r="H1839" s="400"/>
      <c r="I1839" s="400"/>
      <c r="J1839" s="169"/>
      <c r="K1839" s="415"/>
      <c r="L1839" s="398"/>
      <c r="M1839" s="170"/>
      <c r="N1839" s="171"/>
    </row>
    <row r="1840" spans="2:14" hidden="1">
      <c r="B1840" s="322"/>
      <c r="C1840" s="45">
        <v>91928</v>
      </c>
      <c r="D1840" s="121" t="s">
        <v>11</v>
      </c>
      <c r="E1840" s="397" t="s">
        <v>12335</v>
      </c>
      <c r="F1840" s="400"/>
      <c r="G1840" s="400"/>
      <c r="H1840" s="400"/>
      <c r="I1840" s="400"/>
      <c r="J1840" s="169"/>
      <c r="K1840" s="415">
        <v>0</v>
      </c>
      <c r="L1840" s="398"/>
      <c r="M1840" s="170"/>
      <c r="N1840" s="171"/>
    </row>
    <row r="1841" spans="2:14">
      <c r="B1841" s="322"/>
      <c r="C1841" s="45">
        <v>91930</v>
      </c>
      <c r="D1841" s="121" t="s">
        <v>11</v>
      </c>
      <c r="E1841" s="397" t="s">
        <v>12331</v>
      </c>
      <c r="F1841" s="400"/>
      <c r="G1841" s="400"/>
      <c r="H1841" s="400"/>
      <c r="I1841" s="400"/>
      <c r="J1841" s="169"/>
      <c r="K1841" s="415">
        <f>60*6</f>
        <v>360</v>
      </c>
      <c r="L1841" s="398"/>
      <c r="M1841" s="170"/>
      <c r="N1841" s="171"/>
    </row>
    <row r="1842" spans="2:14">
      <c r="B1842" s="322"/>
      <c r="C1842" s="45"/>
      <c r="D1842" s="121"/>
      <c r="E1842" s="487"/>
      <c r="F1842" s="544"/>
      <c r="G1842" s="544"/>
      <c r="H1842" s="544"/>
      <c r="I1842" s="544"/>
      <c r="J1842" s="169"/>
      <c r="K1842" s="415"/>
      <c r="L1842" s="488"/>
      <c r="M1842" s="170"/>
      <c r="N1842" s="171"/>
    </row>
    <row r="1843" spans="2:14">
      <c r="B1843" s="322"/>
      <c r="C1843" s="45"/>
      <c r="D1843" s="45"/>
      <c r="E1843" s="397" t="s">
        <v>12336</v>
      </c>
      <c r="F1843" s="400"/>
      <c r="G1843" s="400"/>
      <c r="H1843" s="400"/>
      <c r="I1843" s="400"/>
      <c r="J1843" s="169"/>
      <c r="K1843" s="415"/>
      <c r="L1843" s="398"/>
      <c r="M1843" s="170"/>
      <c r="N1843" s="171"/>
    </row>
    <row r="1844" spans="2:14" hidden="1">
      <c r="B1844" s="322"/>
      <c r="C1844" s="45"/>
      <c r="D1844" s="45"/>
      <c r="E1844" s="397" t="s">
        <v>12337</v>
      </c>
      <c r="F1844" s="400"/>
      <c r="G1844" s="400"/>
      <c r="H1844" s="400"/>
      <c r="I1844" s="400"/>
      <c r="J1844" s="169"/>
      <c r="K1844" s="415"/>
      <c r="L1844" s="398"/>
      <c r="M1844" s="170"/>
      <c r="N1844" s="171"/>
    </row>
    <row r="1845" spans="2:14" hidden="1">
      <c r="B1845" s="322"/>
      <c r="C1845" s="45"/>
      <c r="D1845" s="45"/>
      <c r="E1845" s="230" t="s">
        <v>12338</v>
      </c>
      <c r="F1845" s="234"/>
      <c r="G1845" s="234"/>
      <c r="H1845" s="234"/>
      <c r="I1845" s="234"/>
      <c r="J1845" s="180"/>
      <c r="K1845" s="430">
        <v>0</v>
      </c>
      <c r="L1845" s="398"/>
      <c r="M1845" s="170"/>
      <c r="N1845" s="171"/>
    </row>
    <row r="1846" spans="2:14">
      <c r="B1846" s="322"/>
      <c r="C1846" s="45"/>
      <c r="D1846" s="45"/>
      <c r="E1846" s="230"/>
      <c r="F1846" s="234"/>
      <c r="G1846" s="234"/>
      <c r="H1846" s="234"/>
      <c r="I1846" s="234"/>
      <c r="J1846" s="180"/>
      <c r="K1846" s="430"/>
      <c r="L1846" s="488"/>
      <c r="M1846" s="170"/>
      <c r="N1846" s="171"/>
    </row>
    <row r="1847" spans="2:14">
      <c r="B1847" s="322"/>
      <c r="C1847" s="45"/>
      <c r="D1847" s="45"/>
      <c r="E1847" s="397" t="s">
        <v>12339</v>
      </c>
      <c r="F1847" s="400"/>
      <c r="G1847" s="400"/>
      <c r="H1847" s="400"/>
      <c r="I1847" s="400"/>
      <c r="J1847" s="169"/>
      <c r="K1847" s="415"/>
      <c r="L1847" s="398"/>
      <c r="M1847" s="170"/>
      <c r="N1847" s="171"/>
    </row>
    <row r="1848" spans="2:14">
      <c r="B1848" s="322"/>
      <c r="C1848" s="45">
        <v>83446</v>
      </c>
      <c r="D1848" s="121" t="s">
        <v>11</v>
      </c>
      <c r="E1848" s="397" t="s">
        <v>12340</v>
      </c>
      <c r="F1848" s="400"/>
      <c r="G1848" s="400"/>
      <c r="H1848" s="400"/>
      <c r="I1848" s="400"/>
      <c r="J1848" s="169"/>
      <c r="K1848" s="415">
        <f>10+K1845</f>
        <v>10</v>
      </c>
      <c r="L1848" s="398"/>
      <c r="M1848" s="170"/>
      <c r="N1848" s="171"/>
    </row>
    <row r="1849" spans="2:14">
      <c r="B1849" s="322"/>
      <c r="C1849" s="45"/>
      <c r="D1849" s="121"/>
      <c r="E1849" s="487"/>
      <c r="F1849" s="544"/>
      <c r="G1849" s="544"/>
      <c r="H1849" s="544"/>
      <c r="I1849" s="544"/>
      <c r="J1849" s="169"/>
      <c r="K1849" s="415"/>
      <c r="L1849" s="488"/>
      <c r="M1849" s="170"/>
      <c r="N1849" s="171"/>
    </row>
    <row r="1850" spans="2:14">
      <c r="B1850" s="322"/>
      <c r="C1850" s="45"/>
      <c r="D1850" s="45"/>
      <c r="E1850" s="397" t="s">
        <v>12341</v>
      </c>
      <c r="F1850" s="400"/>
      <c r="G1850" s="400"/>
      <c r="H1850" s="400"/>
      <c r="I1850" s="400"/>
      <c r="J1850" s="169"/>
      <c r="K1850" s="415"/>
      <c r="L1850" s="398"/>
      <c r="M1850" s="170"/>
      <c r="N1850" s="171"/>
    </row>
    <row r="1851" spans="2:14">
      <c r="B1851" s="322"/>
      <c r="C1851" s="45"/>
      <c r="D1851" s="45"/>
      <c r="E1851" s="487"/>
      <c r="F1851" s="544"/>
      <c r="G1851" s="544"/>
      <c r="H1851" s="544"/>
      <c r="I1851" s="544"/>
      <c r="J1851" s="169"/>
      <c r="K1851" s="415"/>
      <c r="L1851" s="488"/>
      <c r="M1851" s="170"/>
      <c r="N1851" s="171"/>
    </row>
    <row r="1852" spans="2:14">
      <c r="B1852" s="322"/>
      <c r="C1852" s="45">
        <v>92005</v>
      </c>
      <c r="D1852" s="121" t="s">
        <v>11</v>
      </c>
      <c r="E1852" s="397" t="s">
        <v>12342</v>
      </c>
      <c r="F1852" s="400"/>
      <c r="G1852" s="400"/>
      <c r="H1852" s="400"/>
      <c r="I1852" s="400"/>
      <c r="J1852" s="169"/>
      <c r="K1852" s="415">
        <v>21</v>
      </c>
      <c r="L1852" s="398"/>
      <c r="M1852" s="170"/>
      <c r="N1852" s="171"/>
    </row>
    <row r="1853" spans="2:14">
      <c r="B1853" s="322"/>
      <c r="C1853" s="45"/>
      <c r="D1853" s="121"/>
      <c r="E1853" s="487"/>
      <c r="F1853" s="544"/>
      <c r="G1853" s="544"/>
      <c r="H1853" s="544"/>
      <c r="I1853" s="544"/>
      <c r="J1853" s="169"/>
      <c r="K1853" s="415"/>
      <c r="L1853" s="488"/>
      <c r="M1853" s="170"/>
      <c r="N1853" s="171"/>
    </row>
    <row r="1854" spans="2:14">
      <c r="B1854" s="322"/>
      <c r="C1854" s="45"/>
      <c r="D1854" s="45"/>
      <c r="E1854" s="397" t="s">
        <v>12343</v>
      </c>
      <c r="F1854" s="400"/>
      <c r="G1854" s="400"/>
      <c r="H1854" s="400"/>
      <c r="I1854" s="400"/>
      <c r="J1854" s="169"/>
      <c r="K1854" s="415"/>
      <c r="L1854" s="398"/>
      <c r="M1854" s="170"/>
      <c r="N1854" s="171"/>
    </row>
    <row r="1855" spans="2:14">
      <c r="B1855" s="322"/>
      <c r="C1855" s="45"/>
      <c r="D1855" s="45"/>
      <c r="E1855" s="487"/>
      <c r="F1855" s="544"/>
      <c r="G1855" s="544"/>
      <c r="H1855" s="544"/>
      <c r="I1855" s="544"/>
      <c r="J1855" s="169"/>
      <c r="K1855" s="415"/>
      <c r="L1855" s="488"/>
      <c r="M1855" s="170"/>
      <c r="N1855" s="171"/>
    </row>
    <row r="1856" spans="2:14">
      <c r="B1856" s="322"/>
      <c r="C1856" s="155" t="str">
        <f>'3-COMPO.ADM.PRF '!B155</f>
        <v>CP-ELE-04</v>
      </c>
      <c r="D1856" s="121" t="s">
        <v>6713</v>
      </c>
      <c r="E1856" s="397" t="s">
        <v>12344</v>
      </c>
      <c r="F1856" s="400"/>
      <c r="G1856" s="400"/>
      <c r="H1856" s="400"/>
      <c r="I1856" s="400"/>
      <c r="J1856" s="169"/>
      <c r="K1856" s="415">
        <v>44</v>
      </c>
      <c r="L1856" s="398"/>
      <c r="M1856" s="170"/>
      <c r="N1856" s="171"/>
    </row>
    <row r="1857" spans="2:14">
      <c r="B1857" s="322"/>
      <c r="C1857" s="45"/>
      <c r="D1857" s="45"/>
      <c r="E1857" s="397" t="s">
        <v>12345</v>
      </c>
      <c r="F1857" s="400"/>
      <c r="G1857" s="400"/>
      <c r="H1857" s="400"/>
      <c r="I1857" s="400"/>
      <c r="J1857" s="169"/>
      <c r="K1857" s="415"/>
      <c r="L1857" s="398"/>
      <c r="M1857" s="170"/>
      <c r="N1857" s="171"/>
    </row>
    <row r="1858" spans="2:14">
      <c r="B1858" s="322"/>
      <c r="C1858" s="45"/>
      <c r="D1858" s="45"/>
      <c r="E1858" s="487"/>
      <c r="F1858" s="544"/>
      <c r="G1858" s="544"/>
      <c r="H1858" s="544"/>
      <c r="I1858" s="544"/>
      <c r="J1858" s="169"/>
      <c r="K1858" s="415"/>
      <c r="L1858" s="488"/>
      <c r="M1858" s="170"/>
      <c r="N1858" s="171"/>
    </row>
    <row r="1859" spans="2:14">
      <c r="B1859" s="322"/>
      <c r="C1859" s="45">
        <v>91959</v>
      </c>
      <c r="D1859" s="121" t="s">
        <v>11</v>
      </c>
      <c r="E1859" s="397" t="s">
        <v>12346</v>
      </c>
      <c r="F1859" s="400"/>
      <c r="G1859" s="400"/>
      <c r="H1859" s="400"/>
      <c r="I1859" s="400"/>
      <c r="J1859" s="169"/>
      <c r="K1859" s="415">
        <v>34</v>
      </c>
      <c r="L1859" s="398"/>
      <c r="M1859" s="170"/>
      <c r="N1859" s="171"/>
    </row>
    <row r="1860" spans="2:14">
      <c r="B1860" s="322"/>
      <c r="C1860" s="45"/>
      <c r="D1860" s="121"/>
      <c r="E1860" s="487"/>
      <c r="F1860" s="544"/>
      <c r="G1860" s="544"/>
      <c r="H1860" s="544"/>
      <c r="I1860" s="544"/>
      <c r="J1860" s="169"/>
      <c r="K1860" s="415"/>
      <c r="L1860" s="488"/>
      <c r="M1860" s="170"/>
      <c r="N1860" s="171"/>
    </row>
    <row r="1861" spans="2:14">
      <c r="B1861" s="322"/>
      <c r="C1861" s="45">
        <v>91953</v>
      </c>
      <c r="D1861" s="121" t="s">
        <v>11</v>
      </c>
      <c r="E1861" s="397" t="s">
        <v>12347</v>
      </c>
      <c r="F1861" s="400"/>
      <c r="G1861" s="400"/>
      <c r="H1861" s="400"/>
      <c r="I1861" s="400"/>
      <c r="J1861" s="169"/>
      <c r="K1861" s="415">
        <f>50+K1862+K1863</f>
        <v>50</v>
      </c>
      <c r="L1861" s="398"/>
      <c r="M1861" s="170"/>
      <c r="N1861" s="171"/>
    </row>
    <row r="1862" spans="2:14" hidden="1">
      <c r="B1862" s="322"/>
      <c r="C1862" s="45"/>
      <c r="D1862" s="45"/>
      <c r="E1862" s="397" t="s">
        <v>12348</v>
      </c>
      <c r="F1862" s="400"/>
      <c r="G1862" s="400"/>
      <c r="H1862" s="400"/>
      <c r="I1862" s="400"/>
      <c r="J1862" s="169"/>
      <c r="K1862" s="430">
        <v>0</v>
      </c>
      <c r="L1862" s="398"/>
      <c r="M1862" s="170"/>
      <c r="N1862" s="171"/>
    </row>
    <row r="1863" spans="2:14" hidden="1">
      <c r="B1863" s="322"/>
      <c r="C1863" s="45"/>
      <c r="D1863" s="45"/>
      <c r="E1863" s="397" t="s">
        <v>12349</v>
      </c>
      <c r="F1863" s="400"/>
      <c r="G1863" s="400"/>
      <c r="H1863" s="400"/>
      <c r="I1863" s="400"/>
      <c r="J1863" s="169"/>
      <c r="K1863" s="430">
        <v>0</v>
      </c>
      <c r="L1863" s="398"/>
      <c r="M1863" s="170"/>
      <c r="N1863" s="171"/>
    </row>
    <row r="1864" spans="2:14" hidden="1">
      <c r="B1864" s="322"/>
      <c r="C1864" s="45"/>
      <c r="D1864" s="45"/>
      <c r="E1864" s="397" t="s">
        <v>12350</v>
      </c>
      <c r="F1864" s="400"/>
      <c r="G1864" s="400"/>
      <c r="H1864" s="400"/>
      <c r="I1864" s="400"/>
      <c r="J1864" s="169"/>
      <c r="K1864" s="415"/>
      <c r="L1864" s="398"/>
      <c r="M1864" s="170"/>
      <c r="N1864" s="171"/>
    </row>
    <row r="1865" spans="2:14">
      <c r="B1865" s="322"/>
      <c r="C1865" s="45"/>
      <c r="D1865" s="45"/>
      <c r="E1865" s="487"/>
      <c r="F1865" s="544"/>
      <c r="G1865" s="544"/>
      <c r="H1865" s="544"/>
      <c r="I1865" s="544"/>
      <c r="J1865" s="169"/>
      <c r="K1865" s="415"/>
      <c r="L1865" s="488"/>
      <c r="M1865" s="170"/>
      <c r="N1865" s="171"/>
    </row>
    <row r="1866" spans="2:14" hidden="1">
      <c r="B1866" s="322"/>
      <c r="C1866" s="45">
        <v>91950</v>
      </c>
      <c r="D1866" s="121" t="s">
        <v>11</v>
      </c>
      <c r="E1866" s="397" t="s">
        <v>12351</v>
      </c>
      <c r="F1866" s="400"/>
      <c r="G1866" s="400"/>
      <c r="H1866" s="400"/>
      <c r="I1866" s="400"/>
      <c r="J1866" s="169"/>
      <c r="K1866" s="415">
        <v>0</v>
      </c>
      <c r="L1866" s="398"/>
      <c r="M1866" s="170"/>
      <c r="N1866" s="171"/>
    </row>
    <row r="1867" spans="2:14" hidden="1">
      <c r="B1867" s="322"/>
      <c r="C1867" s="45"/>
      <c r="D1867" s="45"/>
      <c r="E1867" s="397" t="s">
        <v>12352</v>
      </c>
      <c r="F1867" s="400"/>
      <c r="G1867" s="400"/>
      <c r="H1867" s="400"/>
      <c r="I1867" s="400"/>
      <c r="J1867" s="169"/>
      <c r="K1867" s="415">
        <v>4</v>
      </c>
      <c r="L1867" s="398"/>
      <c r="M1867" s="170"/>
      <c r="N1867" s="171"/>
    </row>
    <row r="1868" spans="2:14">
      <c r="B1868" s="322"/>
      <c r="C1868" s="45">
        <v>91952</v>
      </c>
      <c r="D1868" s="121" t="s">
        <v>11</v>
      </c>
      <c r="E1868" s="397" t="s">
        <v>12353</v>
      </c>
      <c r="F1868" s="400"/>
      <c r="G1868" s="400"/>
      <c r="H1868" s="400"/>
      <c r="I1868" s="400"/>
      <c r="J1868" s="169"/>
      <c r="K1868" s="415">
        <v>4</v>
      </c>
      <c r="L1868" s="398"/>
      <c r="M1868" s="170"/>
      <c r="N1868" s="171"/>
    </row>
    <row r="1869" spans="2:14" hidden="1">
      <c r="B1869" s="322"/>
      <c r="C1869" s="45">
        <v>91996</v>
      </c>
      <c r="D1869" s="121" t="s">
        <v>11</v>
      </c>
      <c r="E1869" s="397" t="s">
        <v>12354</v>
      </c>
      <c r="F1869" s="400"/>
      <c r="G1869" s="400"/>
      <c r="H1869" s="400"/>
      <c r="I1869" s="400"/>
      <c r="J1869" s="169"/>
      <c r="K1869" s="415">
        <v>0</v>
      </c>
      <c r="L1869" s="398"/>
      <c r="M1869" s="170"/>
      <c r="N1869" s="171"/>
    </row>
    <row r="1870" spans="2:14" hidden="1">
      <c r="B1870" s="322"/>
      <c r="C1870" s="45">
        <v>91997</v>
      </c>
      <c r="D1870" s="121" t="s">
        <v>11</v>
      </c>
      <c r="E1870" s="397" t="s">
        <v>12355</v>
      </c>
      <c r="F1870" s="400"/>
      <c r="G1870" s="400"/>
      <c r="H1870" s="400"/>
      <c r="I1870" s="400"/>
      <c r="J1870" s="169"/>
      <c r="K1870" s="415">
        <v>0</v>
      </c>
      <c r="L1870" s="398"/>
      <c r="M1870" s="170"/>
      <c r="N1870" s="171"/>
    </row>
    <row r="1871" spans="2:14" hidden="1">
      <c r="B1871" s="322"/>
      <c r="C1871" s="45">
        <v>91997</v>
      </c>
      <c r="D1871" s="121" t="s">
        <v>11</v>
      </c>
      <c r="E1871" s="397" t="s">
        <v>12356</v>
      </c>
      <c r="F1871" s="400"/>
      <c r="G1871" s="400"/>
      <c r="H1871" s="400"/>
      <c r="I1871" s="400"/>
      <c r="J1871" s="169"/>
      <c r="K1871" s="415">
        <v>0</v>
      </c>
      <c r="L1871" s="398"/>
      <c r="M1871" s="170"/>
      <c r="N1871" s="171"/>
    </row>
    <row r="1872" spans="2:14" hidden="1">
      <c r="B1872" s="322"/>
      <c r="C1872" s="45"/>
      <c r="D1872" s="45"/>
      <c r="E1872" s="230" t="s">
        <v>12357</v>
      </c>
      <c r="F1872" s="234"/>
      <c r="G1872" s="234"/>
      <c r="H1872" s="234"/>
      <c r="I1872" s="234"/>
      <c r="J1872" s="180"/>
      <c r="K1872" s="430">
        <v>0</v>
      </c>
      <c r="L1872" s="398"/>
      <c r="M1872" s="170"/>
      <c r="N1872" s="171"/>
    </row>
    <row r="1873" spans="2:14" hidden="1">
      <c r="B1873" s="322"/>
      <c r="C1873" s="45"/>
      <c r="D1873" s="45"/>
      <c r="E1873" s="230" t="s">
        <v>12358</v>
      </c>
      <c r="F1873" s="234"/>
      <c r="G1873" s="234"/>
      <c r="H1873" s="234"/>
      <c r="I1873" s="234"/>
      <c r="J1873" s="180"/>
      <c r="K1873" s="430"/>
      <c r="L1873" s="398"/>
      <c r="M1873" s="170"/>
      <c r="N1873" s="171"/>
    </row>
    <row r="1874" spans="2:14" hidden="1">
      <c r="B1874" s="322"/>
      <c r="C1874" s="155" t="e">
        <f>'3-COMPO.ADM.PRF '!#REF!</f>
        <v>#REF!</v>
      </c>
      <c r="D1874" s="121" t="s">
        <v>6713</v>
      </c>
      <c r="E1874" s="230" t="s">
        <v>12359</v>
      </c>
      <c r="F1874" s="234"/>
      <c r="G1874" s="234"/>
      <c r="H1874" s="234"/>
      <c r="I1874" s="234"/>
      <c r="J1874" s="180"/>
      <c r="K1874" s="430">
        <v>0</v>
      </c>
      <c r="L1874" s="398"/>
      <c r="M1874" s="170"/>
      <c r="N1874" s="171"/>
    </row>
    <row r="1875" spans="2:14" hidden="1">
      <c r="B1875" s="322"/>
      <c r="C1875" s="45"/>
      <c r="D1875" s="45"/>
      <c r="E1875" s="397" t="s">
        <v>12360</v>
      </c>
      <c r="F1875" s="400"/>
      <c r="G1875" s="400"/>
      <c r="H1875" s="400"/>
      <c r="I1875" s="400"/>
      <c r="J1875" s="169"/>
      <c r="K1875" s="415"/>
      <c r="L1875" s="398"/>
      <c r="M1875" s="170"/>
      <c r="N1875" s="171"/>
    </row>
    <row r="1876" spans="2:14">
      <c r="B1876" s="322"/>
      <c r="C1876" s="45"/>
      <c r="D1876" s="45"/>
      <c r="E1876" s="487"/>
      <c r="F1876" s="544"/>
      <c r="G1876" s="544"/>
      <c r="H1876" s="544"/>
      <c r="I1876" s="544"/>
      <c r="J1876" s="169"/>
      <c r="K1876" s="415"/>
      <c r="L1876" s="488"/>
      <c r="M1876" s="170"/>
      <c r="N1876" s="171"/>
    </row>
    <row r="1877" spans="2:14">
      <c r="B1877" s="322"/>
      <c r="C1877" s="45"/>
      <c r="D1877" s="45"/>
      <c r="E1877" s="397" t="s">
        <v>12361</v>
      </c>
      <c r="F1877" s="400"/>
      <c r="G1877" s="400"/>
      <c r="H1877" s="400"/>
      <c r="I1877" s="400"/>
      <c r="J1877" s="169"/>
      <c r="K1877" s="415"/>
      <c r="L1877" s="398"/>
      <c r="M1877" s="170"/>
      <c r="N1877" s="171"/>
    </row>
    <row r="1878" spans="2:14">
      <c r="B1878" s="322"/>
      <c r="C1878" s="45">
        <v>93653</v>
      </c>
      <c r="D1878" s="121" t="s">
        <v>11</v>
      </c>
      <c r="E1878" s="184" t="s">
        <v>12419</v>
      </c>
      <c r="F1878" s="400"/>
      <c r="G1878" s="400"/>
      <c r="H1878" s="400"/>
      <c r="I1878" s="400"/>
      <c r="J1878" s="169"/>
      <c r="K1878" s="415">
        <f>3</f>
        <v>3</v>
      </c>
      <c r="L1878" s="398"/>
      <c r="M1878" s="170"/>
      <c r="N1878" s="171"/>
    </row>
    <row r="1879" spans="2:14" hidden="1">
      <c r="B1879" s="322"/>
      <c r="C1879" s="45" t="s">
        <v>11890</v>
      </c>
      <c r="D1879" s="121" t="s">
        <v>11</v>
      </c>
      <c r="E1879" s="397" t="s">
        <v>12362</v>
      </c>
      <c r="F1879" s="400"/>
      <c r="G1879" s="400"/>
      <c r="H1879" s="400"/>
      <c r="I1879" s="400"/>
      <c r="J1879" s="169"/>
      <c r="K1879" s="415">
        <v>0</v>
      </c>
      <c r="L1879" s="398"/>
      <c r="M1879" s="170"/>
      <c r="N1879" s="171"/>
    </row>
    <row r="1880" spans="2:14" hidden="1">
      <c r="B1880" s="322"/>
      <c r="C1880" s="45">
        <v>93654</v>
      </c>
      <c r="D1880" s="121" t="s">
        <v>11</v>
      </c>
      <c r="E1880" s="397" t="s">
        <v>12363</v>
      </c>
      <c r="F1880" s="400"/>
      <c r="G1880" s="400"/>
      <c r="H1880" s="400"/>
      <c r="I1880" s="400"/>
      <c r="J1880" s="169"/>
      <c r="K1880" s="415">
        <v>0</v>
      </c>
      <c r="L1880" s="398"/>
      <c r="M1880" s="170"/>
      <c r="N1880" s="171"/>
    </row>
    <row r="1881" spans="2:14" hidden="1">
      <c r="B1881" s="322"/>
      <c r="C1881" s="45">
        <v>93655</v>
      </c>
      <c r="D1881" s="121" t="s">
        <v>11</v>
      </c>
      <c r="E1881" s="397" t="s">
        <v>12364</v>
      </c>
      <c r="F1881" s="400"/>
      <c r="G1881" s="400"/>
      <c r="H1881" s="400"/>
      <c r="I1881" s="400"/>
      <c r="J1881" s="169"/>
      <c r="K1881" s="415">
        <v>0</v>
      </c>
      <c r="L1881" s="398"/>
      <c r="M1881" s="170"/>
      <c r="N1881" s="171"/>
    </row>
    <row r="1882" spans="2:14" hidden="1">
      <c r="B1882" s="322"/>
      <c r="C1882" s="45">
        <v>93656</v>
      </c>
      <c r="D1882" s="121" t="s">
        <v>11</v>
      </c>
      <c r="E1882" s="397" t="s">
        <v>12365</v>
      </c>
      <c r="F1882" s="400"/>
      <c r="G1882" s="400"/>
      <c r="H1882" s="400"/>
      <c r="I1882" s="400"/>
      <c r="J1882" s="169"/>
      <c r="K1882" s="415">
        <v>0</v>
      </c>
      <c r="L1882" s="398"/>
      <c r="M1882" s="170"/>
      <c r="N1882" s="171"/>
    </row>
    <row r="1883" spans="2:14" hidden="1">
      <c r="B1883" s="322"/>
      <c r="C1883" s="45"/>
      <c r="D1883" s="45"/>
      <c r="E1883" s="397" t="s">
        <v>12366</v>
      </c>
      <c r="F1883" s="400"/>
      <c r="G1883" s="400"/>
      <c r="H1883" s="400"/>
      <c r="I1883" s="400"/>
      <c r="J1883" s="169"/>
      <c r="K1883" s="415"/>
      <c r="L1883" s="398"/>
      <c r="M1883" s="170"/>
      <c r="N1883" s="171"/>
    </row>
    <row r="1884" spans="2:14" hidden="1">
      <c r="B1884" s="322"/>
      <c r="C1884" s="45">
        <v>93667</v>
      </c>
      <c r="D1884" s="121" t="s">
        <v>11</v>
      </c>
      <c r="E1884" s="184" t="s">
        <v>12419</v>
      </c>
      <c r="F1884" s="400"/>
      <c r="G1884" s="400"/>
      <c r="H1884" s="400"/>
      <c r="I1884" s="400"/>
      <c r="J1884" s="169"/>
      <c r="K1884" s="415">
        <v>0</v>
      </c>
      <c r="L1884" s="398"/>
      <c r="M1884" s="170"/>
      <c r="N1884" s="171"/>
    </row>
    <row r="1885" spans="2:14" hidden="1">
      <c r="B1885" s="322"/>
      <c r="C1885" s="45" t="s">
        <v>11900</v>
      </c>
      <c r="D1885" s="121" t="s">
        <v>11</v>
      </c>
      <c r="E1885" s="397" t="s">
        <v>12367</v>
      </c>
      <c r="F1885" s="400"/>
      <c r="G1885" s="400"/>
      <c r="H1885" s="400"/>
      <c r="I1885" s="400"/>
      <c r="J1885" s="169"/>
      <c r="K1885" s="415">
        <v>0</v>
      </c>
      <c r="L1885" s="398"/>
      <c r="M1885" s="170"/>
      <c r="N1885" s="171"/>
    </row>
    <row r="1886" spans="2:14" hidden="1">
      <c r="B1886" s="322"/>
      <c r="C1886" s="45" t="s">
        <v>11902</v>
      </c>
      <c r="D1886" s="121" t="s">
        <v>11</v>
      </c>
      <c r="E1886" s="397" t="s">
        <v>12368</v>
      </c>
      <c r="F1886" s="400"/>
      <c r="G1886" s="400"/>
      <c r="H1886" s="400"/>
      <c r="I1886" s="400"/>
      <c r="J1886" s="169"/>
      <c r="K1886" s="415">
        <v>0</v>
      </c>
      <c r="L1886" s="398"/>
      <c r="M1886" s="170"/>
      <c r="N1886" s="171"/>
    </row>
    <row r="1887" spans="2:14" hidden="1">
      <c r="B1887" s="322"/>
      <c r="C1887" s="45">
        <v>93668</v>
      </c>
      <c r="D1887" s="121" t="s">
        <v>11</v>
      </c>
      <c r="E1887" s="397" t="s">
        <v>12363</v>
      </c>
      <c r="F1887" s="400"/>
      <c r="G1887" s="400"/>
      <c r="H1887" s="400"/>
      <c r="I1887" s="400"/>
      <c r="J1887" s="169"/>
      <c r="K1887" s="415">
        <v>0</v>
      </c>
      <c r="L1887" s="398"/>
      <c r="M1887" s="170"/>
      <c r="N1887" s="171"/>
    </row>
    <row r="1888" spans="2:14" hidden="1">
      <c r="B1888" s="322"/>
      <c r="C1888" s="45" t="s">
        <v>11892</v>
      </c>
      <c r="D1888" s="121" t="s">
        <v>11</v>
      </c>
      <c r="E1888" s="397" t="s">
        <v>12369</v>
      </c>
      <c r="F1888" s="400"/>
      <c r="G1888" s="400"/>
      <c r="H1888" s="400"/>
      <c r="I1888" s="400"/>
      <c r="J1888" s="169"/>
      <c r="K1888" s="415">
        <v>0</v>
      </c>
      <c r="L1888" s="398"/>
      <c r="M1888" s="170"/>
      <c r="N1888" s="171"/>
    </row>
    <row r="1889" spans="2:14" hidden="1">
      <c r="B1889" s="322"/>
      <c r="C1889" s="45" t="s">
        <v>11900</v>
      </c>
      <c r="D1889" s="121" t="s">
        <v>11</v>
      </c>
      <c r="E1889" s="397" t="s">
        <v>12370</v>
      </c>
      <c r="F1889" s="400"/>
      <c r="G1889" s="400"/>
      <c r="H1889" s="400"/>
      <c r="I1889" s="400"/>
      <c r="J1889" s="169"/>
      <c r="K1889" s="415">
        <v>0</v>
      </c>
      <c r="L1889" s="398"/>
      <c r="M1889" s="170"/>
      <c r="N1889" s="171"/>
    </row>
    <row r="1890" spans="2:14" hidden="1">
      <c r="B1890" s="322"/>
      <c r="C1890" s="45" t="s">
        <v>11900</v>
      </c>
      <c r="D1890" s="121" t="s">
        <v>11</v>
      </c>
      <c r="E1890" s="397" t="s">
        <v>12371</v>
      </c>
      <c r="F1890" s="400"/>
      <c r="G1890" s="400"/>
      <c r="H1890" s="400"/>
      <c r="I1890" s="400"/>
      <c r="J1890" s="169"/>
      <c r="K1890" s="415">
        <v>0</v>
      </c>
      <c r="L1890" s="398"/>
      <c r="M1890" s="170"/>
      <c r="N1890" s="171"/>
    </row>
    <row r="1891" spans="2:14" hidden="1">
      <c r="B1891" s="322"/>
      <c r="C1891" s="45"/>
      <c r="D1891" s="45"/>
      <c r="E1891" s="397" t="s">
        <v>12372</v>
      </c>
      <c r="F1891" s="400"/>
      <c r="G1891" s="400"/>
      <c r="H1891" s="400"/>
      <c r="I1891" s="400"/>
      <c r="J1891" s="169"/>
      <c r="K1891" s="415"/>
      <c r="L1891" s="398"/>
      <c r="M1891" s="170"/>
      <c r="N1891" s="171"/>
    </row>
    <row r="1892" spans="2:14" hidden="1">
      <c r="B1892" s="322"/>
      <c r="C1892" s="155" t="e">
        <f>'3-COMPO.ADM.PRF '!#REF!</f>
        <v>#REF!</v>
      </c>
      <c r="D1892" s="121" t="s">
        <v>6713</v>
      </c>
      <c r="E1892" s="397" t="s">
        <v>12373</v>
      </c>
      <c r="F1892" s="400"/>
      <c r="G1892" s="400"/>
      <c r="H1892" s="400"/>
      <c r="I1892" s="400"/>
      <c r="J1892" s="169"/>
      <c r="K1892" s="415">
        <v>0</v>
      </c>
      <c r="L1892" s="398"/>
      <c r="M1892" s="170"/>
      <c r="N1892" s="171"/>
    </row>
    <row r="1893" spans="2:14">
      <c r="B1893" s="322"/>
      <c r="C1893" s="45"/>
      <c r="D1893" s="45"/>
      <c r="E1893" s="397" t="s">
        <v>12374</v>
      </c>
      <c r="F1893" s="400"/>
      <c r="G1893" s="400"/>
      <c r="H1893" s="400"/>
      <c r="I1893" s="400"/>
      <c r="J1893" s="169"/>
      <c r="K1893" s="415"/>
      <c r="L1893" s="398"/>
      <c r="M1893" s="170"/>
      <c r="N1893" s="171"/>
    </row>
    <row r="1894" spans="2:14">
      <c r="B1894" s="322"/>
      <c r="C1894" s="45"/>
      <c r="D1894" s="45"/>
      <c r="E1894" s="397" t="s">
        <v>12375</v>
      </c>
      <c r="F1894" s="400"/>
      <c r="G1894" s="400"/>
      <c r="H1894" s="400"/>
      <c r="I1894" s="400"/>
      <c r="J1894" s="169"/>
      <c r="K1894" s="415"/>
      <c r="L1894" s="398"/>
      <c r="M1894" s="170"/>
      <c r="N1894" s="171"/>
    </row>
    <row r="1895" spans="2:14">
      <c r="B1895" s="322"/>
      <c r="C1895" s="45">
        <v>91836</v>
      </c>
      <c r="D1895" s="121" t="s">
        <v>11</v>
      </c>
      <c r="E1895" s="397" t="s">
        <v>12190</v>
      </c>
      <c r="F1895" s="400"/>
      <c r="G1895" s="400"/>
      <c r="H1895" s="400"/>
      <c r="I1895" s="400"/>
      <c r="J1895" s="169"/>
      <c r="K1895" s="415">
        <v>380</v>
      </c>
      <c r="L1895" s="398"/>
      <c r="M1895" s="170"/>
      <c r="N1895" s="171"/>
    </row>
    <row r="1896" spans="2:14" hidden="1">
      <c r="B1896" s="322"/>
      <c r="C1896" s="45">
        <v>91854</v>
      </c>
      <c r="D1896" s="121" t="s">
        <v>11</v>
      </c>
      <c r="E1896" s="397" t="s">
        <v>12179</v>
      </c>
      <c r="F1896" s="400"/>
      <c r="G1896" s="400"/>
      <c r="H1896" s="400"/>
      <c r="I1896" s="400"/>
      <c r="J1896" s="169"/>
      <c r="K1896" s="415">
        <v>0</v>
      </c>
      <c r="L1896" s="398"/>
      <c r="M1896" s="170"/>
      <c r="N1896" s="171"/>
    </row>
    <row r="1897" spans="2:14">
      <c r="B1897" s="322"/>
      <c r="C1897" s="45"/>
      <c r="D1897" s="121"/>
      <c r="E1897" s="487"/>
      <c r="F1897" s="544"/>
      <c r="G1897" s="544"/>
      <c r="H1897" s="544"/>
      <c r="I1897" s="544"/>
      <c r="J1897" s="169"/>
      <c r="K1897" s="415"/>
      <c r="L1897" s="488"/>
      <c r="M1897" s="170"/>
      <c r="N1897" s="171"/>
    </row>
    <row r="1898" spans="2:14">
      <c r="B1898" s="322"/>
      <c r="C1898" s="45"/>
      <c r="D1898" s="45"/>
      <c r="E1898" s="397" t="s">
        <v>12376</v>
      </c>
      <c r="F1898" s="400"/>
      <c r="G1898" s="400"/>
      <c r="H1898" s="400"/>
      <c r="I1898" s="400"/>
      <c r="J1898" s="169"/>
      <c r="K1898" s="415"/>
      <c r="L1898" s="398"/>
      <c r="M1898" s="170"/>
      <c r="N1898" s="171"/>
    </row>
    <row r="1899" spans="2:14" hidden="1">
      <c r="B1899" s="322"/>
      <c r="C1899" s="155" t="e">
        <f>'3-COMPO.ADM.PRF '!#REF!</f>
        <v>#REF!</v>
      </c>
      <c r="D1899" s="121" t="s">
        <v>6713</v>
      </c>
      <c r="E1899" s="397" t="s">
        <v>12201</v>
      </c>
      <c r="F1899" s="400"/>
      <c r="G1899" s="400"/>
      <c r="H1899" s="400"/>
      <c r="I1899" s="400"/>
      <c r="J1899" s="169"/>
      <c r="K1899" s="415">
        <v>0</v>
      </c>
      <c r="L1899" s="398"/>
      <c r="M1899" s="170"/>
      <c r="N1899" s="171"/>
    </row>
    <row r="1900" spans="2:14">
      <c r="B1900" s="322"/>
      <c r="C1900" s="155" t="str">
        <f>'3-COMPO.ADM.PRF '!B160</f>
        <v>CP-ELE-05</v>
      </c>
      <c r="D1900" s="121" t="s">
        <v>6713</v>
      </c>
      <c r="E1900" s="397" t="s">
        <v>12199</v>
      </c>
      <c r="F1900" s="400"/>
      <c r="G1900" s="400"/>
      <c r="H1900" s="400"/>
      <c r="I1900" s="400"/>
      <c r="J1900" s="169"/>
      <c r="K1900" s="415">
        <v>50</v>
      </c>
      <c r="L1900" s="398"/>
      <c r="M1900" s="170"/>
      <c r="N1900" s="171"/>
    </row>
    <row r="1901" spans="2:14" hidden="1">
      <c r="B1901" s="322"/>
      <c r="C1901" s="155" t="e">
        <f>'3-COMPO.ADM.PRF '!#REF!</f>
        <v>#REF!</v>
      </c>
      <c r="D1901" s="121" t="s">
        <v>6713</v>
      </c>
      <c r="E1901" s="397" t="s">
        <v>12377</v>
      </c>
      <c r="F1901" s="400"/>
      <c r="G1901" s="400"/>
      <c r="H1901" s="400"/>
      <c r="I1901" s="400"/>
      <c r="J1901" s="169"/>
      <c r="K1901" s="415">
        <v>0</v>
      </c>
      <c r="L1901" s="398"/>
      <c r="M1901" s="170"/>
      <c r="N1901" s="171"/>
    </row>
    <row r="1902" spans="2:14" hidden="1">
      <c r="B1902" s="322"/>
      <c r="C1902" s="155" t="e">
        <f>'3-COMPO.ADM.PRF '!#REF!</f>
        <v>#REF!</v>
      </c>
      <c r="D1902" s="121" t="s">
        <v>6713</v>
      </c>
      <c r="E1902" s="397" t="s">
        <v>12378</v>
      </c>
      <c r="F1902" s="400"/>
      <c r="G1902" s="400"/>
      <c r="H1902" s="400"/>
      <c r="I1902" s="400"/>
      <c r="J1902" s="169"/>
      <c r="K1902" s="415">
        <v>0</v>
      </c>
      <c r="L1902" s="398"/>
      <c r="M1902" s="170"/>
      <c r="N1902" s="171"/>
    </row>
    <row r="1903" spans="2:14" hidden="1">
      <c r="B1903" s="322"/>
      <c r="C1903" s="431"/>
      <c r="D1903" s="431"/>
      <c r="E1903" s="230" t="s">
        <v>12379</v>
      </c>
      <c r="F1903" s="234"/>
      <c r="G1903" s="234"/>
      <c r="H1903" s="234"/>
      <c r="I1903" s="234"/>
      <c r="J1903" s="180"/>
      <c r="K1903" s="430">
        <v>0</v>
      </c>
      <c r="L1903" s="398"/>
      <c r="M1903" s="170"/>
      <c r="N1903" s="171"/>
    </row>
    <row r="1904" spans="2:14" hidden="1">
      <c r="B1904" s="322"/>
      <c r="C1904" s="45"/>
      <c r="D1904" s="45"/>
      <c r="E1904" s="397" t="s">
        <v>12380</v>
      </c>
      <c r="F1904" s="400"/>
      <c r="G1904" s="400"/>
      <c r="H1904" s="400"/>
      <c r="I1904" s="400"/>
      <c r="J1904" s="169"/>
      <c r="K1904" s="415"/>
      <c r="L1904" s="398"/>
      <c r="M1904" s="170"/>
      <c r="N1904" s="171"/>
    </row>
    <row r="1905" spans="2:14" hidden="1">
      <c r="B1905" s="322"/>
      <c r="C1905" s="45"/>
      <c r="D1905" s="45"/>
      <c r="E1905" s="397" t="s">
        <v>12381</v>
      </c>
      <c r="F1905" s="400"/>
      <c r="G1905" s="400"/>
      <c r="H1905" s="400"/>
      <c r="I1905" s="400"/>
      <c r="J1905" s="169"/>
      <c r="K1905" s="415"/>
      <c r="L1905" s="398"/>
      <c r="M1905" s="170"/>
      <c r="N1905" s="171"/>
    </row>
    <row r="1906" spans="2:14" hidden="1">
      <c r="B1906" s="322"/>
      <c r="C1906" s="45">
        <v>93009</v>
      </c>
      <c r="D1906" s="121" t="s">
        <v>11</v>
      </c>
      <c r="E1906" s="397" t="s">
        <v>12199</v>
      </c>
      <c r="F1906" s="400"/>
      <c r="G1906" s="400"/>
      <c r="H1906" s="400"/>
      <c r="I1906" s="400"/>
      <c r="J1906" s="169"/>
      <c r="K1906" s="415">
        <v>0</v>
      </c>
      <c r="L1906" s="398"/>
      <c r="M1906" s="170"/>
      <c r="N1906" s="171"/>
    </row>
    <row r="1907" spans="2:14" hidden="1">
      <c r="B1907" s="322"/>
      <c r="C1907" s="45">
        <v>91871</v>
      </c>
      <c r="D1907" s="121" t="s">
        <v>11</v>
      </c>
      <c r="E1907" s="397" t="s">
        <v>12179</v>
      </c>
      <c r="F1907" s="400"/>
      <c r="G1907" s="400"/>
      <c r="H1907" s="400"/>
      <c r="I1907" s="400"/>
      <c r="J1907" s="169"/>
      <c r="K1907" s="415">
        <v>0</v>
      </c>
      <c r="L1907" s="398"/>
      <c r="M1907" s="170"/>
      <c r="N1907" s="171"/>
    </row>
    <row r="1908" spans="2:14">
      <c r="B1908" s="322"/>
      <c r="C1908" s="45"/>
      <c r="D1908" s="121"/>
      <c r="E1908" s="487"/>
      <c r="F1908" s="544"/>
      <c r="G1908" s="544"/>
      <c r="H1908" s="544"/>
      <c r="I1908" s="544"/>
      <c r="J1908" s="169"/>
      <c r="K1908" s="415"/>
      <c r="L1908" s="488"/>
      <c r="M1908" s="170"/>
      <c r="N1908" s="171"/>
    </row>
    <row r="1909" spans="2:14">
      <c r="B1909" s="322"/>
      <c r="C1909" s="45"/>
      <c r="D1909" s="45"/>
      <c r="E1909" s="397" t="s">
        <v>12382</v>
      </c>
      <c r="F1909" s="400"/>
      <c r="G1909" s="400"/>
      <c r="H1909" s="400"/>
      <c r="I1909" s="400"/>
      <c r="J1909" s="169"/>
      <c r="K1909" s="415"/>
      <c r="L1909" s="398"/>
      <c r="M1909" s="170"/>
      <c r="N1909" s="171"/>
    </row>
    <row r="1910" spans="2:14">
      <c r="B1910" s="322"/>
      <c r="C1910" s="45"/>
      <c r="D1910" s="45"/>
      <c r="E1910" s="397" t="s">
        <v>12383</v>
      </c>
      <c r="F1910" s="400"/>
      <c r="G1910" s="400"/>
      <c r="H1910" s="400"/>
      <c r="I1910" s="400"/>
      <c r="J1910" s="169"/>
      <c r="K1910" s="415"/>
      <c r="L1910" s="398"/>
      <c r="M1910" s="170"/>
      <c r="N1910" s="171"/>
    </row>
    <row r="1911" spans="2:14">
      <c r="B1911" s="322"/>
      <c r="C1911" s="45" t="s">
        <v>11991</v>
      </c>
      <c r="D1911" s="121" t="s">
        <v>11</v>
      </c>
      <c r="E1911" s="230" t="s">
        <v>12384</v>
      </c>
      <c r="F1911" s="234"/>
      <c r="G1911" s="234"/>
      <c r="H1911" s="234"/>
      <c r="I1911" s="234"/>
      <c r="J1911" s="180"/>
      <c r="K1911" s="430">
        <v>6</v>
      </c>
      <c r="L1911" s="398"/>
      <c r="M1911" s="170"/>
      <c r="N1911" s="171"/>
    </row>
    <row r="1912" spans="2:14">
      <c r="B1912" s="322"/>
      <c r="C1912" s="45"/>
      <c r="D1912" s="121"/>
      <c r="E1912" s="230"/>
      <c r="F1912" s="234"/>
      <c r="G1912" s="234"/>
      <c r="H1912" s="234"/>
      <c r="I1912" s="234"/>
      <c r="J1912" s="180"/>
      <c r="K1912" s="430"/>
      <c r="L1912" s="488"/>
      <c r="M1912" s="170"/>
      <c r="N1912" s="171"/>
    </row>
    <row r="1913" spans="2:14">
      <c r="B1913" s="322"/>
      <c r="C1913" s="45">
        <v>72281</v>
      </c>
      <c r="D1913" s="121" t="s">
        <v>11</v>
      </c>
      <c r="E1913" s="230" t="s">
        <v>12427</v>
      </c>
      <c r="F1913" s="234"/>
      <c r="G1913" s="234"/>
      <c r="H1913" s="234"/>
      <c r="I1913" s="234"/>
      <c r="J1913" s="180"/>
      <c r="K1913" s="430">
        <v>6</v>
      </c>
      <c r="L1913" s="398"/>
      <c r="M1913" s="170"/>
      <c r="N1913" s="171"/>
    </row>
    <row r="1914" spans="2:14" hidden="1">
      <c r="B1914" s="322"/>
      <c r="C1914" s="45"/>
      <c r="D1914" s="121"/>
      <c r="E1914" s="230"/>
      <c r="F1914" s="234"/>
      <c r="G1914" s="234"/>
      <c r="H1914" s="234"/>
      <c r="I1914" s="234"/>
      <c r="J1914" s="180"/>
      <c r="K1914" s="430"/>
      <c r="L1914" s="488"/>
      <c r="M1914" s="170"/>
      <c r="N1914" s="171"/>
    </row>
    <row r="1915" spans="2:14" hidden="1">
      <c r="B1915" s="322"/>
      <c r="C1915" s="45"/>
      <c r="D1915" s="45"/>
      <c r="E1915" s="230" t="s">
        <v>12390</v>
      </c>
      <c r="F1915" s="234"/>
      <c r="G1915" s="234"/>
      <c r="H1915" s="234"/>
      <c r="I1915" s="234"/>
      <c r="J1915" s="180"/>
      <c r="K1915" s="430"/>
      <c r="L1915" s="398"/>
      <c r="M1915" s="170"/>
      <c r="N1915" s="171"/>
    </row>
    <row r="1916" spans="2:14" hidden="1">
      <c r="B1916" s="322"/>
      <c r="C1916" s="45"/>
      <c r="D1916" s="45"/>
      <c r="E1916" s="230" t="s">
        <v>12391</v>
      </c>
      <c r="F1916" s="234"/>
      <c r="G1916" s="234"/>
      <c r="H1916" s="234"/>
      <c r="I1916" s="234"/>
      <c r="J1916" s="180"/>
      <c r="K1916" s="430">
        <v>15</v>
      </c>
      <c r="L1916" s="398"/>
      <c r="M1916" s="170"/>
      <c r="N1916" s="171"/>
    </row>
    <row r="1917" spans="2:14" hidden="1">
      <c r="B1917" s="322"/>
      <c r="C1917" s="45"/>
      <c r="D1917" s="45"/>
      <c r="E1917" s="230"/>
      <c r="F1917" s="234"/>
      <c r="G1917" s="234"/>
      <c r="H1917" s="234"/>
      <c r="I1917" s="234"/>
      <c r="J1917" s="180"/>
      <c r="K1917" s="430"/>
      <c r="L1917" s="488"/>
      <c r="M1917" s="170"/>
      <c r="N1917" s="171"/>
    </row>
    <row r="1918" spans="2:14" hidden="1">
      <c r="B1918" s="322"/>
      <c r="C1918" s="45"/>
      <c r="D1918" s="45"/>
      <c r="E1918" s="230" t="s">
        <v>12392</v>
      </c>
      <c r="F1918" s="234"/>
      <c r="G1918" s="234"/>
      <c r="H1918" s="234"/>
      <c r="I1918" s="234"/>
      <c r="J1918" s="180"/>
      <c r="K1918" s="430"/>
      <c r="L1918" s="398"/>
      <c r="M1918" s="170"/>
      <c r="N1918" s="171"/>
    </row>
    <row r="1919" spans="2:14" hidden="1">
      <c r="B1919" s="322"/>
      <c r="C1919" s="45"/>
      <c r="D1919" s="45"/>
      <c r="E1919" s="230" t="s">
        <v>12393</v>
      </c>
      <c r="F1919" s="234"/>
      <c r="G1919" s="234"/>
      <c r="H1919" s="234"/>
      <c r="I1919" s="234"/>
      <c r="J1919" s="180"/>
      <c r="K1919" s="430"/>
      <c r="L1919" s="398"/>
      <c r="M1919" s="170"/>
      <c r="N1919" s="171"/>
    </row>
    <row r="1920" spans="2:14" hidden="1">
      <c r="B1920" s="322"/>
      <c r="C1920" s="45"/>
      <c r="D1920" s="45"/>
      <c r="E1920" s="230" t="s">
        <v>12384</v>
      </c>
      <c r="F1920" s="234"/>
      <c r="G1920" s="234"/>
      <c r="H1920" s="234"/>
      <c r="I1920" s="234"/>
      <c r="J1920" s="180"/>
      <c r="K1920" s="430">
        <v>4</v>
      </c>
      <c r="L1920" s="398"/>
      <c r="M1920" s="170"/>
      <c r="N1920" s="171"/>
    </row>
    <row r="1921" spans="2:14" hidden="1">
      <c r="B1921" s="322"/>
      <c r="C1921" s="45"/>
      <c r="D1921" s="45"/>
      <c r="E1921" s="230"/>
      <c r="F1921" s="234"/>
      <c r="G1921" s="234"/>
      <c r="H1921" s="234"/>
      <c r="I1921" s="234"/>
      <c r="J1921" s="180"/>
      <c r="K1921" s="430"/>
      <c r="L1921" s="488"/>
      <c r="M1921" s="170"/>
      <c r="N1921" s="171"/>
    </row>
    <row r="1922" spans="2:14" hidden="1">
      <c r="B1922" s="322"/>
      <c r="C1922" s="45"/>
      <c r="D1922" s="45"/>
      <c r="E1922" s="230" t="s">
        <v>12387</v>
      </c>
      <c r="F1922" s="400"/>
      <c r="G1922" s="400"/>
      <c r="H1922" s="400"/>
      <c r="I1922" s="400"/>
      <c r="J1922" s="169"/>
      <c r="K1922" s="415"/>
      <c r="L1922" s="398"/>
      <c r="M1922" s="170"/>
      <c r="N1922" s="171"/>
    </row>
    <row r="1923" spans="2:14" hidden="1">
      <c r="B1923" s="322"/>
      <c r="C1923" s="45"/>
      <c r="D1923" s="45"/>
      <c r="E1923" s="230" t="s">
        <v>12378</v>
      </c>
      <c r="F1923" s="400"/>
      <c r="G1923" s="400"/>
      <c r="H1923" s="400"/>
      <c r="I1923" s="400"/>
      <c r="J1923" s="169"/>
      <c r="K1923" s="430">
        <v>4</v>
      </c>
      <c r="L1923" s="398"/>
      <c r="M1923" s="170"/>
      <c r="N1923" s="171"/>
    </row>
    <row r="1924" spans="2:14">
      <c r="B1924" s="322"/>
      <c r="C1924" s="45"/>
      <c r="D1924" s="45"/>
      <c r="E1924" s="230"/>
      <c r="F1924" s="544"/>
      <c r="G1924" s="544"/>
      <c r="H1924" s="544"/>
      <c r="I1924" s="544"/>
      <c r="J1924" s="169"/>
      <c r="K1924" s="430"/>
      <c r="L1924" s="488"/>
      <c r="M1924" s="170"/>
      <c r="N1924" s="171"/>
    </row>
    <row r="1925" spans="2:14">
      <c r="B1925" s="322"/>
      <c r="C1925" s="45"/>
      <c r="D1925" s="45"/>
      <c r="E1925" s="397" t="s">
        <v>12385</v>
      </c>
      <c r="F1925" s="400"/>
      <c r="G1925" s="400"/>
      <c r="H1925" s="400"/>
      <c r="I1925" s="400"/>
      <c r="J1925" s="169"/>
      <c r="K1925" s="415"/>
      <c r="L1925" s="398"/>
      <c r="M1925" s="170"/>
      <c r="N1925" s="171"/>
    </row>
    <row r="1926" spans="2:14">
      <c r="B1926" s="322"/>
      <c r="C1926" s="155" t="str">
        <f>'3-COMPO.ADM.PRF '!B165</f>
        <v>CP-ELE-06</v>
      </c>
      <c r="D1926" s="121" t="s">
        <v>6713</v>
      </c>
      <c r="E1926" s="397" t="s">
        <v>12386</v>
      </c>
      <c r="F1926" s="400"/>
      <c r="G1926" s="400"/>
      <c r="H1926" s="400"/>
      <c r="I1926" s="400"/>
      <c r="J1926" s="169"/>
      <c r="K1926" s="415">
        <v>4</v>
      </c>
      <c r="L1926" s="398"/>
      <c r="M1926" s="170"/>
      <c r="N1926" s="171"/>
    </row>
    <row r="1927" spans="2:14">
      <c r="B1927" s="322"/>
      <c r="C1927" s="155"/>
      <c r="D1927" s="121"/>
      <c r="E1927" s="487"/>
      <c r="F1927" s="544"/>
      <c r="G1927" s="544"/>
      <c r="H1927" s="544"/>
      <c r="I1927" s="544"/>
      <c r="J1927" s="169"/>
      <c r="K1927" s="415"/>
      <c r="L1927" s="488"/>
      <c r="M1927" s="170"/>
      <c r="N1927" s="171"/>
    </row>
    <row r="1928" spans="2:14" hidden="1">
      <c r="B1928" s="322"/>
      <c r="C1928" s="45"/>
      <c r="D1928" s="45"/>
      <c r="E1928" s="230" t="s">
        <v>12394</v>
      </c>
      <c r="F1928" s="234"/>
      <c r="G1928" s="234"/>
      <c r="H1928" s="234"/>
      <c r="I1928" s="234"/>
      <c r="J1928" s="180"/>
      <c r="K1928" s="430"/>
      <c r="L1928" s="398"/>
      <c r="M1928" s="170"/>
      <c r="N1928" s="171"/>
    </row>
    <row r="1929" spans="2:14" hidden="1">
      <c r="B1929" s="322"/>
      <c r="C1929" s="45"/>
      <c r="D1929" s="45"/>
      <c r="E1929" s="230" t="s">
        <v>12395</v>
      </c>
      <c r="F1929" s="234"/>
      <c r="G1929" s="234"/>
      <c r="H1929" s="234"/>
      <c r="I1929" s="234"/>
      <c r="J1929" s="180"/>
      <c r="K1929" s="430"/>
      <c r="L1929" s="398"/>
      <c r="M1929" s="170"/>
      <c r="N1929" s="171"/>
    </row>
    <row r="1930" spans="2:14" hidden="1">
      <c r="B1930" s="322"/>
      <c r="C1930" s="45"/>
      <c r="D1930" s="45"/>
      <c r="E1930" s="230" t="s">
        <v>12386</v>
      </c>
      <c r="F1930" s="234"/>
      <c r="G1930" s="234"/>
      <c r="H1930" s="234"/>
      <c r="I1930" s="234"/>
      <c r="J1930" s="180"/>
      <c r="K1930" s="430">
        <v>4</v>
      </c>
      <c r="L1930" s="398"/>
      <c r="M1930" s="170"/>
      <c r="N1930" s="171"/>
    </row>
    <row r="1931" spans="2:14" hidden="1">
      <c r="B1931" s="322"/>
      <c r="C1931" s="45"/>
      <c r="D1931" s="45"/>
      <c r="E1931" s="230" t="s">
        <v>12388</v>
      </c>
      <c r="F1931" s="234"/>
      <c r="G1931" s="234"/>
      <c r="H1931" s="234"/>
      <c r="I1931" s="234"/>
      <c r="J1931" s="180"/>
      <c r="K1931" s="430"/>
      <c r="L1931" s="398"/>
      <c r="M1931" s="170"/>
      <c r="N1931" s="171"/>
    </row>
    <row r="1932" spans="2:14" hidden="1">
      <c r="B1932" s="322"/>
      <c r="C1932" s="45"/>
      <c r="D1932" s="45"/>
      <c r="E1932" s="230" t="s">
        <v>12389</v>
      </c>
      <c r="F1932" s="234"/>
      <c r="G1932" s="234"/>
      <c r="H1932" s="234"/>
      <c r="I1932" s="234"/>
      <c r="J1932" s="180"/>
      <c r="K1932" s="430">
        <v>0</v>
      </c>
      <c r="L1932" s="398"/>
      <c r="M1932" s="170"/>
      <c r="N1932" s="171"/>
    </row>
    <row r="1933" spans="2:14" hidden="1">
      <c r="B1933" s="322"/>
      <c r="C1933" s="45"/>
      <c r="D1933" s="45"/>
      <c r="E1933" s="397" t="s">
        <v>12396</v>
      </c>
      <c r="F1933" s="400"/>
      <c r="G1933" s="400"/>
      <c r="H1933" s="400"/>
      <c r="I1933" s="400"/>
      <c r="J1933" s="169"/>
      <c r="K1933" s="415"/>
      <c r="L1933" s="398"/>
      <c r="M1933" s="170"/>
      <c r="N1933" s="171"/>
    </row>
    <row r="1934" spans="2:14" hidden="1">
      <c r="B1934" s="322"/>
      <c r="C1934" s="45"/>
      <c r="D1934" s="45"/>
      <c r="E1934" s="397" t="s">
        <v>12397</v>
      </c>
      <c r="F1934" s="400"/>
      <c r="G1934" s="400"/>
      <c r="H1934" s="400"/>
      <c r="I1934" s="400"/>
      <c r="J1934" s="169"/>
      <c r="K1934" s="415"/>
      <c r="L1934" s="398"/>
      <c r="M1934" s="170"/>
      <c r="N1934" s="171"/>
    </row>
    <row r="1935" spans="2:14" hidden="1">
      <c r="B1935" s="322"/>
      <c r="C1935" s="45">
        <v>83447</v>
      </c>
      <c r="D1935" s="121" t="s">
        <v>11</v>
      </c>
      <c r="E1935" s="397" t="s">
        <v>12398</v>
      </c>
      <c r="F1935" s="400"/>
      <c r="G1935" s="400"/>
      <c r="H1935" s="400"/>
      <c r="I1935" s="400"/>
      <c r="J1935" s="169"/>
      <c r="K1935" s="415">
        <v>0</v>
      </c>
      <c r="L1935" s="398"/>
      <c r="M1935" s="170"/>
      <c r="N1935" s="171"/>
    </row>
    <row r="1936" spans="2:14" hidden="1">
      <c r="B1936" s="322"/>
      <c r="C1936" s="45">
        <v>83449</v>
      </c>
      <c r="D1936" s="121" t="s">
        <v>11</v>
      </c>
      <c r="E1936" s="397" t="s">
        <v>12399</v>
      </c>
      <c r="F1936" s="400"/>
      <c r="G1936" s="400"/>
      <c r="H1936" s="400"/>
      <c r="I1936" s="400"/>
      <c r="J1936" s="169"/>
      <c r="K1936" s="415">
        <v>0</v>
      </c>
      <c r="L1936" s="398"/>
      <c r="M1936" s="170"/>
      <c r="N1936" s="171"/>
    </row>
    <row r="1937" spans="2:14" hidden="1">
      <c r="B1937" s="322"/>
      <c r="C1937" s="45"/>
      <c r="D1937" s="45"/>
      <c r="E1937" s="397" t="s">
        <v>12400</v>
      </c>
      <c r="F1937" s="400"/>
      <c r="G1937" s="400"/>
      <c r="H1937" s="400"/>
      <c r="I1937" s="400"/>
      <c r="J1937" s="169"/>
      <c r="K1937" s="415"/>
      <c r="L1937" s="398"/>
      <c r="M1937" s="170"/>
      <c r="N1937" s="171"/>
    </row>
    <row r="1938" spans="2:14" hidden="1">
      <c r="B1938" s="322"/>
      <c r="C1938" s="155" t="e">
        <f>'3-COMPO.ADM.PRF '!#REF!</f>
        <v>#REF!</v>
      </c>
      <c r="D1938" s="121" t="s">
        <v>6713</v>
      </c>
      <c r="E1938" s="397" t="s">
        <v>12401</v>
      </c>
      <c r="F1938" s="400"/>
      <c r="G1938" s="400"/>
      <c r="H1938" s="400"/>
      <c r="I1938" s="400"/>
      <c r="J1938" s="169"/>
      <c r="K1938" s="415">
        <v>0</v>
      </c>
      <c r="L1938" s="398"/>
      <c r="M1938" s="170"/>
      <c r="N1938" s="171"/>
    </row>
    <row r="1939" spans="2:14" hidden="1">
      <c r="B1939" s="322"/>
      <c r="C1939" s="45"/>
      <c r="D1939" s="45"/>
      <c r="E1939" s="397" t="s">
        <v>12402</v>
      </c>
      <c r="F1939" s="400"/>
      <c r="G1939" s="400"/>
      <c r="H1939" s="400"/>
      <c r="I1939" s="400"/>
      <c r="J1939" s="169"/>
      <c r="K1939" s="415"/>
      <c r="L1939" s="398"/>
      <c r="M1939" s="170"/>
      <c r="N1939" s="171"/>
    </row>
    <row r="1940" spans="2:14" hidden="1">
      <c r="B1940" s="322"/>
      <c r="C1940" s="45">
        <v>83484</v>
      </c>
      <c r="D1940" s="121" t="s">
        <v>11</v>
      </c>
      <c r="E1940" s="397" t="s">
        <v>12403</v>
      </c>
      <c r="F1940" s="400"/>
      <c r="G1940" s="400"/>
      <c r="H1940" s="400"/>
      <c r="I1940" s="400"/>
      <c r="J1940" s="169"/>
      <c r="K1940" s="415">
        <v>0</v>
      </c>
      <c r="L1940" s="398"/>
      <c r="M1940" s="170"/>
      <c r="N1940" s="171"/>
    </row>
    <row r="1941" spans="2:14" hidden="1">
      <c r="B1941" s="322"/>
      <c r="C1941" s="45"/>
      <c r="D1941" s="45"/>
      <c r="E1941" s="397" t="s">
        <v>12404</v>
      </c>
      <c r="F1941" s="400"/>
      <c r="G1941" s="400"/>
      <c r="H1941" s="400"/>
      <c r="I1941" s="400"/>
      <c r="J1941" s="169"/>
      <c r="K1941" s="415"/>
      <c r="L1941" s="398"/>
      <c r="M1941" s="170"/>
      <c r="N1941" s="171"/>
    </row>
    <row r="1942" spans="2:14" hidden="1">
      <c r="B1942" s="322"/>
      <c r="C1942" s="155" t="e">
        <f>'3-COMPO.ADM.PRF '!#REF!</f>
        <v>#REF!</v>
      </c>
      <c r="D1942" s="121" t="s">
        <v>6713</v>
      </c>
      <c r="E1942" s="397" t="s">
        <v>12405</v>
      </c>
      <c r="F1942" s="400"/>
      <c r="G1942" s="400"/>
      <c r="H1942" s="400"/>
      <c r="I1942" s="400"/>
      <c r="J1942" s="169"/>
      <c r="K1942" s="415">
        <v>0</v>
      </c>
      <c r="L1942" s="398"/>
      <c r="M1942" s="170"/>
      <c r="N1942" s="171"/>
    </row>
    <row r="1943" spans="2:14" hidden="1">
      <c r="B1943" s="322"/>
      <c r="C1943" s="45"/>
      <c r="D1943" s="45"/>
      <c r="E1943" s="397" t="s">
        <v>12406</v>
      </c>
      <c r="F1943" s="400"/>
      <c r="G1943" s="400"/>
      <c r="H1943" s="400"/>
      <c r="I1943" s="400"/>
      <c r="J1943" s="169"/>
      <c r="K1943" s="415"/>
      <c r="L1943" s="398"/>
      <c r="M1943" s="170"/>
      <c r="N1943" s="171"/>
    </row>
    <row r="1944" spans="2:14" hidden="1">
      <c r="B1944" s="322"/>
      <c r="C1944" s="155" t="e">
        <f>'3-COMPO.ADM.PRF '!#REF!</f>
        <v>#REF!</v>
      </c>
      <c r="D1944" s="121" t="s">
        <v>6713</v>
      </c>
      <c r="E1944" s="397" t="s">
        <v>12196</v>
      </c>
      <c r="F1944" s="400"/>
      <c r="G1944" s="400"/>
      <c r="H1944" s="400"/>
      <c r="I1944" s="400"/>
      <c r="J1944" s="169"/>
      <c r="K1944" s="415">
        <v>0</v>
      </c>
      <c r="L1944" s="398"/>
      <c r="M1944" s="170"/>
      <c r="N1944" s="171"/>
    </row>
    <row r="1945" spans="2:14" hidden="1">
      <c r="B1945" s="322"/>
      <c r="C1945" s="45"/>
      <c r="D1945" s="45"/>
      <c r="E1945" s="397" t="s">
        <v>12407</v>
      </c>
      <c r="F1945" s="400"/>
      <c r="G1945" s="400"/>
      <c r="H1945" s="400"/>
      <c r="I1945" s="400"/>
      <c r="J1945" s="169"/>
      <c r="K1945" s="415"/>
      <c r="L1945" s="398"/>
      <c r="M1945" s="170"/>
      <c r="N1945" s="171"/>
    </row>
    <row r="1946" spans="2:14" hidden="1">
      <c r="B1946" s="322"/>
      <c r="C1946" s="45"/>
      <c r="D1946" s="45"/>
      <c r="E1946" s="397" t="s">
        <v>12408</v>
      </c>
      <c r="F1946" s="400"/>
      <c r="G1946" s="400"/>
      <c r="H1946" s="400"/>
      <c r="I1946" s="400"/>
      <c r="J1946" s="169"/>
      <c r="K1946" s="415"/>
      <c r="L1946" s="398"/>
      <c r="M1946" s="170"/>
      <c r="N1946" s="171"/>
    </row>
    <row r="1947" spans="2:14" hidden="1">
      <c r="B1947" s="322"/>
      <c r="C1947" s="45">
        <v>83372</v>
      </c>
      <c r="D1947" s="121" t="s">
        <v>11</v>
      </c>
      <c r="E1947" s="397" t="s">
        <v>12409</v>
      </c>
      <c r="F1947" s="400"/>
      <c r="G1947" s="400"/>
      <c r="H1947" s="400"/>
      <c r="I1947" s="400"/>
      <c r="J1947" s="169"/>
      <c r="K1947" s="415">
        <v>0</v>
      </c>
      <c r="L1947" s="398"/>
      <c r="M1947" s="170"/>
      <c r="N1947" s="171"/>
    </row>
    <row r="1948" spans="2:14" hidden="1">
      <c r="B1948" s="322"/>
      <c r="C1948" s="45"/>
      <c r="D1948" s="45"/>
      <c r="E1948" s="397" t="s">
        <v>12410</v>
      </c>
      <c r="F1948" s="400"/>
      <c r="G1948" s="400"/>
      <c r="H1948" s="400"/>
      <c r="I1948" s="400"/>
      <c r="J1948" s="169"/>
      <c r="K1948" s="415"/>
      <c r="L1948" s="398"/>
      <c r="M1948" s="170"/>
      <c r="N1948" s="171"/>
    </row>
    <row r="1949" spans="2:14" hidden="1">
      <c r="B1949" s="322"/>
      <c r="C1949" s="45"/>
      <c r="D1949" s="45"/>
      <c r="E1949" s="397" t="s">
        <v>12411</v>
      </c>
      <c r="F1949" s="400"/>
      <c r="G1949" s="400"/>
      <c r="H1949" s="400"/>
      <c r="I1949" s="400"/>
      <c r="J1949" s="169"/>
      <c r="K1949" s="415"/>
      <c r="L1949" s="398"/>
      <c r="M1949" s="170"/>
      <c r="N1949" s="171"/>
    </row>
    <row r="1950" spans="2:14">
      <c r="B1950" s="322"/>
      <c r="C1950" s="45">
        <v>83463</v>
      </c>
      <c r="D1950" s="121" t="s">
        <v>11</v>
      </c>
      <c r="E1950" s="397" t="s">
        <v>12412</v>
      </c>
      <c r="F1950" s="400"/>
      <c r="G1950" s="400"/>
      <c r="H1950" s="400"/>
      <c r="I1950" s="400"/>
      <c r="J1950" s="169"/>
      <c r="K1950" s="415">
        <v>1</v>
      </c>
      <c r="L1950" s="398"/>
      <c r="M1950" s="170"/>
      <c r="N1950" s="171"/>
    </row>
    <row r="1951" spans="2:14" hidden="1">
      <c r="B1951" s="322"/>
      <c r="C1951" s="45"/>
      <c r="D1951" s="45"/>
      <c r="E1951" s="397" t="s">
        <v>12413</v>
      </c>
      <c r="F1951" s="400"/>
      <c r="G1951" s="400"/>
      <c r="H1951" s="400"/>
      <c r="I1951" s="400"/>
      <c r="J1951" s="169"/>
      <c r="K1951" s="415"/>
      <c r="L1951" s="398"/>
      <c r="M1951" s="170"/>
      <c r="N1951" s="171"/>
    </row>
    <row r="1952" spans="2:14" hidden="1">
      <c r="B1952" s="322"/>
      <c r="C1952" s="45" t="s">
        <v>11913</v>
      </c>
      <c r="D1952" s="121" t="s">
        <v>11</v>
      </c>
      <c r="E1952" s="397" t="s">
        <v>12414</v>
      </c>
      <c r="F1952" s="400"/>
      <c r="G1952" s="400"/>
      <c r="H1952" s="400"/>
      <c r="I1952" s="400"/>
      <c r="J1952" s="169"/>
      <c r="K1952" s="415">
        <v>0</v>
      </c>
      <c r="L1952" s="398"/>
      <c r="M1952" s="170"/>
      <c r="N1952" s="171"/>
    </row>
    <row r="1953" spans="2:14" hidden="1">
      <c r="B1953" s="322"/>
      <c r="C1953" s="45"/>
      <c r="D1953" s="45"/>
      <c r="E1953" s="397" t="s">
        <v>12415</v>
      </c>
      <c r="F1953" s="400"/>
      <c r="G1953" s="400"/>
      <c r="H1953" s="400"/>
      <c r="I1953" s="400"/>
      <c r="J1953" s="169"/>
      <c r="K1953" s="415"/>
      <c r="L1953" s="398"/>
      <c r="M1953" s="170"/>
      <c r="N1953" s="171"/>
    </row>
    <row r="1954" spans="2:14" hidden="1">
      <c r="B1954" s="322"/>
      <c r="C1954" s="155" t="e">
        <f>'3-COMPO.ADM.PRF '!#REF!</f>
        <v>#REF!</v>
      </c>
      <c r="D1954" s="121" t="s">
        <v>6713</v>
      </c>
      <c r="E1954" s="397" t="s">
        <v>12416</v>
      </c>
      <c r="F1954" s="400"/>
      <c r="G1954" s="400"/>
      <c r="H1954" s="400"/>
      <c r="I1954" s="400"/>
      <c r="J1954" s="169"/>
      <c r="K1954" s="415">
        <v>0</v>
      </c>
      <c r="L1954" s="398"/>
      <c r="M1954" s="170"/>
      <c r="N1954" s="171"/>
    </row>
    <row r="1955" spans="2:14">
      <c r="B1955" s="322"/>
      <c r="C1955" s="45"/>
      <c r="D1955" s="45"/>
      <c r="E1955" s="397"/>
      <c r="F1955" s="400"/>
      <c r="G1955" s="400"/>
      <c r="H1955" s="400"/>
      <c r="I1955" s="400"/>
      <c r="J1955" s="169"/>
      <c r="K1955" s="415"/>
      <c r="L1955" s="398"/>
      <c r="M1955" s="170"/>
      <c r="N1955" s="171"/>
    </row>
    <row r="1956" spans="2:14">
      <c r="B1956" s="322"/>
      <c r="C1956" s="45" t="s">
        <v>12884</v>
      </c>
      <c r="D1956" s="121" t="s">
        <v>6713</v>
      </c>
      <c r="E1956" s="487" t="s">
        <v>12886</v>
      </c>
      <c r="F1956" s="562"/>
      <c r="G1956" s="562"/>
      <c r="H1956" s="562"/>
      <c r="I1956" s="562"/>
      <c r="J1956" s="169"/>
      <c r="K1956" s="415">
        <v>1</v>
      </c>
      <c r="L1956" s="488"/>
      <c r="M1956" s="170"/>
      <c r="N1956" s="171"/>
    </row>
    <row r="1957" spans="2:14" ht="13.5" thickBot="1">
      <c r="B1957" s="322"/>
      <c r="C1957" s="45"/>
      <c r="D1957" s="45"/>
      <c r="E1957" s="487"/>
      <c r="F1957" s="562"/>
      <c r="G1957" s="562"/>
      <c r="H1957" s="562"/>
      <c r="I1957" s="562"/>
      <c r="J1957" s="169"/>
      <c r="K1957" s="415"/>
      <c r="L1957" s="488"/>
      <c r="M1957" s="170"/>
      <c r="N1957" s="171"/>
    </row>
    <row r="1958" spans="2:14" ht="13.5" thickBot="1">
      <c r="B1958" s="322"/>
      <c r="C1958" s="45"/>
      <c r="D1958" s="45"/>
      <c r="E1958" s="591" t="s">
        <v>12070</v>
      </c>
      <c r="F1958" s="592"/>
      <c r="G1958" s="592"/>
      <c r="H1958" s="592"/>
      <c r="I1958" s="592"/>
      <c r="J1958" s="593"/>
      <c r="K1958" s="415"/>
      <c r="L1958" s="398"/>
      <c r="M1958" s="170"/>
      <c r="N1958" s="171"/>
    </row>
    <row r="1959" spans="2:14" hidden="1">
      <c r="B1959" s="322"/>
      <c r="C1959" s="45"/>
      <c r="D1959" s="45"/>
      <c r="E1959" s="397"/>
      <c r="F1959" s="400"/>
      <c r="G1959" s="400"/>
      <c r="H1959" s="400"/>
      <c r="I1959" s="400"/>
      <c r="J1959" s="169"/>
      <c r="K1959" s="415"/>
      <c r="L1959" s="398"/>
      <c r="M1959" s="170"/>
      <c r="N1959" s="171"/>
    </row>
    <row r="1960" spans="2:14" hidden="1">
      <c r="B1960" s="322"/>
      <c r="C1960" s="155" t="e">
        <f>'3-COMPO.ADM.PRF '!#REF!</f>
        <v>#REF!</v>
      </c>
      <c r="D1960" s="45" t="s">
        <v>6713</v>
      </c>
      <c r="E1960" s="397" t="s">
        <v>12444</v>
      </c>
      <c r="F1960" s="400"/>
      <c r="G1960" s="400"/>
      <c r="H1960" s="400"/>
      <c r="I1960" s="400"/>
      <c r="J1960" s="169"/>
      <c r="K1960" s="415">
        <v>0</v>
      </c>
      <c r="L1960" s="398"/>
      <c r="M1960" s="170"/>
      <c r="N1960" s="171"/>
    </row>
    <row r="1961" spans="2:14" hidden="1">
      <c r="B1961" s="322"/>
      <c r="C1961" s="155" t="e">
        <f>'3-COMPO.ADM.PRF '!#REF!</f>
        <v>#REF!</v>
      </c>
      <c r="D1961" s="45" t="s">
        <v>6713</v>
      </c>
      <c r="E1961" s="397" t="s">
        <v>12445</v>
      </c>
      <c r="F1961" s="400"/>
      <c r="G1961" s="400"/>
      <c r="H1961" s="400"/>
      <c r="I1961" s="400"/>
      <c r="J1961" s="169"/>
      <c r="K1961" s="415">
        <v>0</v>
      </c>
      <c r="L1961" s="398"/>
      <c r="M1961" s="170"/>
      <c r="N1961" s="171"/>
    </row>
    <row r="1962" spans="2:14" hidden="1">
      <c r="B1962" s="322"/>
      <c r="C1962" s="155" t="e">
        <f>'3-COMPO.ADM.PRF '!#REF!</f>
        <v>#REF!</v>
      </c>
      <c r="D1962" s="45" t="s">
        <v>6713</v>
      </c>
      <c r="E1962" s="397" t="s">
        <v>12446</v>
      </c>
      <c r="F1962" s="400"/>
      <c r="G1962" s="400"/>
      <c r="H1962" s="400"/>
      <c r="I1962" s="400"/>
      <c r="J1962" s="169"/>
      <c r="K1962" s="415">
        <v>0</v>
      </c>
      <c r="L1962" s="398"/>
      <c r="M1962" s="170"/>
      <c r="N1962" s="171"/>
    </row>
    <row r="1963" spans="2:14" hidden="1">
      <c r="B1963" s="322"/>
      <c r="C1963" s="155" t="e">
        <f>'3-COMPO.ADM.PRF '!#REF!</f>
        <v>#REF!</v>
      </c>
      <c r="D1963" s="45" t="s">
        <v>6713</v>
      </c>
      <c r="E1963" s="397" t="s">
        <v>12447</v>
      </c>
      <c r="F1963" s="400"/>
      <c r="G1963" s="400"/>
      <c r="H1963" s="400"/>
      <c r="I1963" s="400"/>
      <c r="J1963" s="169"/>
      <c r="K1963" s="415">
        <v>0</v>
      </c>
      <c r="L1963" s="398"/>
      <c r="M1963" s="170"/>
      <c r="N1963" s="171"/>
    </row>
    <row r="1964" spans="2:14" hidden="1">
      <c r="B1964" s="322"/>
      <c r="C1964" s="155" t="e">
        <f>'3-COMPO.ADM.PRF '!#REF!</f>
        <v>#REF!</v>
      </c>
      <c r="D1964" s="45" t="s">
        <v>6713</v>
      </c>
      <c r="E1964" s="397" t="s">
        <v>12448</v>
      </c>
      <c r="F1964" s="400"/>
      <c r="G1964" s="400"/>
      <c r="H1964" s="400"/>
      <c r="I1964" s="400"/>
      <c r="J1964" s="169"/>
      <c r="K1964" s="415">
        <v>0</v>
      </c>
      <c r="L1964" s="398"/>
      <c r="M1964" s="170"/>
      <c r="N1964" s="171"/>
    </row>
    <row r="1965" spans="2:14" hidden="1">
      <c r="B1965" s="322"/>
      <c r="C1965" s="155" t="e">
        <f>'3-COMPO.ADM.PRF '!#REF!</f>
        <v>#REF!</v>
      </c>
      <c r="D1965" s="45" t="s">
        <v>6713</v>
      </c>
      <c r="E1965" s="397" t="s">
        <v>12449</v>
      </c>
      <c r="F1965" s="400"/>
      <c r="G1965" s="400"/>
      <c r="H1965" s="400"/>
      <c r="I1965" s="400"/>
      <c r="J1965" s="169"/>
      <c r="K1965" s="415">
        <v>0</v>
      </c>
      <c r="L1965" s="398"/>
      <c r="M1965" s="170"/>
      <c r="N1965" s="171"/>
    </row>
    <row r="1966" spans="2:14" hidden="1">
      <c r="B1966" s="322"/>
      <c r="C1966" s="155" t="e">
        <f>'3-COMPO.ADM.PRF '!#REF!</f>
        <v>#REF!</v>
      </c>
      <c r="D1966" s="45" t="s">
        <v>6713</v>
      </c>
      <c r="E1966" s="397" t="s">
        <v>12450</v>
      </c>
      <c r="F1966" s="400"/>
      <c r="G1966" s="400"/>
      <c r="H1966" s="400"/>
      <c r="I1966" s="400"/>
      <c r="J1966" s="169"/>
      <c r="K1966" s="415">
        <v>0</v>
      </c>
      <c r="L1966" s="398"/>
      <c r="M1966" s="170"/>
      <c r="N1966" s="171"/>
    </row>
    <row r="1967" spans="2:14" hidden="1">
      <c r="B1967" s="322"/>
      <c r="C1967" s="155" t="e">
        <f>'3-COMPO.ADM.PRF '!#REF!</f>
        <v>#REF!</v>
      </c>
      <c r="D1967" s="45" t="s">
        <v>6713</v>
      </c>
      <c r="E1967" s="585" t="s">
        <v>12451</v>
      </c>
      <c r="F1967" s="586"/>
      <c r="G1967" s="586"/>
      <c r="H1967" s="586"/>
      <c r="I1967" s="586"/>
      <c r="J1967" s="587"/>
      <c r="K1967" s="415">
        <v>0</v>
      </c>
      <c r="L1967" s="398"/>
      <c r="M1967" s="170"/>
      <c r="N1967" s="171"/>
    </row>
    <row r="1968" spans="2:14" hidden="1">
      <c r="B1968" s="322"/>
      <c r="C1968" s="155" t="e">
        <f>'3-COMPO.ADM.PRF '!#REF!</f>
        <v>#REF!</v>
      </c>
      <c r="D1968" s="45" t="s">
        <v>6713</v>
      </c>
      <c r="E1968" s="397" t="s">
        <v>12452</v>
      </c>
      <c r="F1968" s="400"/>
      <c r="G1968" s="400"/>
      <c r="H1968" s="400"/>
      <c r="I1968" s="400"/>
      <c r="J1968" s="169"/>
      <c r="K1968" s="415">
        <v>0</v>
      </c>
      <c r="L1968" s="398"/>
      <c r="M1968" s="170"/>
      <c r="N1968" s="171"/>
    </row>
    <row r="1969" spans="2:14" hidden="1">
      <c r="B1969" s="322"/>
      <c r="C1969" s="155" t="e">
        <f>'3-COMPO.ADM.PRF '!#REF!</f>
        <v>#REF!</v>
      </c>
      <c r="D1969" s="45" t="s">
        <v>6713</v>
      </c>
      <c r="E1969" s="397" t="s">
        <v>12453</v>
      </c>
      <c r="F1969" s="400"/>
      <c r="G1969" s="400"/>
      <c r="H1969" s="400"/>
      <c r="I1969" s="400"/>
      <c r="J1969" s="169"/>
      <c r="K1969" s="415">
        <v>0</v>
      </c>
      <c r="L1969" s="398"/>
      <c r="M1969" s="170"/>
      <c r="N1969" s="171"/>
    </row>
    <row r="1970" spans="2:14" hidden="1">
      <c r="B1970" s="322"/>
      <c r="C1970" s="155" t="e">
        <f>'3-COMPO.ADM.PRF '!#REF!</f>
        <v>#REF!</v>
      </c>
      <c r="D1970" s="45" t="s">
        <v>6713</v>
      </c>
      <c r="E1970" s="397" t="s">
        <v>12454</v>
      </c>
      <c r="F1970" s="400"/>
      <c r="G1970" s="400"/>
      <c r="H1970" s="400"/>
      <c r="I1970" s="400"/>
      <c r="J1970" s="169"/>
      <c r="K1970" s="415">
        <v>0</v>
      </c>
      <c r="L1970" s="398"/>
      <c r="M1970" s="170"/>
      <c r="N1970" s="171"/>
    </row>
    <row r="1971" spans="2:14" hidden="1">
      <c r="B1971" s="322"/>
      <c r="C1971" s="155" t="e">
        <f>'3-COMPO.ADM.PRF '!#REF!</f>
        <v>#REF!</v>
      </c>
      <c r="D1971" s="45" t="s">
        <v>6713</v>
      </c>
      <c r="E1971" s="397" t="s">
        <v>12455</v>
      </c>
      <c r="F1971" s="400"/>
      <c r="G1971" s="400"/>
      <c r="H1971" s="400"/>
      <c r="I1971" s="400"/>
      <c r="J1971" s="169"/>
      <c r="K1971" s="415">
        <v>0</v>
      </c>
      <c r="L1971" s="398"/>
      <c r="M1971" s="170"/>
      <c r="N1971" s="171"/>
    </row>
    <row r="1972" spans="2:14" hidden="1">
      <c r="B1972" s="322"/>
      <c r="C1972" s="155" t="e">
        <f>'3-COMPO.ADM.PRF '!#REF!</f>
        <v>#REF!</v>
      </c>
      <c r="D1972" s="45" t="s">
        <v>6713</v>
      </c>
      <c r="E1972" s="397" t="s">
        <v>12456</v>
      </c>
      <c r="F1972" s="400"/>
      <c r="G1972" s="400"/>
      <c r="H1972" s="400"/>
      <c r="I1972" s="400"/>
      <c r="J1972" s="169"/>
      <c r="K1972" s="415">
        <v>0</v>
      </c>
      <c r="L1972" s="398"/>
      <c r="M1972" s="170"/>
      <c r="N1972" s="171"/>
    </row>
    <row r="1973" spans="2:14" hidden="1">
      <c r="B1973" s="322"/>
      <c r="C1973" s="155" t="e">
        <f>'3-COMPO.ADM.PRF '!#REF!</f>
        <v>#REF!</v>
      </c>
      <c r="D1973" s="45" t="s">
        <v>6713</v>
      </c>
      <c r="E1973" s="397" t="s">
        <v>12457</v>
      </c>
      <c r="F1973" s="400"/>
      <c r="G1973" s="400"/>
      <c r="H1973" s="400"/>
      <c r="I1973" s="400"/>
      <c r="J1973" s="169"/>
      <c r="K1973" s="415">
        <v>0</v>
      </c>
      <c r="L1973" s="398"/>
      <c r="M1973" s="170"/>
      <c r="N1973" s="171"/>
    </row>
    <row r="1974" spans="2:14" hidden="1">
      <c r="B1974" s="322"/>
      <c r="C1974" s="155" t="e">
        <f>'3-COMPO.ADM.PRF '!#REF!</f>
        <v>#REF!</v>
      </c>
      <c r="D1974" s="45" t="s">
        <v>6713</v>
      </c>
      <c r="E1974" s="397" t="s">
        <v>12458</v>
      </c>
      <c r="F1974" s="400"/>
      <c r="G1974" s="400"/>
      <c r="H1974" s="400"/>
      <c r="I1974" s="400"/>
      <c r="J1974" s="169"/>
      <c r="K1974" s="415">
        <v>0</v>
      </c>
      <c r="L1974" s="398"/>
      <c r="M1974" s="170"/>
      <c r="N1974" s="171"/>
    </row>
    <row r="1975" spans="2:14" hidden="1">
      <c r="B1975" s="322"/>
      <c r="C1975" s="155" t="e">
        <f>'3-COMPO.ADM.PRF '!#REF!</f>
        <v>#REF!</v>
      </c>
      <c r="D1975" s="45" t="s">
        <v>6713</v>
      </c>
      <c r="E1975" s="397" t="s">
        <v>12459</v>
      </c>
      <c r="F1975" s="400"/>
      <c r="G1975" s="400"/>
      <c r="H1975" s="400"/>
      <c r="I1975" s="400"/>
      <c r="J1975" s="169"/>
      <c r="K1975" s="415">
        <v>0</v>
      </c>
      <c r="L1975" s="398"/>
      <c r="M1975" s="170"/>
      <c r="N1975" s="171"/>
    </row>
    <row r="1976" spans="2:14" hidden="1">
      <c r="B1976" s="322"/>
      <c r="C1976" s="155" t="e">
        <f>'3-COMPO.ADM.PRF '!#REF!</f>
        <v>#REF!</v>
      </c>
      <c r="D1976" s="45" t="s">
        <v>6713</v>
      </c>
      <c r="E1976" s="397" t="s">
        <v>12460</v>
      </c>
      <c r="F1976" s="400"/>
      <c r="G1976" s="400"/>
      <c r="H1976" s="400"/>
      <c r="I1976" s="400"/>
      <c r="J1976" s="169"/>
      <c r="K1976" s="415">
        <v>0</v>
      </c>
      <c r="L1976" s="398"/>
      <c r="M1976" s="170"/>
      <c r="N1976" s="171"/>
    </row>
    <row r="1977" spans="2:14" hidden="1">
      <c r="B1977" s="322"/>
      <c r="C1977" s="155" t="e">
        <f>'3-COMPO.ADM.PRF '!#REF!</f>
        <v>#REF!</v>
      </c>
      <c r="D1977" s="45" t="s">
        <v>6713</v>
      </c>
      <c r="E1977" s="397" t="s">
        <v>12461</v>
      </c>
      <c r="F1977" s="400"/>
      <c r="G1977" s="400"/>
      <c r="H1977" s="400"/>
      <c r="I1977" s="400"/>
      <c r="J1977" s="169"/>
      <c r="K1977" s="415">
        <v>0</v>
      </c>
      <c r="L1977" s="398"/>
      <c r="M1977" s="170"/>
      <c r="N1977" s="171"/>
    </row>
    <row r="1978" spans="2:14" hidden="1">
      <c r="B1978" s="322"/>
      <c r="C1978" s="155" t="e">
        <f>'3-COMPO.ADM.PRF '!#REF!</f>
        <v>#REF!</v>
      </c>
      <c r="D1978" s="45" t="s">
        <v>6713</v>
      </c>
      <c r="E1978" s="397" t="s">
        <v>12462</v>
      </c>
      <c r="F1978" s="400"/>
      <c r="G1978" s="400"/>
      <c r="H1978" s="400"/>
      <c r="I1978" s="400"/>
      <c r="J1978" s="169"/>
      <c r="K1978" s="415">
        <v>0</v>
      </c>
      <c r="L1978" s="398"/>
      <c r="M1978" s="170"/>
      <c r="N1978" s="171"/>
    </row>
    <row r="1979" spans="2:14" hidden="1">
      <c r="B1979" s="322"/>
      <c r="C1979" s="155" t="e">
        <f>'3-COMPO.ADM.PRF '!#REF!</f>
        <v>#REF!</v>
      </c>
      <c r="D1979" s="45" t="s">
        <v>6713</v>
      </c>
      <c r="E1979" s="397" t="s">
        <v>12463</v>
      </c>
      <c r="F1979" s="400"/>
      <c r="G1979" s="400"/>
      <c r="H1979" s="400"/>
      <c r="I1979" s="400"/>
      <c r="J1979" s="169"/>
      <c r="K1979" s="415">
        <v>0</v>
      </c>
      <c r="L1979" s="398"/>
      <c r="M1979" s="170"/>
      <c r="N1979" s="171"/>
    </row>
    <row r="1980" spans="2:14" hidden="1">
      <c r="B1980" s="322"/>
      <c r="C1980" s="155" t="e">
        <f>'3-COMPO.ADM.PRF '!#REF!</f>
        <v>#REF!</v>
      </c>
      <c r="D1980" s="45" t="s">
        <v>6713</v>
      </c>
      <c r="E1980" s="397" t="s">
        <v>12464</v>
      </c>
      <c r="F1980" s="400"/>
      <c r="G1980" s="400"/>
      <c r="H1980" s="400"/>
      <c r="I1980" s="400"/>
      <c r="J1980" s="169"/>
      <c r="K1980" s="415">
        <v>0</v>
      </c>
      <c r="L1980" s="398"/>
      <c r="M1980" s="170"/>
      <c r="N1980" s="171"/>
    </row>
    <row r="1981" spans="2:14" hidden="1">
      <c r="B1981" s="322"/>
      <c r="C1981" s="155" t="e">
        <f>'3-COMPO.ADM.PRF '!#REF!</f>
        <v>#REF!</v>
      </c>
      <c r="D1981" s="45" t="s">
        <v>6713</v>
      </c>
      <c r="E1981" s="585" t="s">
        <v>12465</v>
      </c>
      <c r="F1981" s="586"/>
      <c r="G1981" s="586"/>
      <c r="H1981" s="586"/>
      <c r="I1981" s="586"/>
      <c r="J1981" s="587"/>
      <c r="K1981" s="415">
        <v>0</v>
      </c>
      <c r="L1981" s="398"/>
      <c r="M1981" s="170"/>
      <c r="N1981" s="171"/>
    </row>
    <row r="1982" spans="2:14" hidden="1">
      <c r="B1982" s="322"/>
      <c r="C1982" s="155" t="e">
        <f>'3-COMPO.ADM.PRF '!#REF!</f>
        <v>#REF!</v>
      </c>
      <c r="D1982" s="45" t="s">
        <v>6713</v>
      </c>
      <c r="E1982" s="585" t="s">
        <v>12466</v>
      </c>
      <c r="F1982" s="586"/>
      <c r="G1982" s="586"/>
      <c r="H1982" s="586"/>
      <c r="I1982" s="586"/>
      <c r="J1982" s="587"/>
      <c r="K1982" s="415">
        <v>0</v>
      </c>
      <c r="L1982" s="398"/>
      <c r="M1982" s="170"/>
      <c r="N1982" s="171"/>
    </row>
    <row r="1983" spans="2:14" hidden="1">
      <c r="B1983" s="322"/>
      <c r="C1983" s="155" t="e">
        <f>'3-COMPO.ADM.PRF '!#REF!</f>
        <v>#REF!</v>
      </c>
      <c r="D1983" s="45" t="s">
        <v>6713</v>
      </c>
      <c r="E1983" s="585" t="s">
        <v>12467</v>
      </c>
      <c r="F1983" s="586"/>
      <c r="G1983" s="586"/>
      <c r="H1983" s="586"/>
      <c r="I1983" s="586"/>
      <c r="J1983" s="587"/>
      <c r="K1983" s="415">
        <v>0</v>
      </c>
      <c r="L1983" s="398"/>
      <c r="M1983" s="170"/>
      <c r="N1983" s="171"/>
    </row>
    <row r="1984" spans="2:14" hidden="1">
      <c r="B1984" s="322"/>
      <c r="C1984" s="155" t="e">
        <f>'3-COMPO.ADM.PRF '!#REF!</f>
        <v>#REF!</v>
      </c>
      <c r="D1984" s="45" t="s">
        <v>6713</v>
      </c>
      <c r="E1984" s="397" t="s">
        <v>12468</v>
      </c>
      <c r="F1984" s="400"/>
      <c r="G1984" s="400"/>
      <c r="H1984" s="400"/>
      <c r="I1984" s="400"/>
      <c r="J1984" s="169"/>
      <c r="K1984" s="415">
        <v>0</v>
      </c>
      <c r="L1984" s="398"/>
      <c r="M1984" s="170"/>
      <c r="N1984" s="171"/>
    </row>
    <row r="1985" spans="2:14" hidden="1">
      <c r="B1985" s="322"/>
      <c r="C1985" s="155" t="e">
        <f>'3-COMPO.ADM.PRF '!#REF!</f>
        <v>#REF!</v>
      </c>
      <c r="D1985" s="45" t="s">
        <v>6713</v>
      </c>
      <c r="E1985" s="397" t="s">
        <v>12469</v>
      </c>
      <c r="F1985" s="400"/>
      <c r="G1985" s="400"/>
      <c r="H1985" s="400"/>
      <c r="I1985" s="400"/>
      <c r="J1985" s="169"/>
      <c r="K1985" s="415">
        <v>0</v>
      </c>
      <c r="L1985" s="398"/>
      <c r="M1985" s="170"/>
      <c r="N1985" s="171"/>
    </row>
    <row r="1986" spans="2:14" hidden="1">
      <c r="B1986" s="322"/>
      <c r="C1986" s="155" t="e">
        <f>'3-COMPO.ADM.PRF '!#REF!</f>
        <v>#REF!</v>
      </c>
      <c r="D1986" s="45" t="s">
        <v>6713</v>
      </c>
      <c r="E1986" s="397" t="s">
        <v>12470</v>
      </c>
      <c r="F1986" s="400"/>
      <c r="G1986" s="400"/>
      <c r="H1986" s="400"/>
      <c r="I1986" s="400"/>
      <c r="J1986" s="169"/>
      <c r="K1986" s="415">
        <v>0</v>
      </c>
      <c r="L1986" s="398"/>
      <c r="M1986" s="170"/>
      <c r="N1986" s="171"/>
    </row>
    <row r="1987" spans="2:14" hidden="1">
      <c r="B1987" s="322"/>
      <c r="C1987" s="155" t="e">
        <f>'3-COMPO.ADM.PRF '!#REF!</f>
        <v>#REF!</v>
      </c>
      <c r="D1987" s="45" t="s">
        <v>6713</v>
      </c>
      <c r="E1987" s="397" t="s">
        <v>12471</v>
      </c>
      <c r="F1987" s="400"/>
      <c r="G1987" s="400"/>
      <c r="H1987" s="400"/>
      <c r="I1987" s="400"/>
      <c r="J1987" s="169"/>
      <c r="K1987" s="415">
        <v>0</v>
      </c>
      <c r="L1987" s="398"/>
      <c r="M1987" s="170"/>
      <c r="N1987" s="171"/>
    </row>
    <row r="1988" spans="2:14" hidden="1">
      <c r="B1988" s="322"/>
      <c r="C1988" s="155" t="e">
        <f>'3-COMPO.ADM.PRF '!#REF!</f>
        <v>#REF!</v>
      </c>
      <c r="D1988" s="45" t="s">
        <v>6713</v>
      </c>
      <c r="E1988" s="397" t="s">
        <v>12472</v>
      </c>
      <c r="F1988" s="400"/>
      <c r="G1988" s="400"/>
      <c r="H1988" s="400"/>
      <c r="I1988" s="400"/>
      <c r="J1988" s="169"/>
      <c r="K1988" s="415">
        <v>0</v>
      </c>
      <c r="L1988" s="398"/>
      <c r="M1988" s="170"/>
      <c r="N1988" s="171"/>
    </row>
    <row r="1989" spans="2:14" hidden="1">
      <c r="B1989" s="322"/>
      <c r="C1989" s="155" t="e">
        <f>'3-COMPO.ADM.PRF '!#REF!</f>
        <v>#REF!</v>
      </c>
      <c r="D1989" s="45" t="s">
        <v>6713</v>
      </c>
      <c r="E1989" s="397" t="s">
        <v>12473</v>
      </c>
      <c r="F1989" s="400"/>
      <c r="G1989" s="400"/>
      <c r="H1989" s="400"/>
      <c r="I1989" s="400"/>
      <c r="J1989" s="169"/>
      <c r="K1989" s="415">
        <v>0</v>
      </c>
      <c r="L1989" s="398"/>
      <c r="M1989" s="170"/>
      <c r="N1989" s="171"/>
    </row>
    <row r="1990" spans="2:14" hidden="1">
      <c r="B1990" s="322"/>
      <c r="C1990" s="155" t="e">
        <f>'3-COMPO.ADM.PRF '!#REF!</f>
        <v>#REF!</v>
      </c>
      <c r="D1990" s="45" t="s">
        <v>6713</v>
      </c>
      <c r="E1990" s="397" t="s">
        <v>12474</v>
      </c>
      <c r="F1990" s="400"/>
      <c r="G1990" s="400"/>
      <c r="H1990" s="400"/>
      <c r="I1990" s="400"/>
      <c r="J1990" s="169"/>
      <c r="K1990" s="415">
        <v>0</v>
      </c>
      <c r="L1990" s="398"/>
      <c r="M1990" s="170"/>
      <c r="N1990" s="171"/>
    </row>
    <row r="1991" spans="2:14" hidden="1">
      <c r="B1991" s="322"/>
      <c r="C1991" s="155" t="e">
        <f>'3-COMPO.ADM.PRF '!#REF!</f>
        <v>#REF!</v>
      </c>
      <c r="D1991" s="45" t="s">
        <v>6713</v>
      </c>
      <c r="E1991" s="397" t="s">
        <v>12475</v>
      </c>
      <c r="F1991" s="400"/>
      <c r="G1991" s="400"/>
      <c r="H1991" s="400"/>
      <c r="I1991" s="400"/>
      <c r="J1991" s="169"/>
      <c r="K1991" s="415">
        <v>0</v>
      </c>
      <c r="L1991" s="398"/>
      <c r="M1991" s="170"/>
      <c r="N1991" s="171"/>
    </row>
    <row r="1992" spans="2:14" hidden="1">
      <c r="B1992" s="322"/>
      <c r="C1992" s="155" t="e">
        <f>'3-COMPO.ADM.PRF '!#REF!</f>
        <v>#REF!</v>
      </c>
      <c r="D1992" s="45" t="s">
        <v>6713</v>
      </c>
      <c r="E1992" s="397" t="s">
        <v>12476</v>
      </c>
      <c r="F1992" s="400"/>
      <c r="G1992" s="400"/>
      <c r="H1992" s="400"/>
      <c r="I1992" s="400"/>
      <c r="J1992" s="169"/>
      <c r="K1992" s="415">
        <v>0</v>
      </c>
      <c r="L1992" s="398"/>
      <c r="M1992" s="170"/>
      <c r="N1992" s="171"/>
    </row>
    <row r="1993" spans="2:14" hidden="1">
      <c r="B1993" s="322"/>
      <c r="C1993" s="155" t="e">
        <f>'3-COMPO.ADM.PRF '!#REF!</f>
        <v>#REF!</v>
      </c>
      <c r="D1993" s="45" t="s">
        <v>6713</v>
      </c>
      <c r="E1993" s="397" t="s">
        <v>12477</v>
      </c>
      <c r="F1993" s="400"/>
      <c r="G1993" s="400"/>
      <c r="H1993" s="400"/>
      <c r="I1993" s="400"/>
      <c r="J1993" s="169"/>
      <c r="K1993" s="415">
        <v>0</v>
      </c>
      <c r="L1993" s="398"/>
      <c r="M1993" s="170"/>
      <c r="N1993" s="171"/>
    </row>
    <row r="1994" spans="2:14" hidden="1">
      <c r="B1994" s="322"/>
      <c r="C1994" s="155" t="e">
        <f>'3-COMPO.ADM.PRF '!#REF!</f>
        <v>#REF!</v>
      </c>
      <c r="D1994" s="45" t="s">
        <v>6713</v>
      </c>
      <c r="E1994" s="397" t="s">
        <v>12478</v>
      </c>
      <c r="F1994" s="400"/>
      <c r="G1994" s="400"/>
      <c r="H1994" s="400"/>
      <c r="I1994" s="400"/>
      <c r="J1994" s="169"/>
      <c r="K1994" s="415">
        <v>0</v>
      </c>
      <c r="L1994" s="398"/>
      <c r="M1994" s="170"/>
      <c r="N1994" s="171"/>
    </row>
    <row r="1995" spans="2:14" hidden="1">
      <c r="B1995" s="322"/>
      <c r="C1995" s="155" t="e">
        <f>'3-COMPO.ADM.PRF '!#REF!</f>
        <v>#REF!</v>
      </c>
      <c r="D1995" s="45" t="s">
        <v>6713</v>
      </c>
      <c r="E1995" s="397" t="s">
        <v>12479</v>
      </c>
      <c r="F1995" s="400"/>
      <c r="G1995" s="400"/>
      <c r="H1995" s="400"/>
      <c r="I1995" s="400"/>
      <c r="J1995" s="169"/>
      <c r="K1995" s="415">
        <v>0</v>
      </c>
      <c r="L1995" s="398"/>
      <c r="M1995" s="170"/>
      <c r="N1995" s="171"/>
    </row>
    <row r="1996" spans="2:14" hidden="1">
      <c r="B1996" s="322"/>
      <c r="C1996" s="155" t="e">
        <f>'3-COMPO.ADM.PRF '!#REF!</f>
        <v>#REF!</v>
      </c>
      <c r="D1996" s="45" t="s">
        <v>6713</v>
      </c>
      <c r="E1996" s="397" t="s">
        <v>12480</v>
      </c>
      <c r="F1996" s="400"/>
      <c r="G1996" s="400"/>
      <c r="H1996" s="400"/>
      <c r="I1996" s="400"/>
      <c r="J1996" s="169"/>
      <c r="K1996" s="415">
        <v>0</v>
      </c>
      <c r="L1996" s="398"/>
      <c r="M1996" s="170"/>
      <c r="N1996" s="171"/>
    </row>
    <row r="1997" spans="2:14" hidden="1">
      <c r="B1997" s="322"/>
      <c r="C1997" s="155" t="e">
        <f>'3-COMPO.ADM.PRF '!#REF!</f>
        <v>#REF!</v>
      </c>
      <c r="D1997" s="45" t="s">
        <v>6713</v>
      </c>
      <c r="E1997" s="397" t="s">
        <v>12481</v>
      </c>
      <c r="F1997" s="400"/>
      <c r="G1997" s="400"/>
      <c r="H1997" s="400"/>
      <c r="I1997" s="400"/>
      <c r="J1997" s="169"/>
      <c r="K1997" s="415">
        <v>0</v>
      </c>
      <c r="L1997" s="398"/>
      <c r="M1997" s="170"/>
      <c r="N1997" s="171"/>
    </row>
    <row r="1998" spans="2:14" hidden="1">
      <c r="B1998" s="322"/>
      <c r="C1998" s="155" t="e">
        <f>'3-COMPO.ADM.PRF '!#REF!</f>
        <v>#REF!</v>
      </c>
      <c r="D1998" s="45" t="s">
        <v>6713</v>
      </c>
      <c r="E1998" s="397" t="s">
        <v>12482</v>
      </c>
      <c r="F1998" s="400"/>
      <c r="G1998" s="400"/>
      <c r="H1998" s="400"/>
      <c r="I1998" s="400"/>
      <c r="J1998" s="169"/>
      <c r="K1998" s="415">
        <v>0</v>
      </c>
      <c r="L1998" s="398"/>
      <c r="M1998" s="170"/>
      <c r="N1998" s="171"/>
    </row>
    <row r="1999" spans="2:14" hidden="1">
      <c r="B1999" s="322"/>
      <c r="C1999" s="155" t="e">
        <f>'3-COMPO.ADM.PRF '!#REF!</f>
        <v>#REF!</v>
      </c>
      <c r="D1999" s="45" t="s">
        <v>6713</v>
      </c>
      <c r="E1999" s="397" t="s">
        <v>12483</v>
      </c>
      <c r="F1999" s="400"/>
      <c r="G1999" s="400"/>
      <c r="H1999" s="400"/>
      <c r="I1999" s="400"/>
      <c r="J1999" s="169"/>
      <c r="K1999" s="415">
        <v>0</v>
      </c>
      <c r="L1999" s="398"/>
      <c r="M1999" s="170"/>
      <c r="N1999" s="171"/>
    </row>
    <row r="2000" spans="2:14" hidden="1">
      <c r="B2000" s="322"/>
      <c r="C2000" s="155" t="e">
        <f>'3-COMPO.ADM.PRF '!#REF!</f>
        <v>#REF!</v>
      </c>
      <c r="D2000" s="45" t="s">
        <v>6713</v>
      </c>
      <c r="E2000" s="397" t="s">
        <v>12484</v>
      </c>
      <c r="F2000" s="400"/>
      <c r="G2000" s="400"/>
      <c r="H2000" s="400"/>
      <c r="I2000" s="400"/>
      <c r="J2000" s="169"/>
      <c r="K2000" s="415">
        <v>0</v>
      </c>
      <c r="L2000" s="398"/>
      <c r="M2000" s="170"/>
      <c r="N2000" s="171"/>
    </row>
    <row r="2001" spans="2:14" hidden="1">
      <c r="B2001" s="322"/>
      <c r="C2001" s="155" t="e">
        <f>'3-COMPO.ADM.PRF '!#REF!</f>
        <v>#REF!</v>
      </c>
      <c r="D2001" s="45" t="s">
        <v>6713</v>
      </c>
      <c r="E2001" s="397" t="s">
        <v>12485</v>
      </c>
      <c r="F2001" s="400"/>
      <c r="G2001" s="400"/>
      <c r="H2001" s="400"/>
      <c r="I2001" s="400"/>
      <c r="J2001" s="169"/>
      <c r="K2001" s="415">
        <v>0</v>
      </c>
      <c r="L2001" s="398"/>
      <c r="M2001" s="170"/>
      <c r="N2001" s="171"/>
    </row>
    <row r="2002" spans="2:14" hidden="1">
      <c r="B2002" s="322"/>
      <c r="C2002" s="155" t="e">
        <f>'3-COMPO.ADM.PRF '!#REF!</f>
        <v>#REF!</v>
      </c>
      <c r="D2002" s="45" t="s">
        <v>6713</v>
      </c>
      <c r="E2002" s="397" t="s">
        <v>12486</v>
      </c>
      <c r="F2002" s="400"/>
      <c r="G2002" s="400"/>
      <c r="H2002" s="400"/>
      <c r="I2002" s="400"/>
      <c r="J2002" s="169"/>
      <c r="K2002" s="415">
        <v>0</v>
      </c>
      <c r="L2002" s="398"/>
      <c r="M2002" s="170"/>
      <c r="N2002" s="171"/>
    </row>
    <row r="2003" spans="2:14" hidden="1">
      <c r="B2003" s="322"/>
      <c r="C2003" s="155" t="e">
        <f>'3-COMPO.ADM.PRF '!#REF!</f>
        <v>#REF!</v>
      </c>
      <c r="D2003" s="45" t="s">
        <v>6713</v>
      </c>
      <c r="E2003" s="397" t="s">
        <v>12487</v>
      </c>
      <c r="F2003" s="400"/>
      <c r="G2003" s="400"/>
      <c r="H2003" s="400"/>
      <c r="I2003" s="400"/>
      <c r="J2003" s="169"/>
      <c r="K2003" s="415">
        <v>0</v>
      </c>
      <c r="L2003" s="398"/>
      <c r="M2003" s="170"/>
      <c r="N2003" s="171"/>
    </row>
    <row r="2004" spans="2:14" hidden="1">
      <c r="B2004" s="322"/>
      <c r="C2004" s="155" t="e">
        <f>'3-COMPO.ADM.PRF '!#REF!</f>
        <v>#REF!</v>
      </c>
      <c r="D2004" s="45" t="s">
        <v>6713</v>
      </c>
      <c r="E2004" s="397" t="s">
        <v>12488</v>
      </c>
      <c r="F2004" s="400"/>
      <c r="G2004" s="400"/>
      <c r="H2004" s="400"/>
      <c r="I2004" s="400"/>
      <c r="J2004" s="169"/>
      <c r="K2004" s="415">
        <v>0</v>
      </c>
      <c r="L2004" s="398"/>
      <c r="M2004" s="170"/>
      <c r="N2004" s="171"/>
    </row>
    <row r="2005" spans="2:14" hidden="1">
      <c r="B2005" s="322"/>
      <c r="C2005" s="155" t="e">
        <f>'3-COMPO.ADM.PRF '!#REF!</f>
        <v>#REF!</v>
      </c>
      <c r="D2005" s="45" t="s">
        <v>6713</v>
      </c>
      <c r="E2005" s="397" t="s">
        <v>12489</v>
      </c>
      <c r="F2005" s="400"/>
      <c r="G2005" s="400"/>
      <c r="H2005" s="400"/>
      <c r="I2005" s="400"/>
      <c r="J2005" s="169"/>
      <c r="K2005" s="415">
        <v>0</v>
      </c>
      <c r="L2005" s="398"/>
      <c r="M2005" s="170"/>
      <c r="N2005" s="171"/>
    </row>
    <row r="2006" spans="2:14" hidden="1">
      <c r="B2006" s="322"/>
      <c r="C2006" s="155" t="e">
        <f>'3-COMPO.ADM.PRF '!#REF!</f>
        <v>#REF!</v>
      </c>
      <c r="D2006" s="45" t="s">
        <v>6713</v>
      </c>
      <c r="E2006" s="397" t="s">
        <v>12490</v>
      </c>
      <c r="F2006" s="400"/>
      <c r="G2006" s="400"/>
      <c r="H2006" s="400"/>
      <c r="I2006" s="400"/>
      <c r="J2006" s="169"/>
      <c r="K2006" s="415">
        <v>0</v>
      </c>
      <c r="L2006" s="398"/>
      <c r="M2006" s="170"/>
      <c r="N2006" s="171"/>
    </row>
    <row r="2007" spans="2:14" hidden="1">
      <c r="B2007" s="322"/>
      <c r="C2007" s="155" t="e">
        <f>'3-COMPO.ADM.PRF '!#REF!</f>
        <v>#REF!</v>
      </c>
      <c r="D2007" s="45" t="s">
        <v>6713</v>
      </c>
      <c r="E2007" s="397" t="s">
        <v>12491</v>
      </c>
      <c r="F2007" s="400"/>
      <c r="G2007" s="400"/>
      <c r="H2007" s="400"/>
      <c r="I2007" s="400"/>
      <c r="J2007" s="169"/>
      <c r="K2007" s="415">
        <v>0</v>
      </c>
      <c r="L2007" s="398"/>
      <c r="M2007" s="170"/>
      <c r="N2007" s="171"/>
    </row>
    <row r="2008" spans="2:14" hidden="1">
      <c r="B2008" s="322"/>
      <c r="C2008" s="155" t="e">
        <f>'3-COMPO.ADM.PRF '!#REF!</f>
        <v>#REF!</v>
      </c>
      <c r="D2008" s="45" t="s">
        <v>6713</v>
      </c>
      <c r="E2008" s="585" t="s">
        <v>12492</v>
      </c>
      <c r="F2008" s="586"/>
      <c r="G2008" s="586"/>
      <c r="H2008" s="586"/>
      <c r="I2008" s="586"/>
      <c r="J2008" s="587"/>
      <c r="K2008" s="415">
        <v>0</v>
      </c>
      <c r="L2008" s="398"/>
      <c r="M2008" s="170"/>
      <c r="N2008" s="171"/>
    </row>
    <row r="2009" spans="2:14" hidden="1">
      <c r="B2009" s="322"/>
      <c r="C2009" s="155" t="e">
        <f>'3-COMPO.ADM.PRF '!#REF!</f>
        <v>#REF!</v>
      </c>
      <c r="D2009" s="45" t="s">
        <v>6713</v>
      </c>
      <c r="E2009" s="397" t="s">
        <v>12493</v>
      </c>
      <c r="F2009" s="400"/>
      <c r="G2009" s="400"/>
      <c r="H2009" s="400"/>
      <c r="I2009" s="400"/>
      <c r="J2009" s="169"/>
      <c r="K2009" s="415">
        <v>0</v>
      </c>
      <c r="L2009" s="398"/>
      <c r="M2009" s="170"/>
      <c r="N2009" s="171"/>
    </row>
    <row r="2010" spans="2:14" hidden="1">
      <c r="B2010" s="322"/>
      <c r="C2010" s="45">
        <v>83394</v>
      </c>
      <c r="D2010" s="45" t="s">
        <v>11</v>
      </c>
      <c r="E2010" s="585" t="s">
        <v>12494</v>
      </c>
      <c r="F2010" s="586"/>
      <c r="G2010" s="586"/>
      <c r="H2010" s="586"/>
      <c r="I2010" s="586"/>
      <c r="J2010" s="587"/>
      <c r="K2010" s="415">
        <v>0</v>
      </c>
      <c r="L2010" s="398"/>
      <c r="M2010" s="170"/>
      <c r="N2010" s="171"/>
    </row>
    <row r="2011" spans="2:14" hidden="1">
      <c r="B2011" s="322"/>
      <c r="C2011" s="121" t="s">
        <v>11367</v>
      </c>
      <c r="D2011" s="45" t="s">
        <v>11</v>
      </c>
      <c r="E2011" s="585" t="s">
        <v>12495</v>
      </c>
      <c r="F2011" s="586"/>
      <c r="G2011" s="586"/>
      <c r="H2011" s="586"/>
      <c r="I2011" s="586"/>
      <c r="J2011" s="587"/>
      <c r="K2011" s="415">
        <v>0</v>
      </c>
      <c r="L2011" s="398"/>
      <c r="M2011" s="170"/>
      <c r="N2011" s="171"/>
    </row>
    <row r="2012" spans="2:14" hidden="1">
      <c r="B2012" s="322"/>
      <c r="C2012" s="121" t="s">
        <v>11579</v>
      </c>
      <c r="D2012" s="45" t="s">
        <v>11</v>
      </c>
      <c r="E2012" s="585" t="s">
        <v>12496</v>
      </c>
      <c r="F2012" s="586"/>
      <c r="G2012" s="586"/>
      <c r="H2012" s="586"/>
      <c r="I2012" s="586"/>
      <c r="J2012" s="587"/>
      <c r="K2012" s="415">
        <v>0</v>
      </c>
      <c r="L2012" s="398"/>
      <c r="M2012" s="170"/>
      <c r="N2012" s="171"/>
    </row>
    <row r="2013" spans="2:14" hidden="1">
      <c r="B2013" s="322"/>
      <c r="C2013" s="121" t="s">
        <v>11368</v>
      </c>
      <c r="D2013" s="45" t="s">
        <v>11</v>
      </c>
      <c r="E2013" s="585" t="s">
        <v>12497</v>
      </c>
      <c r="F2013" s="586"/>
      <c r="G2013" s="586"/>
      <c r="H2013" s="586"/>
      <c r="I2013" s="586"/>
      <c r="J2013" s="587"/>
      <c r="K2013" s="415">
        <v>0</v>
      </c>
      <c r="L2013" s="398"/>
      <c r="M2013" s="170"/>
      <c r="N2013" s="171"/>
    </row>
    <row r="2014" spans="2:14" hidden="1">
      <c r="B2014" s="322"/>
      <c r="C2014" s="45">
        <v>92980</v>
      </c>
      <c r="D2014" s="45" t="s">
        <v>11</v>
      </c>
      <c r="E2014" s="585" t="s">
        <v>12498</v>
      </c>
      <c r="F2014" s="586"/>
      <c r="G2014" s="586"/>
      <c r="H2014" s="586"/>
      <c r="I2014" s="586"/>
      <c r="J2014" s="587"/>
      <c r="K2014" s="415">
        <v>0</v>
      </c>
      <c r="L2014" s="398"/>
      <c r="M2014" s="170"/>
      <c r="N2014" s="171"/>
    </row>
    <row r="2015" spans="2:14" hidden="1">
      <c r="B2015" s="322"/>
      <c r="C2015" s="45">
        <v>72254</v>
      </c>
      <c r="D2015" s="45" t="s">
        <v>11</v>
      </c>
      <c r="E2015" s="397" t="s">
        <v>4560</v>
      </c>
      <c r="F2015" s="400"/>
      <c r="G2015" s="400"/>
      <c r="H2015" s="400"/>
      <c r="I2015" s="400"/>
      <c r="J2015" s="169"/>
      <c r="K2015" s="415">
        <v>0</v>
      </c>
      <c r="L2015" s="398"/>
      <c r="M2015" s="170"/>
      <c r="N2015" s="171"/>
    </row>
    <row r="2016" spans="2:14" hidden="1">
      <c r="B2016" s="322"/>
      <c r="C2016" s="45">
        <v>68069</v>
      </c>
      <c r="D2016" s="45" t="s">
        <v>11</v>
      </c>
      <c r="E2016" s="397" t="s">
        <v>12499</v>
      </c>
      <c r="F2016" s="400"/>
      <c r="G2016" s="400"/>
      <c r="H2016" s="400"/>
      <c r="I2016" s="400"/>
      <c r="J2016" s="169"/>
      <c r="K2016" s="415">
        <v>0</v>
      </c>
      <c r="L2016" s="398"/>
      <c r="M2016" s="170"/>
      <c r="N2016" s="171"/>
    </row>
    <row r="2017" spans="2:14" hidden="1">
      <c r="B2017" s="322"/>
      <c r="C2017" s="45">
        <v>83450</v>
      </c>
      <c r="D2017" s="45" t="s">
        <v>11</v>
      </c>
      <c r="E2017" s="397" t="s">
        <v>4671</v>
      </c>
      <c r="F2017" s="400"/>
      <c r="G2017" s="400"/>
      <c r="H2017" s="400"/>
      <c r="I2017" s="400"/>
      <c r="J2017" s="169"/>
      <c r="K2017" s="415">
        <v>0</v>
      </c>
      <c r="L2017" s="398"/>
      <c r="M2017" s="170"/>
      <c r="N2017" s="171"/>
    </row>
    <row r="2018" spans="2:14" hidden="1">
      <c r="B2018" s="322"/>
      <c r="C2018" s="45">
        <v>91870</v>
      </c>
      <c r="D2018" s="45" t="s">
        <v>11</v>
      </c>
      <c r="E2018" s="585" t="s">
        <v>12500</v>
      </c>
      <c r="F2018" s="586"/>
      <c r="G2018" s="586"/>
      <c r="H2018" s="586"/>
      <c r="I2018" s="586"/>
      <c r="J2018" s="587"/>
      <c r="K2018" s="415">
        <v>0</v>
      </c>
      <c r="L2018" s="398"/>
      <c r="M2018" s="170"/>
      <c r="N2018" s="171"/>
    </row>
    <row r="2019" spans="2:14" hidden="1">
      <c r="B2019" s="322"/>
      <c r="C2019" s="45">
        <v>92998</v>
      </c>
      <c r="D2019" s="45" t="s">
        <v>11</v>
      </c>
      <c r="E2019" s="585" t="s">
        <v>12501</v>
      </c>
      <c r="F2019" s="586"/>
      <c r="G2019" s="586"/>
      <c r="H2019" s="586"/>
      <c r="I2019" s="586"/>
      <c r="J2019" s="587"/>
      <c r="K2019" s="415">
        <v>0</v>
      </c>
      <c r="L2019" s="398"/>
      <c r="M2019" s="170"/>
      <c r="N2019" s="171"/>
    </row>
    <row r="2020" spans="2:14" hidden="1">
      <c r="B2020" s="322"/>
      <c r="C2020" s="45">
        <v>92992</v>
      </c>
      <c r="D2020" s="45" t="s">
        <v>11</v>
      </c>
      <c r="E2020" s="585" t="s">
        <v>12502</v>
      </c>
      <c r="F2020" s="586"/>
      <c r="G2020" s="586"/>
      <c r="H2020" s="586"/>
      <c r="I2020" s="586"/>
      <c r="J2020" s="587"/>
      <c r="K2020" s="415">
        <v>0</v>
      </c>
      <c r="L2020" s="398"/>
      <c r="M2020" s="170"/>
      <c r="N2020" s="171"/>
    </row>
    <row r="2021" spans="2:14" hidden="1">
      <c r="B2021" s="322"/>
      <c r="C2021" s="45">
        <v>72268</v>
      </c>
      <c r="D2021" s="45" t="s">
        <v>11</v>
      </c>
      <c r="E2021" s="585" t="s">
        <v>12503</v>
      </c>
      <c r="F2021" s="586"/>
      <c r="G2021" s="586"/>
      <c r="H2021" s="586"/>
      <c r="I2021" s="586"/>
      <c r="J2021" s="587"/>
      <c r="K2021" s="415">
        <v>0</v>
      </c>
      <c r="L2021" s="398"/>
      <c r="M2021" s="170"/>
      <c r="N2021" s="171"/>
    </row>
    <row r="2022" spans="2:14" hidden="1">
      <c r="B2022" s="322"/>
      <c r="C2022" s="45">
        <v>72265</v>
      </c>
      <c r="D2022" s="45" t="s">
        <v>11</v>
      </c>
      <c r="E2022" s="585" t="s">
        <v>12504</v>
      </c>
      <c r="F2022" s="586"/>
      <c r="G2022" s="586"/>
      <c r="H2022" s="586"/>
      <c r="I2022" s="586"/>
      <c r="J2022" s="587"/>
      <c r="K2022" s="415">
        <v>0</v>
      </c>
      <c r="L2022" s="398"/>
      <c r="M2022" s="170"/>
      <c r="N2022" s="171"/>
    </row>
    <row r="2023" spans="2:14" hidden="1">
      <c r="B2023" s="322"/>
      <c r="C2023" s="45">
        <v>93012</v>
      </c>
      <c r="D2023" s="45" t="s">
        <v>11</v>
      </c>
      <c r="E2023" s="585" t="s">
        <v>12505</v>
      </c>
      <c r="F2023" s="586"/>
      <c r="G2023" s="586"/>
      <c r="H2023" s="586"/>
      <c r="I2023" s="586"/>
      <c r="J2023" s="587"/>
      <c r="K2023" s="415">
        <v>0</v>
      </c>
      <c r="L2023" s="398"/>
      <c r="M2023" s="170"/>
      <c r="N2023" s="171"/>
    </row>
    <row r="2024" spans="2:14" hidden="1">
      <c r="B2024" s="322"/>
      <c r="C2024" s="121" t="s">
        <v>11906</v>
      </c>
      <c r="D2024" s="45" t="s">
        <v>11</v>
      </c>
      <c r="E2024" s="585" t="s">
        <v>12506</v>
      </c>
      <c r="F2024" s="586"/>
      <c r="G2024" s="586"/>
      <c r="H2024" s="586"/>
      <c r="I2024" s="586"/>
      <c r="J2024" s="587"/>
      <c r="K2024" s="415">
        <v>0</v>
      </c>
      <c r="L2024" s="398"/>
      <c r="M2024" s="170"/>
      <c r="N2024" s="171"/>
    </row>
    <row r="2025" spans="2:14" hidden="1">
      <c r="B2025" s="322"/>
      <c r="C2025" s="45">
        <v>93358</v>
      </c>
      <c r="D2025" s="45" t="s">
        <v>11</v>
      </c>
      <c r="E2025" s="397" t="s">
        <v>122</v>
      </c>
      <c r="F2025" s="400"/>
      <c r="G2025" s="400"/>
      <c r="H2025" s="400"/>
      <c r="I2025" s="400"/>
      <c r="J2025" s="169"/>
      <c r="K2025" s="415">
        <v>0</v>
      </c>
      <c r="L2025" s="398"/>
      <c r="M2025" s="170"/>
      <c r="N2025" s="171"/>
    </row>
    <row r="2026" spans="2:14" hidden="1">
      <c r="B2026" s="322"/>
      <c r="C2026" s="121" t="s">
        <v>11726</v>
      </c>
      <c r="D2026" s="45" t="s">
        <v>11</v>
      </c>
      <c r="E2026" s="397" t="s">
        <v>71</v>
      </c>
      <c r="F2026" s="400"/>
      <c r="G2026" s="400"/>
      <c r="H2026" s="400"/>
      <c r="I2026" s="400"/>
      <c r="J2026" s="169"/>
      <c r="K2026" s="415">
        <v>0</v>
      </c>
      <c r="L2026" s="398"/>
      <c r="M2026" s="170"/>
      <c r="N2026" s="171"/>
    </row>
    <row r="2027" spans="2:14" hidden="1">
      <c r="B2027" s="322"/>
      <c r="C2027" s="45"/>
      <c r="D2027" s="45"/>
      <c r="E2027" s="397"/>
      <c r="F2027" s="400"/>
      <c r="G2027" s="400"/>
      <c r="H2027" s="400"/>
      <c r="I2027" s="400"/>
      <c r="J2027" s="169"/>
      <c r="K2027" s="415">
        <v>0</v>
      </c>
      <c r="L2027" s="398"/>
      <c r="M2027" s="170"/>
      <c r="N2027" s="171"/>
    </row>
    <row r="2028" spans="2:14" ht="13.5" thickBot="1">
      <c r="B2028" s="322"/>
      <c r="C2028" s="45"/>
      <c r="D2028" s="45"/>
      <c r="E2028" s="178"/>
      <c r="F2028" s="73"/>
      <c r="G2028" s="73"/>
      <c r="H2028" s="73"/>
      <c r="I2028" s="73"/>
      <c r="J2028" s="169"/>
      <c r="K2028" s="411"/>
      <c r="L2028" s="100"/>
      <c r="M2028" s="170"/>
      <c r="N2028" s="171"/>
    </row>
    <row r="2029" spans="2:14" ht="13.5" thickBot="1">
      <c r="B2029" s="323"/>
      <c r="C2029" s="149"/>
      <c r="D2029" s="149"/>
      <c r="E2029" s="591" t="s">
        <v>6408</v>
      </c>
      <c r="F2029" s="592"/>
      <c r="G2029" s="592"/>
      <c r="H2029" s="592"/>
      <c r="I2029" s="592"/>
      <c r="J2029" s="593"/>
      <c r="K2029" s="410"/>
      <c r="L2029" s="106"/>
      <c r="M2029" s="154"/>
      <c r="N2029" s="177"/>
    </row>
    <row r="2030" spans="2:14" hidden="1">
      <c r="B2030" s="322"/>
      <c r="C2030" s="45"/>
      <c r="D2030" s="45"/>
      <c r="E2030" s="178"/>
      <c r="F2030" s="73"/>
      <c r="G2030" s="73"/>
      <c r="H2030" s="73"/>
      <c r="I2030" s="73"/>
      <c r="J2030" s="169"/>
      <c r="K2030" s="411"/>
      <c r="L2030" s="100"/>
      <c r="M2030" s="170"/>
      <c r="N2030" s="171"/>
    </row>
    <row r="2031" spans="2:14" hidden="1">
      <c r="B2031" s="323"/>
      <c r="C2031" s="121">
        <v>83641</v>
      </c>
      <c r="D2031" s="121" t="s">
        <v>11</v>
      </c>
      <c r="E2031" s="178" t="s">
        <v>12428</v>
      </c>
      <c r="F2031" s="73"/>
      <c r="G2031" s="73"/>
      <c r="H2031" s="73"/>
      <c r="I2031" s="73"/>
      <c r="J2031" s="169"/>
      <c r="K2031" s="410">
        <v>0</v>
      </c>
      <c r="L2031" s="106"/>
      <c r="M2031" s="154"/>
      <c r="N2031" s="177"/>
    </row>
    <row r="2032" spans="2:14" hidden="1">
      <c r="B2032" s="323"/>
      <c r="C2032" s="121">
        <v>92884</v>
      </c>
      <c r="D2032" s="121" t="s">
        <v>11</v>
      </c>
      <c r="E2032" s="397" t="s">
        <v>12429</v>
      </c>
      <c r="F2032" s="400"/>
      <c r="G2032" s="400"/>
      <c r="H2032" s="400"/>
      <c r="I2032" s="400"/>
      <c r="J2032" s="169"/>
      <c r="K2032" s="410">
        <v>0</v>
      </c>
      <c r="L2032" s="106"/>
      <c r="M2032" s="154"/>
      <c r="N2032" s="177"/>
    </row>
    <row r="2033" spans="2:14" hidden="1">
      <c r="B2033" s="323"/>
      <c r="C2033" s="121">
        <v>72259</v>
      </c>
      <c r="D2033" s="121" t="s">
        <v>11</v>
      </c>
      <c r="E2033" s="397" t="s">
        <v>12430</v>
      </c>
      <c r="F2033" s="400"/>
      <c r="G2033" s="400"/>
      <c r="H2033" s="400"/>
      <c r="I2033" s="400"/>
      <c r="J2033" s="169"/>
      <c r="K2033" s="410">
        <v>0</v>
      </c>
      <c r="L2033" s="106"/>
      <c r="M2033" s="154"/>
      <c r="N2033" s="177"/>
    </row>
    <row r="2034" spans="2:14" hidden="1">
      <c r="B2034" s="323"/>
      <c r="C2034" s="278" t="e">
        <f>'3-COMPO.ADM.PRF '!#REF!</f>
        <v>#REF!</v>
      </c>
      <c r="D2034" s="121" t="s">
        <v>6713</v>
      </c>
      <c r="E2034" s="585" t="s">
        <v>12431</v>
      </c>
      <c r="F2034" s="586"/>
      <c r="G2034" s="586"/>
      <c r="H2034" s="586"/>
      <c r="I2034" s="586"/>
      <c r="J2034" s="587"/>
      <c r="K2034" s="410">
        <v>0</v>
      </c>
      <c r="L2034" s="106"/>
      <c r="M2034" s="154"/>
      <c r="N2034" s="177"/>
    </row>
    <row r="2035" spans="2:14" hidden="1">
      <c r="B2035" s="323"/>
      <c r="C2035" s="121">
        <v>93358</v>
      </c>
      <c r="D2035" s="121" t="s">
        <v>11</v>
      </c>
      <c r="E2035" s="397" t="s">
        <v>12432</v>
      </c>
      <c r="F2035" s="400"/>
      <c r="G2035" s="400"/>
      <c r="H2035" s="400"/>
      <c r="I2035" s="400"/>
      <c r="J2035" s="169"/>
      <c r="K2035" s="410">
        <v>0</v>
      </c>
      <c r="L2035" s="106" t="s">
        <v>40</v>
      </c>
      <c r="M2035" s="154"/>
      <c r="N2035" s="177"/>
    </row>
    <row r="2036" spans="2:14" hidden="1">
      <c r="B2036" s="323"/>
      <c r="C2036" s="121">
        <v>68069</v>
      </c>
      <c r="D2036" s="121" t="s">
        <v>11</v>
      </c>
      <c r="E2036" s="397" t="s">
        <v>12433</v>
      </c>
      <c r="F2036" s="400"/>
      <c r="G2036" s="400"/>
      <c r="H2036" s="400"/>
      <c r="I2036" s="400"/>
      <c r="J2036" s="169"/>
      <c r="K2036" s="410">
        <v>0</v>
      </c>
      <c r="L2036" s="106"/>
      <c r="M2036" s="154"/>
      <c r="N2036" s="177"/>
    </row>
    <row r="2037" spans="2:14" hidden="1">
      <c r="B2037" s="323"/>
      <c r="C2037" s="121">
        <v>72251</v>
      </c>
      <c r="D2037" s="121" t="s">
        <v>11</v>
      </c>
      <c r="E2037" s="397" t="s">
        <v>12434</v>
      </c>
      <c r="F2037" s="400"/>
      <c r="G2037" s="400"/>
      <c r="H2037" s="400"/>
      <c r="I2037" s="400"/>
      <c r="J2037" s="169"/>
      <c r="K2037" s="410">
        <v>0</v>
      </c>
      <c r="L2037" s="106"/>
      <c r="M2037" s="154"/>
      <c r="N2037" s="177"/>
    </row>
    <row r="2038" spans="2:14" hidden="1">
      <c r="B2038" s="323"/>
      <c r="C2038" s="121">
        <v>72253</v>
      </c>
      <c r="D2038" s="121" t="s">
        <v>11</v>
      </c>
      <c r="E2038" s="397" t="s">
        <v>12435</v>
      </c>
      <c r="F2038" s="400"/>
      <c r="G2038" s="400"/>
      <c r="H2038" s="400"/>
      <c r="I2038" s="400"/>
      <c r="J2038" s="169"/>
      <c r="K2038" s="410">
        <v>0</v>
      </c>
      <c r="L2038" s="106"/>
      <c r="M2038" s="154"/>
      <c r="N2038" s="177"/>
    </row>
    <row r="2039" spans="2:14" hidden="1">
      <c r="B2039" s="323"/>
      <c r="C2039" s="121">
        <v>72254</v>
      </c>
      <c r="D2039" s="121" t="s">
        <v>11</v>
      </c>
      <c r="E2039" s="397" t="s">
        <v>12436</v>
      </c>
      <c r="F2039" s="400"/>
      <c r="G2039" s="400"/>
      <c r="H2039" s="400"/>
      <c r="I2039" s="400"/>
      <c r="J2039" s="169"/>
      <c r="K2039" s="410">
        <v>0</v>
      </c>
      <c r="L2039" s="106"/>
      <c r="M2039" s="154"/>
      <c r="N2039" s="177"/>
    </row>
    <row r="2040" spans="2:14" hidden="1">
      <c r="B2040" s="323"/>
      <c r="C2040" s="278" t="e">
        <f>'3-COMPO.ADM.PRF '!#REF!</f>
        <v>#REF!</v>
      </c>
      <c r="D2040" s="121" t="s">
        <v>6713</v>
      </c>
      <c r="E2040" s="397" t="s">
        <v>12437</v>
      </c>
      <c r="F2040" s="400"/>
      <c r="G2040" s="400"/>
      <c r="H2040" s="400"/>
      <c r="I2040" s="400"/>
      <c r="J2040" s="169"/>
      <c r="K2040" s="410">
        <v>0</v>
      </c>
      <c r="L2040" s="106"/>
      <c r="M2040" s="154"/>
      <c r="N2040" s="177"/>
    </row>
    <row r="2041" spans="2:14" ht="13.5" thickBot="1">
      <c r="B2041" s="323"/>
      <c r="C2041" s="121"/>
      <c r="D2041" s="121"/>
      <c r="E2041" s="397"/>
      <c r="F2041" s="400"/>
      <c r="G2041" s="400"/>
      <c r="H2041" s="400"/>
      <c r="I2041" s="400"/>
      <c r="J2041" s="169"/>
      <c r="K2041" s="410"/>
      <c r="L2041" s="106"/>
      <c r="M2041" s="154"/>
      <c r="N2041" s="177"/>
    </row>
    <row r="2042" spans="2:14" hidden="1">
      <c r="B2042" s="323"/>
      <c r="C2042" s="149"/>
      <c r="D2042" s="149"/>
      <c r="E2042" s="397"/>
      <c r="F2042" s="400"/>
      <c r="G2042" s="400"/>
      <c r="H2042" s="400"/>
      <c r="I2042" s="400"/>
      <c r="J2042" s="169"/>
      <c r="K2042" s="410"/>
      <c r="L2042" s="106"/>
      <c r="M2042" s="154"/>
      <c r="N2042" s="177"/>
    </row>
    <row r="2043" spans="2:14" hidden="1">
      <c r="B2043" s="323"/>
      <c r="C2043" s="149"/>
      <c r="D2043" s="149"/>
      <c r="E2043" s="397"/>
      <c r="F2043" s="400"/>
      <c r="G2043" s="400"/>
      <c r="H2043" s="400"/>
      <c r="I2043" s="400"/>
      <c r="J2043" s="169"/>
      <c r="K2043" s="410"/>
      <c r="L2043" s="106"/>
      <c r="M2043" s="154"/>
      <c r="N2043" s="177"/>
    </row>
    <row r="2044" spans="2:14" hidden="1">
      <c r="B2044" s="323"/>
      <c r="C2044" s="149"/>
      <c r="D2044" s="149"/>
      <c r="E2044" s="397"/>
      <c r="F2044" s="400"/>
      <c r="G2044" s="400"/>
      <c r="H2044" s="400"/>
      <c r="I2044" s="400"/>
      <c r="J2044" s="169"/>
      <c r="K2044" s="410"/>
      <c r="L2044" s="106"/>
      <c r="M2044" s="154"/>
      <c r="N2044" s="177"/>
    </row>
    <row r="2045" spans="2:14" hidden="1">
      <c r="B2045" s="323"/>
      <c r="C2045" s="149"/>
      <c r="D2045" s="149"/>
      <c r="E2045" s="397"/>
      <c r="F2045" s="400"/>
      <c r="G2045" s="400"/>
      <c r="H2045" s="400"/>
      <c r="I2045" s="400"/>
      <c r="J2045" s="169"/>
      <c r="K2045" s="410"/>
      <c r="L2045" s="106"/>
      <c r="M2045" s="154"/>
      <c r="N2045" s="177"/>
    </row>
    <row r="2046" spans="2:14" hidden="1">
      <c r="B2046" s="323"/>
      <c r="C2046" s="149"/>
      <c r="D2046" s="149"/>
      <c r="E2046" s="397"/>
      <c r="F2046" s="400"/>
      <c r="G2046" s="400"/>
      <c r="H2046" s="400"/>
      <c r="I2046" s="400"/>
      <c r="J2046" s="169"/>
      <c r="K2046" s="410"/>
      <c r="L2046" s="106"/>
      <c r="M2046" s="154"/>
      <c r="N2046" s="177"/>
    </row>
    <row r="2047" spans="2:14" hidden="1">
      <c r="B2047" s="323"/>
      <c r="C2047" s="149"/>
      <c r="D2047" s="149"/>
      <c r="E2047" s="397"/>
      <c r="F2047" s="400"/>
      <c r="G2047" s="400"/>
      <c r="H2047" s="400"/>
      <c r="I2047" s="400"/>
      <c r="J2047" s="169"/>
      <c r="K2047" s="410"/>
      <c r="L2047" s="106"/>
      <c r="M2047" s="154"/>
      <c r="N2047" s="177"/>
    </row>
    <row r="2048" spans="2:14" hidden="1">
      <c r="B2048" s="323"/>
      <c r="C2048" s="149"/>
      <c r="D2048" s="149"/>
      <c r="E2048" s="397"/>
      <c r="F2048" s="400"/>
      <c r="G2048" s="400"/>
      <c r="H2048" s="400"/>
      <c r="I2048" s="400"/>
      <c r="J2048" s="169"/>
      <c r="K2048" s="410"/>
      <c r="L2048" s="106"/>
      <c r="M2048" s="154"/>
      <c r="N2048" s="177"/>
    </row>
    <row r="2049" spans="2:14" hidden="1">
      <c r="B2049" s="323"/>
      <c r="C2049" s="149"/>
      <c r="D2049" s="149"/>
      <c r="E2049" s="397"/>
      <c r="F2049" s="400"/>
      <c r="G2049" s="400"/>
      <c r="H2049" s="400"/>
      <c r="I2049" s="400"/>
      <c r="J2049" s="169"/>
      <c r="K2049" s="410"/>
      <c r="L2049" s="106"/>
      <c r="M2049" s="154"/>
      <c r="N2049" s="177"/>
    </row>
    <row r="2050" spans="2:14" hidden="1">
      <c r="B2050" s="323"/>
      <c r="C2050" s="149"/>
      <c r="D2050" s="149"/>
      <c r="E2050" s="397"/>
      <c r="F2050" s="400"/>
      <c r="G2050" s="400"/>
      <c r="H2050" s="400"/>
      <c r="I2050" s="400"/>
      <c r="J2050" s="169"/>
      <c r="K2050" s="410"/>
      <c r="L2050" s="106"/>
      <c r="M2050" s="154"/>
      <c r="N2050" s="177"/>
    </row>
    <row r="2051" spans="2:14" hidden="1">
      <c r="B2051" s="323"/>
      <c r="C2051" s="149"/>
      <c r="D2051" s="149"/>
      <c r="E2051" s="397"/>
      <c r="F2051" s="400"/>
      <c r="G2051" s="400"/>
      <c r="H2051" s="400"/>
      <c r="I2051" s="400"/>
      <c r="J2051" s="169"/>
      <c r="K2051" s="410"/>
      <c r="L2051" s="106"/>
      <c r="M2051" s="154"/>
      <c r="N2051" s="177"/>
    </row>
    <row r="2052" spans="2:14" hidden="1">
      <c r="B2052" s="323"/>
      <c r="C2052" s="149"/>
      <c r="D2052" s="149"/>
      <c r="E2052" s="397"/>
      <c r="F2052" s="400"/>
      <c r="G2052" s="400"/>
      <c r="H2052" s="400"/>
      <c r="I2052" s="400"/>
      <c r="J2052" s="169"/>
      <c r="K2052" s="410"/>
      <c r="L2052" s="106"/>
      <c r="M2052" s="154"/>
      <c r="N2052" s="177"/>
    </row>
    <row r="2053" spans="2:14" hidden="1">
      <c r="B2053" s="323"/>
      <c r="C2053" s="149"/>
      <c r="D2053" s="149"/>
      <c r="E2053" s="397"/>
      <c r="F2053" s="400"/>
      <c r="G2053" s="400"/>
      <c r="H2053" s="400"/>
      <c r="I2053" s="400"/>
      <c r="J2053" s="169"/>
      <c r="K2053" s="410"/>
      <c r="L2053" s="106"/>
      <c r="M2053" s="154"/>
      <c r="N2053" s="177"/>
    </row>
    <row r="2054" spans="2:14" hidden="1">
      <c r="B2054" s="323"/>
      <c r="C2054" s="149"/>
      <c r="D2054" s="149"/>
      <c r="E2054" s="397"/>
      <c r="F2054" s="400"/>
      <c r="G2054" s="400"/>
      <c r="H2054" s="400"/>
      <c r="I2054" s="400"/>
      <c r="J2054" s="169"/>
      <c r="K2054" s="410"/>
      <c r="L2054" s="106"/>
      <c r="M2054" s="154"/>
      <c r="N2054" s="177"/>
    </row>
    <row r="2055" spans="2:14" hidden="1">
      <c r="B2055" s="323"/>
      <c r="C2055" s="149"/>
      <c r="D2055" s="149"/>
      <c r="E2055" s="397"/>
      <c r="F2055" s="400"/>
      <c r="G2055" s="400"/>
      <c r="H2055" s="400"/>
      <c r="I2055" s="400"/>
      <c r="J2055" s="169"/>
      <c r="K2055" s="410"/>
      <c r="L2055" s="106"/>
      <c r="M2055" s="154"/>
      <c r="N2055" s="177"/>
    </row>
    <row r="2056" spans="2:14" hidden="1">
      <c r="B2056" s="323"/>
      <c r="C2056" s="149"/>
      <c r="D2056" s="149"/>
      <c r="E2056" s="397"/>
      <c r="F2056" s="400"/>
      <c r="G2056" s="400"/>
      <c r="H2056" s="400"/>
      <c r="I2056" s="400"/>
      <c r="J2056" s="169"/>
      <c r="K2056" s="410"/>
      <c r="L2056" s="106"/>
      <c r="M2056" s="154"/>
      <c r="N2056" s="177"/>
    </row>
    <row r="2057" spans="2:14" hidden="1">
      <c r="B2057" s="323"/>
      <c r="C2057" s="149"/>
      <c r="D2057" s="149"/>
      <c r="E2057" s="397"/>
      <c r="F2057" s="400"/>
      <c r="G2057" s="400"/>
      <c r="H2057" s="400"/>
      <c r="I2057" s="400"/>
      <c r="J2057" s="169"/>
      <c r="K2057" s="410"/>
      <c r="L2057" s="106"/>
      <c r="M2057" s="154"/>
      <c r="N2057" s="177"/>
    </row>
    <row r="2058" spans="2:14" hidden="1">
      <c r="B2058" s="323"/>
      <c r="C2058" s="149"/>
      <c r="D2058" s="149"/>
      <c r="E2058" s="397"/>
      <c r="F2058" s="400"/>
      <c r="G2058" s="400"/>
      <c r="H2058" s="400"/>
      <c r="I2058" s="400"/>
      <c r="J2058" s="169"/>
      <c r="K2058" s="410"/>
      <c r="L2058" s="106"/>
      <c r="M2058" s="154"/>
      <c r="N2058" s="177"/>
    </row>
    <row r="2059" spans="2:14" hidden="1">
      <c r="B2059" s="323"/>
      <c r="C2059" s="149"/>
      <c r="D2059" s="149"/>
      <c r="E2059" s="397"/>
      <c r="F2059" s="400"/>
      <c r="G2059" s="400"/>
      <c r="H2059" s="400"/>
      <c r="I2059" s="400"/>
      <c r="J2059" s="169"/>
      <c r="K2059" s="410"/>
      <c r="L2059" s="106"/>
      <c r="M2059" s="154"/>
      <c r="N2059" s="177"/>
    </row>
    <row r="2060" spans="2:14" hidden="1">
      <c r="B2060" s="323"/>
      <c r="C2060" s="149"/>
      <c r="D2060" s="149"/>
      <c r="E2060" s="397"/>
      <c r="F2060" s="400"/>
      <c r="G2060" s="400"/>
      <c r="H2060" s="400"/>
      <c r="I2060" s="400"/>
      <c r="J2060" s="169"/>
      <c r="K2060" s="410"/>
      <c r="L2060" s="106"/>
      <c r="M2060" s="154"/>
      <c r="N2060" s="177"/>
    </row>
    <row r="2061" spans="2:14" hidden="1">
      <c r="B2061" s="323"/>
      <c r="C2061" s="149"/>
      <c r="D2061" s="149"/>
      <c r="E2061" s="397"/>
      <c r="F2061" s="400"/>
      <c r="G2061" s="400"/>
      <c r="H2061" s="400"/>
      <c r="I2061" s="400"/>
      <c r="J2061" s="169"/>
      <c r="K2061" s="410"/>
      <c r="L2061" s="106"/>
      <c r="M2061" s="154"/>
      <c r="N2061" s="177"/>
    </row>
    <row r="2062" spans="2:14" hidden="1">
      <c r="B2062" s="323"/>
      <c r="C2062" s="149"/>
      <c r="D2062" s="149"/>
      <c r="E2062" s="397"/>
      <c r="F2062" s="400"/>
      <c r="G2062" s="400"/>
      <c r="H2062" s="400"/>
      <c r="I2062" s="400"/>
      <c r="J2062" s="169"/>
      <c r="K2062" s="410"/>
      <c r="L2062" s="106"/>
      <c r="M2062" s="154"/>
      <c r="N2062" s="177"/>
    </row>
    <row r="2063" spans="2:14" hidden="1">
      <c r="B2063" s="323"/>
      <c r="C2063" s="149"/>
      <c r="D2063" s="149"/>
      <c r="E2063" s="397"/>
      <c r="F2063" s="400"/>
      <c r="G2063" s="400"/>
      <c r="H2063" s="400"/>
      <c r="I2063" s="400"/>
      <c r="J2063" s="169"/>
      <c r="K2063" s="410"/>
      <c r="L2063" s="106"/>
      <c r="M2063" s="154"/>
      <c r="N2063" s="177"/>
    </row>
    <row r="2064" spans="2:14" hidden="1">
      <c r="B2064" s="323"/>
      <c r="C2064" s="149"/>
      <c r="D2064" s="149"/>
      <c r="E2064" s="397"/>
      <c r="F2064" s="400"/>
      <c r="G2064" s="400"/>
      <c r="H2064" s="400"/>
      <c r="I2064" s="400"/>
      <c r="J2064" s="169"/>
      <c r="K2064" s="410"/>
      <c r="L2064" s="106"/>
      <c r="M2064" s="154"/>
      <c r="N2064" s="177"/>
    </row>
    <row r="2065" spans="2:14" hidden="1">
      <c r="B2065" s="323"/>
      <c r="C2065" s="149"/>
      <c r="D2065" s="149"/>
      <c r="E2065" s="397"/>
      <c r="F2065" s="400"/>
      <c r="G2065" s="400"/>
      <c r="H2065" s="400"/>
      <c r="I2065" s="400"/>
      <c r="J2065" s="169"/>
      <c r="K2065" s="410"/>
      <c r="L2065" s="106"/>
      <c r="M2065" s="154"/>
      <c r="N2065" s="177"/>
    </row>
    <row r="2066" spans="2:14" hidden="1">
      <c r="B2066" s="323"/>
      <c r="C2066" s="149"/>
      <c r="D2066" s="149"/>
      <c r="E2066" s="397"/>
      <c r="F2066" s="400"/>
      <c r="G2066" s="400"/>
      <c r="H2066" s="400"/>
      <c r="I2066" s="400"/>
      <c r="J2066" s="169"/>
      <c r="K2066" s="410"/>
      <c r="L2066" s="106"/>
      <c r="M2066" s="154"/>
      <c r="N2066" s="177"/>
    </row>
    <row r="2067" spans="2:14" hidden="1">
      <c r="B2067" s="323"/>
      <c r="C2067" s="149"/>
      <c r="D2067" s="149"/>
      <c r="E2067" s="397"/>
      <c r="F2067" s="400"/>
      <c r="G2067" s="400"/>
      <c r="H2067" s="400"/>
      <c r="I2067" s="400"/>
      <c r="J2067" s="169"/>
      <c r="K2067" s="410"/>
      <c r="L2067" s="106"/>
      <c r="M2067" s="154"/>
      <c r="N2067" s="177"/>
    </row>
    <row r="2068" spans="2:14" hidden="1">
      <c r="B2068" s="323"/>
      <c r="C2068" s="149"/>
      <c r="D2068" s="149"/>
      <c r="E2068" s="397"/>
      <c r="F2068" s="400"/>
      <c r="G2068" s="400"/>
      <c r="H2068" s="400"/>
      <c r="I2068" s="400"/>
      <c r="J2068" s="169"/>
      <c r="K2068" s="410"/>
      <c r="L2068" s="106"/>
      <c r="M2068" s="154"/>
      <c r="N2068" s="177"/>
    </row>
    <row r="2069" spans="2:14" hidden="1">
      <c r="B2069" s="323"/>
      <c r="C2069" s="149"/>
      <c r="D2069" s="149"/>
      <c r="E2069" s="397"/>
      <c r="F2069" s="400"/>
      <c r="G2069" s="400"/>
      <c r="H2069" s="400"/>
      <c r="I2069" s="400"/>
      <c r="J2069" s="169"/>
      <c r="K2069" s="410"/>
      <c r="L2069" s="106"/>
      <c r="M2069" s="154"/>
      <c r="N2069" s="177"/>
    </row>
    <row r="2070" spans="2:14" hidden="1">
      <c r="B2070" s="323"/>
      <c r="C2070" s="149"/>
      <c r="D2070" s="149"/>
      <c r="E2070" s="397"/>
      <c r="F2070" s="400"/>
      <c r="G2070" s="400"/>
      <c r="H2070" s="400"/>
      <c r="I2070" s="400"/>
      <c r="J2070" s="169"/>
      <c r="K2070" s="410"/>
      <c r="L2070" s="106"/>
      <c r="M2070" s="154"/>
      <c r="N2070" s="177"/>
    </row>
    <row r="2071" spans="2:14" hidden="1">
      <c r="B2071" s="323"/>
      <c r="C2071" s="149"/>
      <c r="D2071" s="149"/>
      <c r="E2071" s="397"/>
      <c r="F2071" s="400"/>
      <c r="G2071" s="400"/>
      <c r="H2071" s="400"/>
      <c r="I2071" s="400"/>
      <c r="J2071" s="169"/>
      <c r="K2071" s="410"/>
      <c r="L2071" s="106"/>
      <c r="M2071" s="154"/>
      <c r="N2071" s="177"/>
    </row>
    <row r="2072" spans="2:14" hidden="1">
      <c r="B2072" s="323"/>
      <c r="C2072" s="149"/>
      <c r="D2072" s="149"/>
      <c r="E2072" s="397"/>
      <c r="F2072" s="400"/>
      <c r="G2072" s="400"/>
      <c r="H2072" s="400"/>
      <c r="I2072" s="400"/>
      <c r="J2072" s="169"/>
      <c r="K2072" s="410"/>
      <c r="L2072" s="106"/>
      <c r="M2072" s="154"/>
      <c r="N2072" s="177"/>
    </row>
    <row r="2073" spans="2:14" hidden="1">
      <c r="B2073" s="323"/>
      <c r="C2073" s="149"/>
      <c r="D2073" s="149"/>
      <c r="E2073" s="397"/>
      <c r="F2073" s="400"/>
      <c r="G2073" s="400"/>
      <c r="H2073" s="400"/>
      <c r="I2073" s="400"/>
      <c r="J2073" s="169"/>
      <c r="K2073" s="410"/>
      <c r="L2073" s="106"/>
      <c r="M2073" s="154"/>
      <c r="N2073" s="177"/>
    </row>
    <row r="2074" spans="2:14" hidden="1">
      <c r="B2074" s="323"/>
      <c r="C2074" s="149"/>
      <c r="D2074" s="149"/>
      <c r="E2074" s="397"/>
      <c r="F2074" s="400"/>
      <c r="G2074" s="400"/>
      <c r="H2074" s="400"/>
      <c r="I2074" s="400"/>
      <c r="J2074" s="169"/>
      <c r="K2074" s="410"/>
      <c r="L2074" s="106"/>
      <c r="M2074" s="154"/>
      <c r="N2074" s="177"/>
    </row>
    <row r="2075" spans="2:14" hidden="1">
      <c r="B2075" s="323"/>
      <c r="C2075" s="149"/>
      <c r="D2075" s="149"/>
      <c r="E2075" s="397"/>
      <c r="F2075" s="400"/>
      <c r="G2075" s="400"/>
      <c r="H2075" s="400"/>
      <c r="I2075" s="400"/>
      <c r="J2075" s="169"/>
      <c r="K2075" s="410"/>
      <c r="L2075" s="106"/>
      <c r="M2075" s="154"/>
      <c r="N2075" s="177"/>
    </row>
    <row r="2076" spans="2:14" hidden="1">
      <c r="B2076" s="323"/>
      <c r="C2076" s="149"/>
      <c r="D2076" s="149"/>
      <c r="E2076" s="397"/>
      <c r="F2076" s="400"/>
      <c r="G2076" s="400"/>
      <c r="H2076" s="400"/>
      <c r="I2076" s="400"/>
      <c r="J2076" s="169"/>
      <c r="K2076" s="410"/>
      <c r="L2076" s="106"/>
      <c r="M2076" s="154"/>
      <c r="N2076" s="177"/>
    </row>
    <row r="2077" spans="2:14" hidden="1">
      <c r="B2077" s="323"/>
      <c r="C2077" s="149"/>
      <c r="D2077" s="149"/>
      <c r="E2077" s="397"/>
      <c r="F2077" s="400"/>
      <c r="G2077" s="400"/>
      <c r="H2077" s="400"/>
      <c r="I2077" s="400"/>
      <c r="J2077" s="169"/>
      <c r="K2077" s="410"/>
      <c r="L2077" s="106"/>
      <c r="M2077" s="154"/>
      <c r="N2077" s="177"/>
    </row>
    <row r="2078" spans="2:14" hidden="1">
      <c r="B2078" s="323"/>
      <c r="C2078" s="149"/>
      <c r="D2078" s="149"/>
      <c r="E2078" s="397"/>
      <c r="F2078" s="400"/>
      <c r="G2078" s="400"/>
      <c r="H2078" s="400"/>
      <c r="I2078" s="400"/>
      <c r="J2078" s="169"/>
      <c r="K2078" s="410"/>
      <c r="L2078" s="106"/>
      <c r="M2078" s="154"/>
      <c r="N2078" s="177"/>
    </row>
    <row r="2079" spans="2:14" hidden="1">
      <c r="B2079" s="323"/>
      <c r="C2079" s="149"/>
      <c r="D2079" s="149"/>
      <c r="E2079" s="397"/>
      <c r="F2079" s="400"/>
      <c r="G2079" s="400"/>
      <c r="H2079" s="400"/>
      <c r="I2079" s="400"/>
      <c r="J2079" s="169"/>
      <c r="K2079" s="410"/>
      <c r="L2079" s="106"/>
      <c r="M2079" s="154"/>
      <c r="N2079" s="177"/>
    </row>
    <row r="2080" spans="2:14" hidden="1">
      <c r="B2080" s="323"/>
      <c r="C2080" s="149"/>
      <c r="D2080" s="149"/>
      <c r="E2080" s="397"/>
      <c r="F2080" s="400"/>
      <c r="G2080" s="400"/>
      <c r="H2080" s="400"/>
      <c r="I2080" s="400"/>
      <c r="J2080" s="169"/>
      <c r="K2080" s="410"/>
      <c r="L2080" s="106"/>
      <c r="M2080" s="154"/>
      <c r="N2080" s="177"/>
    </row>
    <row r="2081" spans="2:14" hidden="1">
      <c r="B2081" s="323"/>
      <c r="C2081" s="149"/>
      <c r="D2081" s="149"/>
      <c r="E2081" s="397"/>
      <c r="F2081" s="400"/>
      <c r="G2081" s="400"/>
      <c r="H2081" s="400"/>
      <c r="I2081" s="400"/>
      <c r="J2081" s="169"/>
      <c r="K2081" s="410"/>
      <c r="L2081" s="106"/>
      <c r="M2081" s="154"/>
      <c r="N2081" s="177"/>
    </row>
    <row r="2082" spans="2:14" hidden="1">
      <c r="B2082" s="323"/>
      <c r="C2082" s="149"/>
      <c r="D2082" s="149"/>
      <c r="E2082" s="397"/>
      <c r="F2082" s="400"/>
      <c r="G2082" s="400"/>
      <c r="H2082" s="400"/>
      <c r="I2082" s="400"/>
      <c r="J2082" s="169"/>
      <c r="K2082" s="410"/>
      <c r="L2082" s="106"/>
      <c r="M2082" s="154"/>
      <c r="N2082" s="177"/>
    </row>
    <row r="2083" spans="2:14" hidden="1">
      <c r="B2083" s="323"/>
      <c r="C2083" s="149"/>
      <c r="D2083" s="149"/>
      <c r="E2083" s="397"/>
      <c r="F2083" s="400"/>
      <c r="G2083" s="400"/>
      <c r="H2083" s="400"/>
      <c r="I2083" s="400"/>
      <c r="J2083" s="169"/>
      <c r="K2083" s="410"/>
      <c r="L2083" s="106"/>
      <c r="M2083" s="154"/>
      <c r="N2083" s="177"/>
    </row>
    <row r="2084" spans="2:14" hidden="1">
      <c r="B2084" s="323"/>
      <c r="C2084" s="149"/>
      <c r="D2084" s="149"/>
      <c r="E2084" s="397"/>
      <c r="F2084" s="400"/>
      <c r="G2084" s="400"/>
      <c r="H2084" s="400"/>
      <c r="I2084" s="400"/>
      <c r="J2084" s="169"/>
      <c r="K2084" s="410"/>
      <c r="L2084" s="106"/>
      <c r="M2084" s="154"/>
      <c r="N2084" s="177"/>
    </row>
    <row r="2085" spans="2:14" hidden="1">
      <c r="B2085" s="323"/>
      <c r="C2085" s="149"/>
      <c r="D2085" s="149"/>
      <c r="E2085" s="397"/>
      <c r="F2085" s="400"/>
      <c r="G2085" s="400"/>
      <c r="H2085" s="400"/>
      <c r="I2085" s="400"/>
      <c r="J2085" s="169"/>
      <c r="K2085" s="410"/>
      <c r="L2085" s="106"/>
      <c r="M2085" s="154"/>
      <c r="N2085" s="177"/>
    </row>
    <row r="2086" spans="2:14" hidden="1">
      <c r="B2086" s="323"/>
      <c r="C2086" s="149"/>
      <c r="D2086" s="149"/>
      <c r="E2086" s="397"/>
      <c r="F2086" s="400"/>
      <c r="G2086" s="400"/>
      <c r="H2086" s="400"/>
      <c r="I2086" s="400"/>
      <c r="J2086" s="169"/>
      <c r="K2086" s="410"/>
      <c r="L2086" s="106"/>
      <c r="M2086" s="154"/>
      <c r="N2086" s="177"/>
    </row>
    <row r="2087" spans="2:14" hidden="1">
      <c r="B2087" s="323"/>
      <c r="C2087" s="149"/>
      <c r="D2087" s="149"/>
      <c r="E2087" s="397"/>
      <c r="F2087" s="400"/>
      <c r="G2087" s="400"/>
      <c r="H2087" s="400"/>
      <c r="I2087" s="400"/>
      <c r="J2087" s="169"/>
      <c r="K2087" s="410"/>
      <c r="L2087" s="106"/>
      <c r="M2087" s="154"/>
      <c r="N2087" s="177"/>
    </row>
    <row r="2088" spans="2:14" hidden="1">
      <c r="B2088" s="323"/>
      <c r="C2088" s="149"/>
      <c r="D2088" s="149"/>
      <c r="E2088" s="397"/>
      <c r="F2088" s="400"/>
      <c r="G2088" s="400"/>
      <c r="H2088" s="400"/>
      <c r="I2088" s="400"/>
      <c r="J2088" s="169"/>
      <c r="K2088" s="410"/>
      <c r="L2088" s="106"/>
      <c r="M2088" s="154"/>
      <c r="N2088" s="177"/>
    </row>
    <row r="2089" spans="2:14" hidden="1">
      <c r="B2089" s="323"/>
      <c r="C2089" s="149"/>
      <c r="D2089" s="149"/>
      <c r="E2089" s="397"/>
      <c r="F2089" s="400"/>
      <c r="G2089" s="400"/>
      <c r="H2089" s="400"/>
      <c r="I2089" s="400"/>
      <c r="J2089" s="169"/>
      <c r="K2089" s="410"/>
      <c r="L2089" s="106"/>
      <c r="M2089" s="154"/>
      <c r="N2089" s="177"/>
    </row>
    <row r="2090" spans="2:14" hidden="1">
      <c r="B2090" s="323"/>
      <c r="C2090" s="149"/>
      <c r="D2090" s="149"/>
      <c r="E2090" s="397"/>
      <c r="F2090" s="400"/>
      <c r="G2090" s="400"/>
      <c r="H2090" s="400"/>
      <c r="I2090" s="400"/>
      <c r="J2090" s="169"/>
      <c r="K2090" s="410"/>
      <c r="L2090" s="106"/>
      <c r="M2090" s="154"/>
      <c r="N2090" s="177"/>
    </row>
    <row r="2091" spans="2:14" hidden="1">
      <c r="B2091" s="323"/>
      <c r="C2091" s="149"/>
      <c r="D2091" s="149"/>
      <c r="E2091" s="397"/>
      <c r="F2091" s="400"/>
      <c r="G2091" s="400"/>
      <c r="H2091" s="400"/>
      <c r="I2091" s="400"/>
      <c r="J2091" s="169"/>
      <c r="K2091" s="410"/>
      <c r="L2091" s="106"/>
      <c r="M2091" s="154"/>
      <c r="N2091" s="177"/>
    </row>
    <row r="2092" spans="2:14" hidden="1">
      <c r="B2092" s="323"/>
      <c r="C2092" s="149"/>
      <c r="D2092" s="149"/>
      <c r="E2092" s="397"/>
      <c r="F2092" s="400"/>
      <c r="G2092" s="400"/>
      <c r="H2092" s="400"/>
      <c r="I2092" s="400"/>
      <c r="J2092" s="169"/>
      <c r="K2092" s="410"/>
      <c r="L2092" s="106"/>
      <c r="M2092" s="154"/>
      <c r="N2092" s="177"/>
    </row>
    <row r="2093" spans="2:14" hidden="1">
      <c r="B2093" s="323"/>
      <c r="C2093" s="149"/>
      <c r="D2093" s="149"/>
      <c r="E2093" s="397"/>
      <c r="F2093" s="400"/>
      <c r="G2093" s="400"/>
      <c r="H2093" s="400"/>
      <c r="I2093" s="400"/>
      <c r="J2093" s="169"/>
      <c r="K2093" s="410"/>
      <c r="L2093" s="106"/>
      <c r="M2093" s="154"/>
      <c r="N2093" s="177"/>
    </row>
    <row r="2094" spans="2:14" hidden="1">
      <c r="B2094" s="323"/>
      <c r="C2094" s="149"/>
      <c r="D2094" s="149"/>
      <c r="E2094" s="397"/>
      <c r="F2094" s="400"/>
      <c r="G2094" s="400"/>
      <c r="H2094" s="400"/>
      <c r="I2094" s="400"/>
      <c r="J2094" s="169"/>
      <c r="K2094" s="410"/>
      <c r="L2094" s="106"/>
      <c r="M2094" s="154"/>
      <c r="N2094" s="177"/>
    </row>
    <row r="2095" spans="2:14" hidden="1">
      <c r="B2095" s="323"/>
      <c r="C2095" s="149"/>
      <c r="D2095" s="149"/>
      <c r="E2095" s="397"/>
      <c r="F2095" s="400"/>
      <c r="G2095" s="400"/>
      <c r="H2095" s="400"/>
      <c r="I2095" s="400"/>
      <c r="J2095" s="169"/>
      <c r="K2095" s="410"/>
      <c r="L2095" s="106"/>
      <c r="M2095" s="154"/>
      <c r="N2095" s="177"/>
    </row>
    <row r="2096" spans="2:14" hidden="1">
      <c r="B2096" s="323"/>
      <c r="C2096" s="149"/>
      <c r="D2096" s="149"/>
      <c r="E2096" s="397"/>
      <c r="F2096" s="400"/>
      <c r="G2096" s="400"/>
      <c r="H2096" s="400"/>
      <c r="I2096" s="400"/>
      <c r="J2096" s="169"/>
      <c r="K2096" s="410"/>
      <c r="L2096" s="106"/>
      <c r="M2096" s="154"/>
      <c r="N2096" s="177"/>
    </row>
    <row r="2097" spans="2:14" hidden="1">
      <c r="B2097" s="323"/>
      <c r="C2097" s="149"/>
      <c r="D2097" s="149"/>
      <c r="E2097" s="397"/>
      <c r="F2097" s="400"/>
      <c r="G2097" s="400"/>
      <c r="H2097" s="400"/>
      <c r="I2097" s="400"/>
      <c r="J2097" s="169"/>
      <c r="K2097" s="410"/>
      <c r="L2097" s="106"/>
      <c r="M2097" s="154"/>
      <c r="N2097" s="177"/>
    </row>
    <row r="2098" spans="2:14" hidden="1">
      <c r="B2098" s="323"/>
      <c r="C2098" s="149"/>
      <c r="D2098" s="149"/>
      <c r="E2098" s="397"/>
      <c r="F2098" s="400"/>
      <c r="G2098" s="400"/>
      <c r="H2098" s="400"/>
      <c r="I2098" s="400"/>
      <c r="J2098" s="169"/>
      <c r="K2098" s="410"/>
      <c r="L2098" s="106"/>
      <c r="M2098" s="154"/>
      <c r="N2098" s="177"/>
    </row>
    <row r="2099" spans="2:14" hidden="1">
      <c r="B2099" s="323"/>
      <c r="C2099" s="149"/>
      <c r="D2099" s="149"/>
      <c r="E2099" s="397"/>
      <c r="F2099" s="400"/>
      <c r="G2099" s="400"/>
      <c r="H2099" s="400"/>
      <c r="I2099" s="400"/>
      <c r="J2099" s="169"/>
      <c r="K2099" s="410"/>
      <c r="L2099" s="106"/>
      <c r="M2099" s="154"/>
      <c r="N2099" s="177"/>
    </row>
    <row r="2100" spans="2:14" hidden="1">
      <c r="B2100" s="323"/>
      <c r="C2100" s="149"/>
      <c r="D2100" s="149"/>
      <c r="E2100" s="397"/>
      <c r="F2100" s="400"/>
      <c r="G2100" s="400"/>
      <c r="H2100" s="400"/>
      <c r="I2100" s="400"/>
      <c r="J2100" s="169"/>
      <c r="K2100" s="410"/>
      <c r="L2100" s="106"/>
      <c r="M2100" s="154"/>
      <c r="N2100" s="177"/>
    </row>
    <row r="2101" spans="2:14" hidden="1">
      <c r="B2101" s="323"/>
      <c r="C2101" s="149"/>
      <c r="D2101" s="149"/>
      <c r="E2101" s="397"/>
      <c r="F2101" s="400"/>
      <c r="G2101" s="400"/>
      <c r="H2101" s="400"/>
      <c r="I2101" s="400"/>
      <c r="J2101" s="169"/>
      <c r="K2101" s="410"/>
      <c r="L2101" s="106"/>
      <c r="M2101" s="154"/>
      <c r="N2101" s="177"/>
    </row>
    <row r="2102" spans="2:14" hidden="1">
      <c r="B2102" s="323"/>
      <c r="C2102" s="149"/>
      <c r="D2102" s="149"/>
      <c r="E2102" s="397"/>
      <c r="F2102" s="400"/>
      <c r="G2102" s="400"/>
      <c r="H2102" s="400"/>
      <c r="I2102" s="400"/>
      <c r="J2102" s="169"/>
      <c r="K2102" s="410"/>
      <c r="L2102" s="106"/>
      <c r="M2102" s="154"/>
      <c r="N2102" s="177"/>
    </row>
    <row r="2103" spans="2:14" hidden="1">
      <c r="B2103" s="323"/>
      <c r="C2103" s="149"/>
      <c r="D2103" s="149"/>
      <c r="E2103" s="397"/>
      <c r="F2103" s="400"/>
      <c r="G2103" s="400"/>
      <c r="H2103" s="400"/>
      <c r="I2103" s="400"/>
      <c r="J2103" s="169"/>
      <c r="K2103" s="410"/>
      <c r="L2103" s="106"/>
      <c r="M2103" s="154"/>
      <c r="N2103" s="177"/>
    </row>
    <row r="2104" spans="2:14" hidden="1">
      <c r="B2104" s="323"/>
      <c r="C2104" s="149"/>
      <c r="D2104" s="149"/>
      <c r="E2104" s="397"/>
      <c r="F2104" s="400"/>
      <c r="G2104" s="400"/>
      <c r="H2104" s="400"/>
      <c r="I2104" s="400"/>
      <c r="J2104" s="169"/>
      <c r="K2104" s="410"/>
      <c r="L2104" s="106"/>
      <c r="M2104" s="154"/>
      <c r="N2104" s="177"/>
    </row>
    <row r="2105" spans="2:14" hidden="1">
      <c r="B2105" s="323"/>
      <c r="C2105" s="149"/>
      <c r="D2105" s="149"/>
      <c r="E2105" s="397"/>
      <c r="F2105" s="400"/>
      <c r="G2105" s="400"/>
      <c r="H2105" s="400"/>
      <c r="I2105" s="400"/>
      <c r="J2105" s="169"/>
      <c r="K2105" s="410"/>
      <c r="L2105" s="106"/>
      <c r="M2105" s="154"/>
      <c r="N2105" s="177"/>
    </row>
    <row r="2106" spans="2:14" hidden="1">
      <c r="B2106" s="323"/>
      <c r="C2106" s="149"/>
      <c r="D2106" s="149"/>
      <c r="E2106" s="397"/>
      <c r="F2106" s="400"/>
      <c r="G2106" s="400"/>
      <c r="H2106" s="400"/>
      <c r="I2106" s="400"/>
      <c r="J2106" s="169"/>
      <c r="K2106" s="410"/>
      <c r="L2106" s="106"/>
      <c r="M2106" s="154"/>
      <c r="N2106" s="177"/>
    </row>
    <row r="2107" spans="2:14" hidden="1">
      <c r="B2107" s="323"/>
      <c r="C2107" s="149"/>
      <c r="D2107" s="149"/>
      <c r="E2107" s="397"/>
      <c r="F2107" s="400"/>
      <c r="G2107" s="400"/>
      <c r="H2107" s="400"/>
      <c r="I2107" s="400"/>
      <c r="J2107" s="169"/>
      <c r="K2107" s="410"/>
      <c r="L2107" s="106"/>
      <c r="M2107" s="154"/>
      <c r="N2107" s="177"/>
    </row>
    <row r="2108" spans="2:14" hidden="1">
      <c r="B2108" s="323"/>
      <c r="C2108" s="149"/>
      <c r="D2108" s="149"/>
      <c r="E2108" s="397"/>
      <c r="F2108" s="400"/>
      <c r="G2108" s="400"/>
      <c r="H2108" s="400"/>
      <c r="I2108" s="400"/>
      <c r="J2108" s="169"/>
      <c r="K2108" s="410"/>
      <c r="L2108" s="106"/>
      <c r="M2108" s="154"/>
      <c r="N2108" s="177"/>
    </row>
    <row r="2109" spans="2:14" hidden="1">
      <c r="B2109" s="323"/>
      <c r="C2109" s="149"/>
      <c r="D2109" s="149"/>
      <c r="E2109" s="397"/>
      <c r="F2109" s="400"/>
      <c r="G2109" s="400"/>
      <c r="H2109" s="400"/>
      <c r="I2109" s="400"/>
      <c r="J2109" s="169"/>
      <c r="K2109" s="410"/>
      <c r="L2109" s="106"/>
      <c r="M2109" s="154"/>
      <c r="N2109" s="177"/>
    </row>
    <row r="2110" spans="2:14" hidden="1">
      <c r="B2110" s="323"/>
      <c r="C2110" s="149"/>
      <c r="D2110" s="149"/>
      <c r="E2110" s="397"/>
      <c r="F2110" s="400"/>
      <c r="G2110" s="400"/>
      <c r="H2110" s="400"/>
      <c r="I2110" s="400"/>
      <c r="J2110" s="169"/>
      <c r="K2110" s="410"/>
      <c r="L2110" s="106"/>
      <c r="M2110" s="154"/>
      <c r="N2110" s="177"/>
    </row>
    <row r="2111" spans="2:14" hidden="1">
      <c r="B2111" s="323"/>
      <c r="C2111" s="149"/>
      <c r="D2111" s="149"/>
      <c r="E2111" s="397"/>
      <c r="F2111" s="400"/>
      <c r="G2111" s="400"/>
      <c r="H2111" s="400"/>
      <c r="I2111" s="400"/>
      <c r="J2111" s="169"/>
      <c r="K2111" s="410"/>
      <c r="L2111" s="106"/>
      <c r="M2111" s="154"/>
      <c r="N2111" s="177"/>
    </row>
    <row r="2112" spans="2:14" hidden="1">
      <c r="B2112" s="323"/>
      <c r="C2112" s="149"/>
      <c r="D2112" s="149"/>
      <c r="E2112" s="397"/>
      <c r="F2112" s="400"/>
      <c r="G2112" s="400"/>
      <c r="H2112" s="400"/>
      <c r="I2112" s="400"/>
      <c r="J2112" s="169"/>
      <c r="K2112" s="410"/>
      <c r="L2112" s="106"/>
      <c r="M2112" s="154"/>
      <c r="N2112" s="177"/>
    </row>
    <row r="2113" spans="2:14" hidden="1">
      <c r="B2113" s="323"/>
      <c r="C2113" s="149"/>
      <c r="D2113" s="149"/>
      <c r="E2113" s="397"/>
      <c r="F2113" s="400"/>
      <c r="G2113" s="400"/>
      <c r="H2113" s="400"/>
      <c r="I2113" s="400"/>
      <c r="J2113" s="169"/>
      <c r="K2113" s="410"/>
      <c r="L2113" s="106"/>
      <c r="M2113" s="154"/>
      <c r="N2113" s="177"/>
    </row>
    <row r="2114" spans="2:14" hidden="1">
      <c r="B2114" s="323"/>
      <c r="C2114" s="149"/>
      <c r="D2114" s="149"/>
      <c r="E2114" s="397"/>
      <c r="F2114" s="400"/>
      <c r="G2114" s="400"/>
      <c r="H2114" s="400"/>
      <c r="I2114" s="400"/>
      <c r="J2114" s="169"/>
      <c r="K2114" s="410"/>
      <c r="L2114" s="106"/>
      <c r="M2114" s="154"/>
      <c r="N2114" s="177"/>
    </row>
    <row r="2115" spans="2:14" hidden="1">
      <c r="B2115" s="323"/>
      <c r="C2115" s="149"/>
      <c r="D2115" s="149"/>
      <c r="E2115" s="397"/>
      <c r="F2115" s="400"/>
      <c r="G2115" s="400"/>
      <c r="H2115" s="400"/>
      <c r="I2115" s="400"/>
      <c r="J2115" s="169"/>
      <c r="K2115" s="410"/>
      <c r="L2115" s="106"/>
      <c r="M2115" s="154"/>
      <c r="N2115" s="177"/>
    </row>
    <row r="2116" spans="2:14" hidden="1">
      <c r="B2116" s="323"/>
      <c r="C2116" s="149"/>
      <c r="D2116" s="149"/>
      <c r="E2116" s="397"/>
      <c r="F2116" s="400"/>
      <c r="G2116" s="400"/>
      <c r="H2116" s="400"/>
      <c r="I2116" s="400"/>
      <c r="J2116" s="169"/>
      <c r="K2116" s="410"/>
      <c r="L2116" s="106"/>
      <c r="M2116" s="154"/>
      <c r="N2116" s="177"/>
    </row>
    <row r="2117" spans="2:14" hidden="1">
      <c r="B2117" s="323"/>
      <c r="C2117" s="149"/>
      <c r="D2117" s="149"/>
      <c r="E2117" s="397"/>
      <c r="F2117" s="400"/>
      <c r="G2117" s="400"/>
      <c r="H2117" s="400"/>
      <c r="I2117" s="400"/>
      <c r="J2117" s="169"/>
      <c r="K2117" s="410"/>
      <c r="L2117" s="106"/>
      <c r="M2117" s="154"/>
      <c r="N2117" s="177"/>
    </row>
    <row r="2118" spans="2:14" hidden="1">
      <c r="B2118" s="323"/>
      <c r="C2118" s="149"/>
      <c r="D2118" s="149"/>
      <c r="E2118" s="397"/>
      <c r="F2118" s="400"/>
      <c r="G2118" s="400"/>
      <c r="H2118" s="400"/>
      <c r="I2118" s="400"/>
      <c r="J2118" s="169"/>
      <c r="K2118" s="410"/>
      <c r="L2118" s="106"/>
      <c r="M2118" s="154"/>
      <c r="N2118" s="177"/>
    </row>
    <row r="2119" spans="2:14" hidden="1">
      <c r="B2119" s="323"/>
      <c r="C2119" s="149"/>
      <c r="D2119" s="149"/>
      <c r="E2119" s="397"/>
      <c r="F2119" s="400"/>
      <c r="G2119" s="400"/>
      <c r="H2119" s="400"/>
      <c r="I2119" s="400"/>
      <c r="J2119" s="169"/>
      <c r="K2119" s="410"/>
      <c r="L2119" s="106"/>
      <c r="M2119" s="154"/>
      <c r="N2119" s="177"/>
    </row>
    <row r="2120" spans="2:14" hidden="1">
      <c r="B2120" s="323"/>
      <c r="C2120" s="149"/>
      <c r="D2120" s="149"/>
      <c r="E2120" s="397"/>
      <c r="F2120" s="400"/>
      <c r="G2120" s="400"/>
      <c r="H2120" s="400"/>
      <c r="I2120" s="400"/>
      <c r="J2120" s="169"/>
      <c r="K2120" s="410"/>
      <c r="L2120" s="106"/>
      <c r="M2120" s="154"/>
      <c r="N2120" s="177"/>
    </row>
    <row r="2121" spans="2:14" hidden="1">
      <c r="B2121" s="323"/>
      <c r="C2121" s="149"/>
      <c r="D2121" s="149"/>
      <c r="E2121" s="397"/>
      <c r="F2121" s="400"/>
      <c r="G2121" s="400"/>
      <c r="H2121" s="400"/>
      <c r="I2121" s="400"/>
      <c r="J2121" s="169"/>
      <c r="K2121" s="410"/>
      <c r="L2121" s="106"/>
      <c r="M2121" s="154"/>
      <c r="N2121" s="177"/>
    </row>
    <row r="2122" spans="2:14" hidden="1">
      <c r="B2122" s="323"/>
      <c r="C2122" s="149"/>
      <c r="D2122" s="149"/>
      <c r="E2122" s="397"/>
      <c r="F2122" s="400"/>
      <c r="G2122" s="400"/>
      <c r="H2122" s="400"/>
      <c r="I2122" s="400"/>
      <c r="J2122" s="169"/>
      <c r="K2122" s="410"/>
      <c r="L2122" s="106"/>
      <c r="M2122" s="154"/>
      <c r="N2122" s="177"/>
    </row>
    <row r="2123" spans="2:14" hidden="1">
      <c r="B2123" s="323"/>
      <c r="C2123" s="149"/>
      <c r="D2123" s="149"/>
      <c r="E2123" s="397"/>
      <c r="F2123" s="400"/>
      <c r="G2123" s="400"/>
      <c r="H2123" s="400"/>
      <c r="I2123" s="400"/>
      <c r="J2123" s="169"/>
      <c r="K2123" s="410"/>
      <c r="L2123" s="106"/>
      <c r="M2123" s="154"/>
      <c r="N2123" s="177"/>
    </row>
    <row r="2124" spans="2:14" hidden="1">
      <c r="B2124" s="323"/>
      <c r="C2124" s="149"/>
      <c r="D2124" s="149"/>
      <c r="E2124" s="397"/>
      <c r="F2124" s="400"/>
      <c r="G2124" s="400"/>
      <c r="H2124" s="400"/>
      <c r="I2124" s="400"/>
      <c r="J2124" s="169"/>
      <c r="K2124" s="410"/>
      <c r="L2124" s="106"/>
      <c r="M2124" s="154"/>
      <c r="N2124" s="177"/>
    </row>
    <row r="2125" spans="2:14" hidden="1">
      <c r="B2125" s="323"/>
      <c r="C2125" s="149"/>
      <c r="D2125" s="149"/>
      <c r="E2125" s="397"/>
      <c r="F2125" s="400"/>
      <c r="G2125" s="400"/>
      <c r="H2125" s="400"/>
      <c r="I2125" s="400"/>
      <c r="J2125" s="169"/>
      <c r="K2125" s="410"/>
      <c r="L2125" s="106"/>
      <c r="M2125" s="154"/>
      <c r="N2125" s="177"/>
    </row>
    <row r="2126" spans="2:14" hidden="1">
      <c r="B2126" s="323"/>
      <c r="C2126" s="149"/>
      <c r="D2126" s="149"/>
      <c r="E2126" s="397"/>
      <c r="F2126" s="400"/>
      <c r="G2126" s="400"/>
      <c r="H2126" s="400"/>
      <c r="I2126" s="400"/>
      <c r="J2126" s="169"/>
      <c r="K2126" s="410"/>
      <c r="L2126" s="106"/>
      <c r="M2126" s="154"/>
      <c r="N2126" s="177"/>
    </row>
    <row r="2127" spans="2:14" hidden="1">
      <c r="B2127" s="323"/>
      <c r="C2127" s="149"/>
      <c r="D2127" s="149"/>
      <c r="E2127" s="397"/>
      <c r="F2127" s="400"/>
      <c r="G2127" s="400"/>
      <c r="H2127" s="400"/>
      <c r="I2127" s="400"/>
      <c r="J2127" s="169"/>
      <c r="K2127" s="410"/>
      <c r="L2127" s="106"/>
      <c r="M2127" s="154"/>
      <c r="N2127" s="177"/>
    </row>
    <row r="2128" spans="2:14" hidden="1">
      <c r="B2128" s="323"/>
      <c r="C2128" s="149"/>
      <c r="D2128" s="149"/>
      <c r="E2128" s="397"/>
      <c r="F2128" s="400"/>
      <c r="G2128" s="400"/>
      <c r="H2128" s="400"/>
      <c r="I2128" s="400"/>
      <c r="J2128" s="169"/>
      <c r="K2128" s="410"/>
      <c r="L2128" s="106"/>
      <c r="M2128" s="154"/>
      <c r="N2128" s="177"/>
    </row>
    <row r="2129" spans="2:14" hidden="1">
      <c r="B2129" s="323"/>
      <c r="C2129" s="149"/>
      <c r="D2129" s="149"/>
      <c r="E2129" s="397"/>
      <c r="F2129" s="400"/>
      <c r="G2129" s="400"/>
      <c r="H2129" s="400"/>
      <c r="I2129" s="400"/>
      <c r="J2129" s="169"/>
      <c r="K2129" s="410"/>
      <c r="L2129" s="106"/>
      <c r="M2129" s="154"/>
      <c r="N2129" s="177"/>
    </row>
    <row r="2130" spans="2:14" hidden="1">
      <c r="B2130" s="323"/>
      <c r="C2130" s="149"/>
      <c r="D2130" s="149"/>
      <c r="E2130" s="397"/>
      <c r="F2130" s="400"/>
      <c r="G2130" s="400"/>
      <c r="H2130" s="400"/>
      <c r="I2130" s="400"/>
      <c r="J2130" s="169"/>
      <c r="K2130" s="410"/>
      <c r="L2130" s="106"/>
      <c r="M2130" s="154"/>
      <c r="N2130" s="177"/>
    </row>
    <row r="2131" spans="2:14" hidden="1">
      <c r="B2131" s="323"/>
      <c r="C2131" s="149"/>
      <c r="D2131" s="149"/>
      <c r="E2131" s="397"/>
      <c r="F2131" s="400"/>
      <c r="G2131" s="400"/>
      <c r="H2131" s="400"/>
      <c r="I2131" s="400"/>
      <c r="J2131" s="169"/>
      <c r="K2131" s="410"/>
      <c r="L2131" s="106"/>
      <c r="M2131" s="154"/>
      <c r="N2131" s="177"/>
    </row>
    <row r="2132" spans="2:14" hidden="1">
      <c r="B2132" s="323"/>
      <c r="C2132" s="149"/>
      <c r="D2132" s="149"/>
      <c r="E2132" s="397"/>
      <c r="F2132" s="400"/>
      <c r="G2132" s="400"/>
      <c r="H2132" s="400"/>
      <c r="I2132" s="400"/>
      <c r="J2132" s="169"/>
      <c r="K2132" s="410"/>
      <c r="L2132" s="106"/>
      <c r="M2132" s="154"/>
      <c r="N2132" s="177"/>
    </row>
    <row r="2133" spans="2:14" hidden="1">
      <c r="B2133" s="323"/>
      <c r="C2133" s="149"/>
      <c r="D2133" s="149"/>
      <c r="E2133" s="397"/>
      <c r="F2133" s="400"/>
      <c r="G2133" s="400"/>
      <c r="H2133" s="400"/>
      <c r="I2133" s="400"/>
      <c r="J2133" s="169"/>
      <c r="K2133" s="410"/>
      <c r="L2133" s="106"/>
      <c r="M2133" s="154"/>
      <c r="N2133" s="177"/>
    </row>
    <row r="2134" spans="2:14" hidden="1">
      <c r="B2134" s="323"/>
      <c r="C2134" s="149"/>
      <c r="D2134" s="149"/>
      <c r="E2134" s="397"/>
      <c r="F2134" s="400"/>
      <c r="G2134" s="400"/>
      <c r="H2134" s="400"/>
      <c r="I2134" s="400"/>
      <c r="J2134" s="169"/>
      <c r="K2134" s="410"/>
      <c r="L2134" s="106"/>
      <c r="M2134" s="154"/>
      <c r="N2134" s="177"/>
    </row>
    <row r="2135" spans="2:14" hidden="1">
      <c r="B2135" s="323"/>
      <c r="C2135" s="149"/>
      <c r="D2135" s="149"/>
      <c r="E2135" s="397"/>
      <c r="F2135" s="400"/>
      <c r="G2135" s="400"/>
      <c r="H2135" s="400"/>
      <c r="I2135" s="400"/>
      <c r="J2135" s="169"/>
      <c r="K2135" s="410"/>
      <c r="L2135" s="106"/>
      <c r="M2135" s="154"/>
      <c r="N2135" s="177"/>
    </row>
    <row r="2136" spans="2:14" hidden="1">
      <c r="B2136" s="323"/>
      <c r="C2136" s="149"/>
      <c r="D2136" s="149"/>
      <c r="E2136" s="397"/>
      <c r="F2136" s="400"/>
      <c r="G2136" s="400"/>
      <c r="H2136" s="400"/>
      <c r="I2136" s="400"/>
      <c r="J2136" s="169"/>
      <c r="K2136" s="410"/>
      <c r="L2136" s="106"/>
      <c r="M2136" s="154"/>
      <c r="N2136" s="177"/>
    </row>
    <row r="2137" spans="2:14" hidden="1">
      <c r="B2137" s="323"/>
      <c r="C2137" s="149"/>
      <c r="D2137" s="149"/>
      <c r="E2137" s="397"/>
      <c r="F2137" s="400"/>
      <c r="G2137" s="400"/>
      <c r="H2137" s="400"/>
      <c r="I2137" s="400"/>
      <c r="J2137" s="169"/>
      <c r="K2137" s="410"/>
      <c r="L2137" s="106"/>
      <c r="M2137" s="154"/>
      <c r="N2137" s="177"/>
    </row>
    <row r="2138" spans="2:14" hidden="1">
      <c r="B2138" s="323"/>
      <c r="C2138" s="149"/>
      <c r="D2138" s="149"/>
      <c r="E2138" s="397"/>
      <c r="F2138" s="400"/>
      <c r="G2138" s="400"/>
      <c r="H2138" s="400"/>
      <c r="I2138" s="400"/>
      <c r="J2138" s="169"/>
      <c r="K2138" s="410"/>
      <c r="L2138" s="106"/>
      <c r="M2138" s="154"/>
      <c r="N2138" s="177"/>
    </row>
    <row r="2139" spans="2:14" hidden="1">
      <c r="B2139" s="323"/>
      <c r="C2139" s="149"/>
      <c r="D2139" s="149"/>
      <c r="E2139" s="397"/>
      <c r="F2139" s="400"/>
      <c r="G2139" s="400"/>
      <c r="H2139" s="400"/>
      <c r="I2139" s="400"/>
      <c r="J2139" s="169"/>
      <c r="K2139" s="410"/>
      <c r="L2139" s="106"/>
      <c r="M2139" s="154"/>
      <c r="N2139" s="177"/>
    </row>
    <row r="2140" spans="2:14" hidden="1">
      <c r="B2140" s="323"/>
      <c r="C2140" s="149"/>
      <c r="D2140" s="149"/>
      <c r="E2140" s="397"/>
      <c r="F2140" s="400"/>
      <c r="G2140" s="400"/>
      <c r="H2140" s="400"/>
      <c r="I2140" s="400"/>
      <c r="J2140" s="169"/>
      <c r="K2140" s="410"/>
      <c r="L2140" s="106"/>
      <c r="M2140" s="154"/>
      <c r="N2140" s="177"/>
    </row>
    <row r="2141" spans="2:14" hidden="1">
      <c r="B2141" s="323"/>
      <c r="C2141" s="149"/>
      <c r="D2141" s="149"/>
      <c r="E2141" s="397"/>
      <c r="F2141" s="400"/>
      <c r="G2141" s="400"/>
      <c r="H2141" s="400"/>
      <c r="I2141" s="400"/>
      <c r="J2141" s="169"/>
      <c r="K2141" s="410"/>
      <c r="L2141" s="106"/>
      <c r="M2141" s="154"/>
      <c r="N2141" s="177"/>
    </row>
    <row r="2142" spans="2:14" hidden="1">
      <c r="B2142" s="323"/>
      <c r="C2142" s="149"/>
      <c r="D2142" s="149"/>
      <c r="E2142" s="397"/>
      <c r="F2142" s="400"/>
      <c r="G2142" s="400"/>
      <c r="H2142" s="400"/>
      <c r="I2142" s="400"/>
      <c r="J2142" s="169"/>
      <c r="K2142" s="410"/>
      <c r="L2142" s="106"/>
      <c r="M2142" s="154"/>
      <c r="N2142" s="177"/>
    </row>
    <row r="2143" spans="2:14" hidden="1">
      <c r="B2143" s="323"/>
      <c r="C2143" s="149"/>
      <c r="D2143" s="149"/>
      <c r="E2143" s="397"/>
      <c r="F2143" s="400"/>
      <c r="G2143" s="400"/>
      <c r="H2143" s="400"/>
      <c r="I2143" s="400"/>
      <c r="J2143" s="169"/>
      <c r="K2143" s="410"/>
      <c r="L2143" s="106"/>
      <c r="M2143" s="154"/>
      <c r="N2143" s="177"/>
    </row>
    <row r="2144" spans="2:14" hidden="1">
      <c r="B2144" s="323"/>
      <c r="C2144" s="149"/>
      <c r="D2144" s="149"/>
      <c r="E2144" s="397"/>
      <c r="F2144" s="400"/>
      <c r="G2144" s="400"/>
      <c r="H2144" s="400"/>
      <c r="I2144" s="400"/>
      <c r="J2144" s="169"/>
      <c r="K2144" s="410"/>
      <c r="L2144" s="106"/>
      <c r="M2144" s="154"/>
      <c r="N2144" s="177"/>
    </row>
    <row r="2145" spans="2:14" hidden="1">
      <c r="B2145" s="323"/>
      <c r="C2145" s="149"/>
      <c r="D2145" s="149"/>
      <c r="E2145" s="397"/>
      <c r="F2145" s="400"/>
      <c r="G2145" s="400"/>
      <c r="H2145" s="400"/>
      <c r="I2145" s="400"/>
      <c r="J2145" s="169"/>
      <c r="K2145" s="410"/>
      <c r="L2145" s="106"/>
      <c r="M2145" s="154"/>
      <c r="N2145" s="177"/>
    </row>
    <row r="2146" spans="2:14" hidden="1">
      <c r="B2146" s="323"/>
      <c r="C2146" s="149"/>
      <c r="D2146" s="149"/>
      <c r="E2146" s="397"/>
      <c r="F2146" s="400"/>
      <c r="G2146" s="400"/>
      <c r="H2146" s="400"/>
      <c r="I2146" s="400"/>
      <c r="J2146" s="169"/>
      <c r="K2146" s="410"/>
      <c r="L2146" s="106"/>
      <c r="M2146" s="154"/>
      <c r="N2146" s="177"/>
    </row>
    <row r="2147" spans="2:14" hidden="1">
      <c r="B2147" s="323"/>
      <c r="C2147" s="149"/>
      <c r="D2147" s="149"/>
      <c r="E2147" s="397"/>
      <c r="F2147" s="400"/>
      <c r="G2147" s="400"/>
      <c r="H2147" s="400"/>
      <c r="I2147" s="400"/>
      <c r="J2147" s="169"/>
      <c r="K2147" s="410"/>
      <c r="L2147" s="106"/>
      <c r="M2147" s="154"/>
      <c r="N2147" s="177"/>
    </row>
    <row r="2148" spans="2:14" hidden="1">
      <c r="B2148" s="323"/>
      <c r="C2148" s="149"/>
      <c r="D2148" s="149"/>
      <c r="E2148" s="397"/>
      <c r="F2148" s="400"/>
      <c r="G2148" s="400"/>
      <c r="H2148" s="400"/>
      <c r="I2148" s="400"/>
      <c r="J2148" s="169"/>
      <c r="K2148" s="410"/>
      <c r="L2148" s="106"/>
      <c r="M2148" s="154"/>
      <c r="N2148" s="177"/>
    </row>
    <row r="2149" spans="2:14" hidden="1">
      <c r="B2149" s="323"/>
      <c r="C2149" s="149"/>
      <c r="D2149" s="149"/>
      <c r="E2149" s="397"/>
      <c r="F2149" s="400"/>
      <c r="G2149" s="400"/>
      <c r="H2149" s="400"/>
      <c r="I2149" s="400"/>
      <c r="J2149" s="169"/>
      <c r="K2149" s="410"/>
      <c r="L2149" s="106"/>
      <c r="M2149" s="154"/>
      <c r="N2149" s="177"/>
    </row>
    <row r="2150" spans="2:14" hidden="1">
      <c r="B2150" s="323"/>
      <c r="C2150" s="149"/>
      <c r="D2150" s="149"/>
      <c r="E2150" s="397"/>
      <c r="F2150" s="400"/>
      <c r="G2150" s="400"/>
      <c r="H2150" s="400"/>
      <c r="I2150" s="400"/>
      <c r="J2150" s="169"/>
      <c r="K2150" s="410"/>
      <c r="L2150" s="106"/>
      <c r="M2150" s="154"/>
      <c r="N2150" s="177"/>
    </row>
    <row r="2151" spans="2:14" hidden="1">
      <c r="B2151" s="323"/>
      <c r="C2151" s="149"/>
      <c r="D2151" s="149"/>
      <c r="E2151" s="397"/>
      <c r="F2151" s="400"/>
      <c r="G2151" s="400"/>
      <c r="H2151" s="400"/>
      <c r="I2151" s="400"/>
      <c r="J2151" s="169"/>
      <c r="K2151" s="410"/>
      <c r="L2151" s="106"/>
      <c r="M2151" s="154"/>
      <c r="N2151" s="177"/>
    </row>
    <row r="2152" spans="2:14" hidden="1">
      <c r="B2152" s="323"/>
      <c r="C2152" s="149"/>
      <c r="D2152" s="149"/>
      <c r="E2152" s="397"/>
      <c r="F2152" s="400"/>
      <c r="G2152" s="400"/>
      <c r="H2152" s="400"/>
      <c r="I2152" s="400"/>
      <c r="J2152" s="169"/>
      <c r="K2152" s="410"/>
      <c r="L2152" s="106"/>
      <c r="M2152" s="154"/>
      <c r="N2152" s="177"/>
    </row>
    <row r="2153" spans="2:14" hidden="1">
      <c r="B2153" s="323"/>
      <c r="C2153" s="149"/>
      <c r="D2153" s="149"/>
      <c r="E2153" s="397"/>
      <c r="F2153" s="400"/>
      <c r="G2153" s="400"/>
      <c r="H2153" s="400"/>
      <c r="I2153" s="400"/>
      <c r="J2153" s="169"/>
      <c r="K2153" s="410"/>
      <c r="L2153" s="106"/>
      <c r="M2153" s="154"/>
      <c r="N2153" s="177"/>
    </row>
    <row r="2154" spans="2:14" hidden="1">
      <c r="B2154" s="323"/>
      <c r="C2154" s="149"/>
      <c r="D2154" s="149"/>
      <c r="E2154" s="397"/>
      <c r="F2154" s="400"/>
      <c r="G2154" s="400"/>
      <c r="H2154" s="400"/>
      <c r="I2154" s="400"/>
      <c r="J2154" s="169"/>
      <c r="K2154" s="410"/>
      <c r="L2154" s="106"/>
      <c r="M2154" s="154"/>
      <c r="N2154" s="177"/>
    </row>
    <row r="2155" spans="2:14" hidden="1">
      <c r="B2155" s="323"/>
      <c r="C2155" s="149"/>
      <c r="D2155" s="149"/>
      <c r="E2155" s="397"/>
      <c r="F2155" s="400"/>
      <c r="G2155" s="400"/>
      <c r="H2155" s="400"/>
      <c r="I2155" s="400"/>
      <c r="J2155" s="169"/>
      <c r="K2155" s="410"/>
      <c r="L2155" s="106"/>
      <c r="M2155" s="154"/>
      <c r="N2155" s="177"/>
    </row>
    <row r="2156" spans="2:14" s="247" customFormat="1" hidden="1">
      <c r="B2156" s="330"/>
      <c r="C2156" s="153"/>
      <c r="D2156" s="153"/>
      <c r="E2156" s="197"/>
      <c r="F2156" s="106"/>
      <c r="G2156" s="106"/>
      <c r="H2156" s="106"/>
      <c r="I2156" s="106"/>
      <c r="J2156" s="248"/>
      <c r="K2156" s="410"/>
      <c r="L2156" s="106"/>
      <c r="M2156" s="200"/>
      <c r="N2156" s="246"/>
    </row>
    <row r="2157" spans="2:14" s="247" customFormat="1" hidden="1">
      <c r="B2157" s="330"/>
      <c r="C2157" s="153"/>
      <c r="D2157" s="153"/>
      <c r="E2157" s="203"/>
      <c r="F2157" s="106"/>
      <c r="G2157" s="106"/>
      <c r="H2157" s="106"/>
      <c r="I2157" s="106"/>
      <c r="J2157" s="248"/>
      <c r="K2157" s="410"/>
      <c r="L2157" s="106"/>
      <c r="M2157" s="200"/>
      <c r="N2157" s="246"/>
    </row>
    <row r="2158" spans="2:14" ht="13.5" hidden="1" thickBot="1">
      <c r="B2158" s="322"/>
      <c r="C2158" s="45"/>
      <c r="D2158" s="45"/>
      <c r="E2158" s="178"/>
      <c r="F2158" s="73"/>
      <c r="G2158" s="73"/>
      <c r="H2158" s="73"/>
      <c r="I2158" s="73"/>
      <c r="J2158" s="169"/>
      <c r="K2158" s="411"/>
      <c r="L2158" s="100"/>
      <c r="M2158" s="170"/>
      <c r="N2158" s="171"/>
    </row>
    <row r="2159" spans="2:14" ht="13.5" thickBot="1">
      <c r="B2159" s="323"/>
      <c r="C2159" s="149"/>
      <c r="D2159" s="149"/>
      <c r="E2159" s="591" t="s">
        <v>6409</v>
      </c>
      <c r="F2159" s="592"/>
      <c r="G2159" s="592"/>
      <c r="H2159" s="592"/>
      <c r="I2159" s="592"/>
      <c r="J2159" s="593"/>
      <c r="K2159" s="410"/>
      <c r="L2159" s="106"/>
      <c r="M2159" s="154"/>
      <c r="N2159" s="177"/>
    </row>
    <row r="2160" spans="2:14" hidden="1">
      <c r="B2160" s="322"/>
      <c r="C2160" s="45"/>
      <c r="D2160" s="45"/>
      <c r="E2160" s="178"/>
      <c r="F2160" s="73"/>
      <c r="G2160" s="73"/>
      <c r="H2160" s="73"/>
      <c r="I2160" s="73"/>
      <c r="J2160" s="169"/>
      <c r="K2160" s="411"/>
      <c r="L2160" s="100"/>
      <c r="M2160" s="170"/>
      <c r="N2160" s="171"/>
    </row>
    <row r="2161" spans="2:14" hidden="1">
      <c r="B2161" s="322"/>
      <c r="C2161" s="45"/>
      <c r="D2161" s="45"/>
      <c r="E2161" s="260" t="s">
        <v>5880</v>
      </c>
      <c r="F2161" s="72"/>
      <c r="G2161" s="72"/>
      <c r="H2161" s="72"/>
      <c r="I2161" s="72"/>
      <c r="J2161" s="261"/>
      <c r="K2161" s="413"/>
      <c r="L2161" s="160"/>
      <c r="M2161" s="154"/>
      <c r="N2161" s="262"/>
    </row>
    <row r="2162" spans="2:14" hidden="1">
      <c r="B2162" s="322"/>
      <c r="C2162" s="45"/>
      <c r="D2162" s="45"/>
      <c r="E2162" s="229" t="s">
        <v>5881</v>
      </c>
      <c r="F2162" s="73"/>
      <c r="G2162" s="73"/>
      <c r="H2162" s="73"/>
      <c r="I2162" s="73"/>
      <c r="J2162" s="169"/>
      <c r="K2162" s="411"/>
      <c r="L2162" s="100"/>
      <c r="M2162" s="170"/>
      <c r="N2162" s="171"/>
    </row>
    <row r="2163" spans="2:14" hidden="1">
      <c r="B2163" s="322"/>
      <c r="C2163" s="45"/>
      <c r="D2163" s="45"/>
      <c r="E2163" s="178"/>
      <c r="F2163" s="73" t="s">
        <v>5861</v>
      </c>
      <c r="G2163" s="73" t="s">
        <v>5862</v>
      </c>
      <c r="H2163" s="73" t="s">
        <v>5863</v>
      </c>
      <c r="I2163" s="73"/>
      <c r="J2163" s="169"/>
      <c r="K2163" s="415">
        <f>SUM(K2164:K2164)</f>
        <v>161.82400000000001</v>
      </c>
      <c r="L2163" s="100" t="s">
        <v>24</v>
      </c>
      <c r="M2163" s="236">
        <f>0.25*0.25*3.14*0.25*G2164*H2164</f>
        <v>7.939490000000001</v>
      </c>
      <c r="N2163" s="171"/>
    </row>
    <row r="2164" spans="2:14" hidden="1">
      <c r="B2164" s="322"/>
      <c r="C2164" s="45"/>
      <c r="D2164" s="45"/>
      <c r="E2164" s="178"/>
      <c r="F2164" s="73">
        <v>1</v>
      </c>
      <c r="G2164" s="73">
        <f>(F2212)/2.5</f>
        <v>80.912000000000006</v>
      </c>
      <c r="H2164" s="73">
        <v>2</v>
      </c>
      <c r="I2164" s="73"/>
      <c r="J2164" s="169"/>
      <c r="K2164" s="111">
        <f>H2164*G2164*F2164</f>
        <v>161.82400000000001</v>
      </c>
      <c r="L2164" s="100"/>
      <c r="M2164" s="170"/>
      <c r="N2164" s="171"/>
    </row>
    <row r="2165" spans="2:14" hidden="1">
      <c r="B2165" s="322"/>
      <c r="C2165" s="45"/>
      <c r="D2165" s="45"/>
      <c r="E2165" s="184"/>
      <c r="F2165" s="73">
        <v>1</v>
      </c>
      <c r="G2165" s="73"/>
      <c r="H2165" s="73"/>
      <c r="I2165" s="73"/>
      <c r="J2165" s="169"/>
      <c r="K2165" s="111"/>
      <c r="L2165" s="100"/>
      <c r="M2165" s="170"/>
      <c r="N2165" s="171"/>
    </row>
    <row r="2166" spans="2:14" hidden="1">
      <c r="B2166" s="322"/>
      <c r="C2166" s="45"/>
      <c r="D2166" s="45"/>
      <c r="E2166" s="184"/>
      <c r="F2166" s="73"/>
      <c r="G2166" s="73"/>
      <c r="H2166" s="73"/>
      <c r="I2166" s="73"/>
      <c r="J2166" s="169"/>
      <c r="K2166" s="111"/>
      <c r="L2166" s="100"/>
      <c r="M2166" s="170"/>
      <c r="N2166" s="171"/>
    </row>
    <row r="2167" spans="2:14" hidden="1">
      <c r="B2167" s="322"/>
      <c r="C2167" s="45"/>
      <c r="D2167" s="45"/>
      <c r="E2167" s="215" t="s">
        <v>6177</v>
      </c>
      <c r="F2167" s="76"/>
      <c r="G2167" s="76"/>
      <c r="H2167" s="76"/>
      <c r="I2167" s="76"/>
      <c r="J2167" s="208"/>
      <c r="K2167" s="415">
        <f>I2170</f>
        <v>71.472563343999994</v>
      </c>
      <c r="L2167" s="100" t="s">
        <v>29</v>
      </c>
      <c r="M2167" s="170"/>
      <c r="N2167" s="171"/>
    </row>
    <row r="2168" spans="2:14" hidden="1">
      <c r="B2168" s="322"/>
      <c r="C2168" s="45"/>
      <c r="D2168" s="45"/>
      <c r="E2168" s="178"/>
      <c r="F2168" s="73"/>
      <c r="G2168" s="73"/>
      <c r="H2168" s="73" t="s">
        <v>6181</v>
      </c>
      <c r="I2168" s="83">
        <f>I2170/M2163</f>
        <v>9.0021605095541375</v>
      </c>
      <c r="J2168" s="169"/>
      <c r="K2168" s="411"/>
      <c r="L2168" s="100"/>
      <c r="M2168" s="170"/>
      <c r="N2168" s="171"/>
    </row>
    <row r="2169" spans="2:14" hidden="1">
      <c r="B2169" s="322"/>
      <c r="C2169" s="45"/>
      <c r="D2169" s="45"/>
      <c r="E2169" s="178" t="s">
        <v>6178</v>
      </c>
      <c r="F2169" s="73" t="s">
        <v>5809</v>
      </c>
      <c r="G2169" s="73" t="s">
        <v>6179</v>
      </c>
      <c r="H2169" s="73" t="s">
        <v>6180</v>
      </c>
      <c r="I2169" s="83" t="s">
        <v>29</v>
      </c>
      <c r="J2169" s="169"/>
      <c r="K2169" s="415"/>
      <c r="L2169" s="100"/>
      <c r="M2169" s="170"/>
      <c r="N2169" s="171"/>
    </row>
    <row r="2170" spans="2:14" hidden="1">
      <c r="B2170" s="322"/>
      <c r="C2170" s="45"/>
      <c r="D2170" s="45"/>
      <c r="E2170" s="178">
        <v>5</v>
      </c>
      <c r="F2170" s="73">
        <f>(2*3.14*0.075)+0.1</f>
        <v>0.57099999999999995</v>
      </c>
      <c r="G2170" s="73">
        <f>(G2164*H2164)/0.2</f>
        <v>809.12</v>
      </c>
      <c r="H2170" s="73">
        <v>0.1547</v>
      </c>
      <c r="I2170" s="83">
        <f>G2170*H2170*F2170</f>
        <v>71.472563343999994</v>
      </c>
      <c r="J2170" s="169"/>
      <c r="K2170" s="415"/>
      <c r="L2170" s="100"/>
      <c r="M2170" s="170"/>
      <c r="N2170" s="171"/>
    </row>
    <row r="2171" spans="2:14" hidden="1">
      <c r="B2171" s="322"/>
      <c r="C2171" s="45"/>
      <c r="D2171" s="45"/>
      <c r="E2171" s="178"/>
      <c r="F2171" s="73"/>
      <c r="G2171" s="73"/>
      <c r="H2171" s="83"/>
      <c r="I2171" s="73"/>
      <c r="J2171" s="169"/>
      <c r="K2171" s="415"/>
      <c r="L2171" s="100"/>
      <c r="M2171" s="170"/>
      <c r="N2171" s="171"/>
    </row>
    <row r="2172" spans="2:14" hidden="1">
      <c r="B2172" s="322"/>
      <c r="C2172" s="45"/>
      <c r="D2172" s="45"/>
      <c r="E2172" s="215" t="s">
        <v>6182</v>
      </c>
      <c r="F2172" s="76"/>
      <c r="G2172" s="76"/>
      <c r="H2172" s="76"/>
      <c r="I2172" s="76"/>
      <c r="J2172" s="208"/>
      <c r="K2172" s="415">
        <f>I2175</f>
        <v>255.68192000000002</v>
      </c>
      <c r="L2172" s="100" t="s">
        <v>29</v>
      </c>
      <c r="M2172" s="170"/>
      <c r="N2172" s="171"/>
    </row>
    <row r="2173" spans="2:14" hidden="1">
      <c r="B2173" s="322"/>
      <c r="C2173" s="45"/>
      <c r="D2173" s="45"/>
      <c r="E2173" s="178"/>
      <c r="F2173" s="73"/>
      <c r="G2173" s="73"/>
      <c r="H2173" s="73" t="s">
        <v>6181</v>
      </c>
      <c r="I2173" s="83">
        <f>I2175/M2163</f>
        <v>32.203821656050955</v>
      </c>
      <c r="J2173" s="169"/>
      <c r="K2173" s="411"/>
      <c r="L2173" s="100"/>
      <c r="M2173" s="170"/>
      <c r="N2173" s="171"/>
    </row>
    <row r="2174" spans="2:14" hidden="1">
      <c r="B2174" s="322"/>
      <c r="C2174" s="45"/>
      <c r="D2174" s="45"/>
      <c r="E2174" s="178" t="s">
        <v>6178</v>
      </c>
      <c r="F2174" s="73" t="s">
        <v>5809</v>
      </c>
      <c r="G2174" s="73" t="s">
        <v>6179</v>
      </c>
      <c r="H2174" s="73" t="s">
        <v>6180</v>
      </c>
      <c r="I2174" s="83" t="s">
        <v>29</v>
      </c>
      <c r="J2174" s="169"/>
      <c r="K2174" s="415"/>
      <c r="L2174" s="100"/>
      <c r="M2174" s="170"/>
      <c r="N2174" s="171"/>
    </row>
    <row r="2175" spans="2:14" hidden="1">
      <c r="B2175" s="322"/>
      <c r="C2175" s="45"/>
      <c r="D2175" s="45"/>
      <c r="E2175" s="178">
        <v>8</v>
      </c>
      <c r="F2175" s="73">
        <v>2</v>
      </c>
      <c r="G2175" s="73">
        <f>4*G2164</f>
        <v>323.64800000000002</v>
      </c>
      <c r="H2175" s="73">
        <v>0.39500000000000002</v>
      </c>
      <c r="I2175" s="83">
        <f>G2175*H2175*F2175</f>
        <v>255.68192000000002</v>
      </c>
      <c r="J2175" s="169"/>
      <c r="K2175" s="415"/>
      <c r="L2175" s="100"/>
      <c r="M2175" s="170"/>
      <c r="N2175" s="171"/>
    </row>
    <row r="2176" spans="2:14" hidden="1">
      <c r="B2176" s="322"/>
      <c r="C2176" s="45"/>
      <c r="D2176" s="45"/>
      <c r="E2176" s="178"/>
      <c r="F2176" s="73"/>
      <c r="G2176" s="73"/>
      <c r="H2176" s="73"/>
      <c r="I2176" s="73"/>
      <c r="J2176" s="169"/>
      <c r="K2176" s="111"/>
      <c r="L2176" s="100"/>
      <c r="M2176" s="170"/>
      <c r="N2176" s="171"/>
    </row>
    <row r="2177" spans="2:14" hidden="1">
      <c r="B2177" s="322"/>
      <c r="C2177" s="45"/>
      <c r="D2177" s="45"/>
      <c r="E2177" s="215" t="s">
        <v>5860</v>
      </c>
      <c r="F2177" s="83"/>
      <c r="G2177" s="73"/>
      <c r="H2177" s="73"/>
      <c r="I2177" s="73"/>
      <c r="J2177" s="169"/>
      <c r="K2177" s="411"/>
      <c r="L2177" s="100"/>
      <c r="M2177" s="170"/>
      <c r="N2177" s="171"/>
    </row>
    <row r="2178" spans="2:14" hidden="1">
      <c r="B2178" s="322"/>
      <c r="C2178" s="45"/>
      <c r="D2178" s="45"/>
      <c r="E2178" s="178"/>
      <c r="F2178" s="73"/>
      <c r="G2178" s="73"/>
      <c r="H2178" s="73">
        <f>F2164*G2164</f>
        <v>80.912000000000006</v>
      </c>
      <c r="I2178" s="73"/>
      <c r="J2178" s="169"/>
      <c r="K2178" s="415">
        <f>H2178</f>
        <v>80.912000000000006</v>
      </c>
      <c r="L2178" s="100" t="s">
        <v>5840</v>
      </c>
      <c r="M2178" s="170"/>
      <c r="N2178" s="171"/>
    </row>
    <row r="2179" spans="2:14" hidden="1">
      <c r="B2179" s="322"/>
      <c r="C2179" s="45"/>
      <c r="D2179" s="45"/>
      <c r="E2179" s="178"/>
      <c r="F2179" s="73"/>
      <c r="G2179" s="73"/>
      <c r="H2179" s="73"/>
      <c r="I2179" s="73"/>
      <c r="J2179" s="169"/>
      <c r="K2179" s="111"/>
      <c r="L2179" s="100"/>
      <c r="M2179" s="170"/>
      <c r="N2179" s="171"/>
    </row>
    <row r="2180" spans="2:14" hidden="1">
      <c r="B2180" s="322"/>
      <c r="C2180" s="45"/>
      <c r="D2180" s="45"/>
      <c r="E2180" s="215" t="s">
        <v>6183</v>
      </c>
      <c r="F2180" s="76"/>
      <c r="G2180" s="76"/>
      <c r="H2180" s="76"/>
      <c r="I2180" s="73"/>
      <c r="J2180" s="169"/>
      <c r="K2180" s="415">
        <f>M2163*1.3</f>
        <v>10.321337000000002</v>
      </c>
      <c r="L2180" s="100" t="s">
        <v>64</v>
      </c>
      <c r="M2180" s="170"/>
      <c r="N2180" s="171"/>
    </row>
    <row r="2181" spans="2:14" hidden="1">
      <c r="B2181" s="322"/>
      <c r="C2181" s="45"/>
      <c r="D2181" s="45"/>
      <c r="E2181" s="178"/>
      <c r="F2181" s="73"/>
      <c r="G2181" s="73"/>
      <c r="H2181" s="73"/>
      <c r="I2181" s="73"/>
      <c r="J2181" s="169"/>
      <c r="K2181" s="411"/>
      <c r="L2181" s="100"/>
      <c r="M2181" s="170"/>
      <c r="N2181" s="171"/>
    </row>
    <row r="2182" spans="2:14" hidden="1">
      <c r="B2182" s="322"/>
      <c r="C2182" s="45"/>
      <c r="D2182" s="45"/>
      <c r="E2182" s="178" t="s">
        <v>6184</v>
      </c>
      <c r="F2182" s="73"/>
      <c r="G2182" s="73"/>
      <c r="H2182" s="73"/>
      <c r="I2182" s="73"/>
      <c r="J2182" s="169"/>
      <c r="K2182" s="415">
        <f>K2180</f>
        <v>10.321337000000002</v>
      </c>
      <c r="L2182" s="100" t="s">
        <v>64</v>
      </c>
      <c r="M2182" s="170"/>
      <c r="N2182" s="171"/>
    </row>
    <row r="2183" spans="2:14" hidden="1">
      <c r="B2183" s="322"/>
      <c r="C2183" s="45"/>
      <c r="D2183" s="45"/>
      <c r="E2183" s="178"/>
      <c r="F2183" s="73"/>
      <c r="G2183" s="73"/>
      <c r="H2183" s="73"/>
      <c r="I2183" s="73"/>
      <c r="J2183" s="169"/>
      <c r="K2183" s="411"/>
      <c r="L2183" s="100"/>
      <c r="M2183" s="170"/>
      <c r="N2183" s="171"/>
    </row>
    <row r="2184" spans="2:14" hidden="1">
      <c r="B2184" s="322"/>
      <c r="C2184" s="45"/>
      <c r="D2184" s="45"/>
      <c r="E2184" s="260" t="s">
        <v>5882</v>
      </c>
      <c r="F2184" s="72"/>
      <c r="G2184" s="72"/>
      <c r="H2184" s="72"/>
      <c r="I2184" s="72"/>
      <c r="J2184" s="261"/>
      <c r="K2184" s="413"/>
      <c r="L2184" s="160"/>
      <c r="M2184" s="154"/>
      <c r="N2184" s="262"/>
    </row>
    <row r="2185" spans="2:14" hidden="1">
      <c r="B2185" s="322"/>
      <c r="C2185" s="45"/>
      <c r="D2185" s="45"/>
      <c r="E2185" s="229" t="s">
        <v>5820</v>
      </c>
      <c r="F2185" s="82"/>
      <c r="G2185" s="82"/>
      <c r="H2185" s="82"/>
      <c r="I2185" s="82"/>
      <c r="J2185" s="209"/>
      <c r="K2185" s="417"/>
      <c r="L2185" s="100"/>
      <c r="M2185" s="170"/>
      <c r="N2185" s="171"/>
    </row>
    <row r="2186" spans="2:14" hidden="1">
      <c r="B2186" s="322"/>
      <c r="C2186" s="45"/>
      <c r="D2186" s="45"/>
      <c r="E2186" s="178">
        <v>0.8</v>
      </c>
      <c r="F2186" s="73">
        <v>0.8</v>
      </c>
      <c r="G2186" s="73">
        <v>0.55000000000000004</v>
      </c>
      <c r="H2186" s="73">
        <f>H2192</f>
        <v>80.912000000000006</v>
      </c>
      <c r="I2186" s="73"/>
      <c r="J2186" s="169"/>
      <c r="K2186" s="415">
        <f>H2186*G2186*F2186*E2186</f>
        <v>28.481024000000009</v>
      </c>
      <c r="L2186" s="100" t="s">
        <v>64</v>
      </c>
      <c r="M2186" s="170"/>
      <c r="N2186" s="171"/>
    </row>
    <row r="2187" spans="2:14" hidden="1">
      <c r="B2187" s="322"/>
      <c r="C2187" s="45"/>
      <c r="D2187" s="45"/>
      <c r="E2187" s="203"/>
      <c r="F2187" s="73"/>
      <c r="G2187" s="73"/>
      <c r="H2187" s="83"/>
      <c r="I2187" s="83"/>
      <c r="J2187" s="195"/>
      <c r="K2187" s="410"/>
      <c r="L2187" s="88"/>
      <c r="M2187" s="205"/>
      <c r="N2187" s="198"/>
    </row>
    <row r="2188" spans="2:14" hidden="1">
      <c r="B2188" s="322"/>
      <c r="C2188" s="45"/>
      <c r="D2188" s="45"/>
      <c r="E2188" s="229" t="s">
        <v>5821</v>
      </c>
      <c r="F2188" s="82"/>
      <c r="G2188" s="73"/>
      <c r="H2188" s="73"/>
      <c r="I2188" s="73"/>
      <c r="J2188" s="169"/>
      <c r="K2188" s="411"/>
      <c r="L2188" s="100"/>
      <c r="M2188" s="170"/>
      <c r="N2188" s="171"/>
    </row>
    <row r="2189" spans="2:14" hidden="1">
      <c r="B2189" s="322"/>
      <c r="C2189" s="45"/>
      <c r="D2189" s="45"/>
      <c r="E2189" s="178">
        <f>E2186</f>
        <v>0.8</v>
      </c>
      <c r="F2189" s="73">
        <f>F2186</f>
        <v>0.8</v>
      </c>
      <c r="G2189" s="73"/>
      <c r="H2189" s="73">
        <f>H2186</f>
        <v>80.912000000000006</v>
      </c>
      <c r="I2189" s="73"/>
      <c r="J2189" s="169"/>
      <c r="K2189" s="415">
        <f>H2189*F2189*E2189</f>
        <v>51.783680000000004</v>
      </c>
      <c r="L2189" s="100" t="s">
        <v>63</v>
      </c>
      <c r="M2189" s="170"/>
      <c r="N2189" s="171"/>
    </row>
    <row r="2190" spans="2:14" hidden="1">
      <c r="B2190" s="322"/>
      <c r="C2190" s="45"/>
      <c r="D2190" s="45"/>
      <c r="E2190" s="178"/>
      <c r="F2190" s="73"/>
      <c r="G2190" s="73"/>
      <c r="H2190" s="73"/>
      <c r="I2190" s="73"/>
      <c r="J2190" s="169"/>
      <c r="K2190" s="411"/>
      <c r="L2190" s="100"/>
      <c r="M2190" s="170"/>
      <c r="N2190" s="171"/>
    </row>
    <row r="2191" spans="2:14" hidden="1">
      <c r="B2191" s="322"/>
      <c r="C2191" s="45"/>
      <c r="D2191" s="45"/>
      <c r="E2191" s="215" t="s">
        <v>5883</v>
      </c>
      <c r="F2191" s="83"/>
      <c r="G2191" s="73"/>
      <c r="H2191" s="73"/>
      <c r="I2191" s="73"/>
      <c r="J2191" s="169"/>
      <c r="K2191" s="411"/>
      <c r="L2191" s="100"/>
      <c r="M2191" s="170"/>
      <c r="N2191" s="171"/>
    </row>
    <row r="2192" spans="2:14" hidden="1">
      <c r="B2192" s="322"/>
      <c r="C2192" s="45"/>
      <c r="D2192" s="45"/>
      <c r="E2192" s="178">
        <v>0.5</v>
      </c>
      <c r="F2192" s="73">
        <v>0.5</v>
      </c>
      <c r="G2192" s="73">
        <v>0.5</v>
      </c>
      <c r="H2192" s="73">
        <f>G2164</f>
        <v>80.912000000000006</v>
      </c>
      <c r="I2192" s="73"/>
      <c r="J2192" s="169"/>
      <c r="K2192" s="415">
        <f>E2192*F2192*G2192*H2192</f>
        <v>10.114000000000001</v>
      </c>
      <c r="L2192" s="100" t="s">
        <v>64</v>
      </c>
      <c r="M2192" s="170"/>
      <c r="N2192" s="171"/>
    </row>
    <row r="2193" spans="2:14" hidden="1">
      <c r="B2193" s="322"/>
      <c r="C2193" s="45"/>
      <c r="D2193" s="45"/>
      <c r="E2193" s="178"/>
      <c r="F2193" s="73"/>
      <c r="G2193" s="73"/>
      <c r="H2193" s="73"/>
      <c r="I2193" s="73"/>
      <c r="J2193" s="169"/>
      <c r="K2193" s="411"/>
      <c r="L2193" s="100"/>
      <c r="M2193" s="170"/>
      <c r="N2193" s="171"/>
    </row>
    <row r="2194" spans="2:14" hidden="1">
      <c r="B2194" s="322"/>
      <c r="C2194" s="45"/>
      <c r="D2194" s="45"/>
      <c r="E2194" s="215" t="s">
        <v>5868</v>
      </c>
      <c r="F2194" s="83"/>
      <c r="G2194" s="73"/>
      <c r="H2194" s="73"/>
      <c r="I2194" s="73"/>
      <c r="J2194" s="169"/>
      <c r="K2194" s="415">
        <f>K2192</f>
        <v>10.114000000000001</v>
      </c>
      <c r="L2194" s="100" t="s">
        <v>64</v>
      </c>
      <c r="M2194" s="170"/>
      <c r="N2194" s="171"/>
    </row>
    <row r="2195" spans="2:14" hidden="1">
      <c r="B2195" s="322"/>
      <c r="C2195" s="45"/>
      <c r="D2195" s="45"/>
      <c r="E2195" s="178"/>
      <c r="F2195" s="73"/>
      <c r="G2195" s="73"/>
      <c r="H2195" s="73"/>
      <c r="I2195" s="73"/>
      <c r="J2195" s="169"/>
      <c r="K2195" s="411"/>
      <c r="L2195" s="100"/>
      <c r="M2195" s="170"/>
      <c r="N2195" s="171"/>
    </row>
    <row r="2196" spans="2:14" hidden="1">
      <c r="B2196" s="322"/>
      <c r="C2196" s="45"/>
      <c r="D2196" s="45"/>
      <c r="E2196" s="215" t="s">
        <v>6182</v>
      </c>
      <c r="F2196" s="76"/>
      <c r="G2196" s="76"/>
      <c r="H2196" s="76"/>
      <c r="I2196" s="76"/>
      <c r="J2196" s="208"/>
      <c r="K2196" s="415">
        <f>I2199</f>
        <v>409.09107200000005</v>
      </c>
      <c r="L2196" s="100" t="s">
        <v>29</v>
      </c>
      <c r="M2196" s="170"/>
      <c r="N2196" s="171"/>
    </row>
    <row r="2197" spans="2:14" hidden="1">
      <c r="B2197" s="322"/>
      <c r="C2197" s="45"/>
      <c r="D2197" s="45"/>
      <c r="E2197" s="178"/>
      <c r="F2197" s="73"/>
      <c r="G2197" s="73"/>
      <c r="H2197" s="73" t="s">
        <v>6181</v>
      </c>
      <c r="I2197" s="83">
        <f>I2199/K2192</f>
        <v>40.448</v>
      </c>
      <c r="J2197" s="169"/>
      <c r="K2197" s="411"/>
      <c r="L2197" s="100"/>
      <c r="M2197" s="170"/>
      <c r="N2197" s="171"/>
    </row>
    <row r="2198" spans="2:14" hidden="1">
      <c r="B2198" s="322"/>
      <c r="C2198" s="45"/>
      <c r="D2198" s="45"/>
      <c r="E2198" s="178" t="s">
        <v>6178</v>
      </c>
      <c r="F2198" s="73" t="s">
        <v>5809</v>
      </c>
      <c r="G2198" s="73" t="s">
        <v>6179</v>
      </c>
      <c r="H2198" s="73" t="s">
        <v>6180</v>
      </c>
      <c r="I2198" s="83" t="s">
        <v>29</v>
      </c>
      <c r="J2198" s="169"/>
      <c r="K2198" s="415"/>
      <c r="L2198" s="100"/>
      <c r="M2198" s="170"/>
      <c r="N2198" s="171"/>
    </row>
    <row r="2199" spans="2:14" hidden="1">
      <c r="B2199" s="322"/>
      <c r="C2199" s="45"/>
      <c r="D2199" s="45"/>
      <c r="E2199" s="178">
        <v>8</v>
      </c>
      <c r="F2199" s="73">
        <f>0.4*4</f>
        <v>1.6</v>
      </c>
      <c r="G2199" s="73">
        <f>H2186*8</f>
        <v>647.29600000000005</v>
      </c>
      <c r="H2199" s="73">
        <v>0.39500000000000002</v>
      </c>
      <c r="I2199" s="83">
        <f>G2199*H2199*F2199</f>
        <v>409.09107200000005</v>
      </c>
      <c r="J2199" s="169"/>
      <c r="K2199" s="415"/>
      <c r="L2199" s="100"/>
      <c r="M2199" s="170"/>
      <c r="N2199" s="171"/>
    </row>
    <row r="2200" spans="2:14" hidden="1">
      <c r="B2200" s="322"/>
      <c r="C2200" s="45"/>
      <c r="D2200" s="45"/>
      <c r="E2200" s="178"/>
      <c r="F2200" s="73"/>
      <c r="G2200" s="73"/>
      <c r="H2200" s="73"/>
      <c r="I2200" s="73"/>
      <c r="J2200" s="169"/>
      <c r="K2200" s="411"/>
      <c r="L2200" s="100"/>
      <c r="M2200" s="170"/>
      <c r="N2200" s="171"/>
    </row>
    <row r="2201" spans="2:14" hidden="1">
      <c r="B2201" s="322"/>
      <c r="C2201" s="45"/>
      <c r="D2201" s="45"/>
      <c r="E2201" s="215" t="s">
        <v>5884</v>
      </c>
      <c r="F2201" s="76"/>
      <c r="G2201" s="76"/>
      <c r="H2201" s="76"/>
      <c r="I2201" s="76"/>
      <c r="J2201" s="208"/>
      <c r="K2201" s="420"/>
      <c r="L2201" s="164"/>
      <c r="M2201" s="170"/>
      <c r="N2201" s="171"/>
    </row>
    <row r="2202" spans="2:14" hidden="1">
      <c r="B2202" s="322"/>
      <c r="C2202" s="45"/>
      <c r="D2202" s="45"/>
      <c r="E2202" s="178"/>
      <c r="F2202" s="73">
        <f>E2192*2+F2192*2</f>
        <v>2</v>
      </c>
      <c r="G2202" s="73">
        <f>G2192</f>
        <v>0.5</v>
      </c>
      <c r="H2202" s="73">
        <f>H2192</f>
        <v>80.912000000000006</v>
      </c>
      <c r="I2202" s="73"/>
      <c r="J2202" s="169"/>
      <c r="K2202" s="415">
        <f>H2202*G2202*F2202</f>
        <v>80.912000000000006</v>
      </c>
      <c r="L2202" s="100" t="s">
        <v>63</v>
      </c>
      <c r="M2202" s="170"/>
      <c r="N2202" s="231"/>
    </row>
    <row r="2203" spans="2:14" hidden="1">
      <c r="B2203" s="322"/>
      <c r="C2203" s="45"/>
      <c r="D2203" s="45"/>
      <c r="E2203" s="178"/>
      <c r="F2203" s="73"/>
      <c r="G2203" s="73"/>
      <c r="H2203" s="73"/>
      <c r="I2203" s="73"/>
      <c r="J2203" s="169"/>
      <c r="K2203" s="411"/>
      <c r="L2203" s="100"/>
      <c r="M2203" s="170"/>
      <c r="N2203" s="232"/>
    </row>
    <row r="2204" spans="2:14" hidden="1">
      <c r="B2204" s="322"/>
      <c r="C2204" s="45"/>
      <c r="D2204" s="45"/>
      <c r="E2204" s="229" t="s">
        <v>5885</v>
      </c>
      <c r="F2204" s="73"/>
      <c r="G2204" s="73"/>
      <c r="H2204" s="73"/>
      <c r="I2204" s="73"/>
      <c r="J2204" s="169"/>
      <c r="K2204" s="415">
        <f>K2186-K2192</f>
        <v>18.367024000000008</v>
      </c>
      <c r="L2204" s="100" t="s">
        <v>64</v>
      </c>
      <c r="M2204" s="170"/>
      <c r="N2204" s="171"/>
    </row>
    <row r="2205" spans="2:14" hidden="1">
      <c r="B2205" s="322"/>
      <c r="C2205" s="45"/>
      <c r="D2205" s="45"/>
      <c r="E2205" s="178"/>
      <c r="F2205" s="73"/>
      <c r="G2205" s="73"/>
      <c r="H2205" s="73"/>
      <c r="I2205" s="73"/>
      <c r="J2205" s="169"/>
      <c r="K2205" s="411"/>
      <c r="L2205" s="100"/>
      <c r="M2205" s="170"/>
      <c r="N2205" s="171"/>
    </row>
    <row r="2206" spans="2:14" hidden="1">
      <c r="B2206" s="322"/>
      <c r="C2206" s="45"/>
      <c r="D2206" s="45"/>
      <c r="E2206" s="229" t="s">
        <v>6187</v>
      </c>
      <c r="F2206" s="82"/>
      <c r="G2206" s="82"/>
      <c r="H2206" s="82"/>
      <c r="I2206" s="73"/>
      <c r="J2206" s="169"/>
      <c r="K2206" s="415">
        <f>K2192*1.3</f>
        <v>13.148200000000001</v>
      </c>
      <c r="L2206" s="100" t="s">
        <v>64</v>
      </c>
      <c r="M2206" s="170"/>
      <c r="N2206" s="171"/>
    </row>
    <row r="2207" spans="2:14" hidden="1">
      <c r="B2207" s="322"/>
      <c r="C2207" s="45"/>
      <c r="D2207" s="45"/>
      <c r="E2207" s="229"/>
      <c r="F2207" s="82"/>
      <c r="G2207" s="82"/>
      <c r="H2207" s="82"/>
      <c r="I2207" s="73"/>
      <c r="J2207" s="169"/>
      <c r="K2207" s="415"/>
      <c r="L2207" s="100"/>
      <c r="M2207" s="170"/>
      <c r="N2207" s="171"/>
    </row>
    <row r="2208" spans="2:14" hidden="1">
      <c r="B2208" s="322"/>
      <c r="C2208" s="45"/>
      <c r="D2208" s="45"/>
      <c r="E2208" s="229" t="s">
        <v>6186</v>
      </c>
      <c r="F2208" s="82"/>
      <c r="G2208" s="82"/>
      <c r="H2208" s="82"/>
      <c r="I2208" s="73"/>
      <c r="J2208" s="169"/>
      <c r="K2208" s="415">
        <f>K2206</f>
        <v>13.148200000000001</v>
      </c>
      <c r="L2208" s="100" t="s">
        <v>64</v>
      </c>
      <c r="M2208" s="170"/>
      <c r="N2208" s="171"/>
    </row>
    <row r="2209" spans="2:14" hidden="1">
      <c r="B2209" s="322"/>
      <c r="C2209" s="45"/>
      <c r="D2209" s="45"/>
      <c r="E2209" s="178"/>
      <c r="F2209" s="73"/>
      <c r="G2209" s="73"/>
      <c r="H2209" s="73"/>
      <c r="I2209" s="73"/>
      <c r="J2209" s="169"/>
      <c r="K2209" s="411"/>
      <c r="L2209" s="100"/>
      <c r="M2209" s="170"/>
      <c r="N2209" s="171"/>
    </row>
    <row r="2210" spans="2:14" hidden="1">
      <c r="B2210" s="322"/>
      <c r="C2210" s="45"/>
      <c r="D2210" s="45"/>
      <c r="E2210" s="260" t="s">
        <v>5799</v>
      </c>
      <c r="F2210" s="72"/>
      <c r="G2210" s="72"/>
      <c r="H2210" s="72"/>
      <c r="I2210" s="72"/>
      <c r="J2210" s="261"/>
      <c r="K2210" s="413"/>
      <c r="L2210" s="160"/>
      <c r="M2210" s="154"/>
      <c r="N2210" s="262"/>
    </row>
    <row r="2211" spans="2:14" hidden="1">
      <c r="B2211" s="322"/>
      <c r="C2211" s="45"/>
      <c r="D2211" s="45"/>
      <c r="E2211" s="229" t="s">
        <v>5820</v>
      </c>
      <c r="F2211" s="82"/>
      <c r="G2211" s="82"/>
      <c r="H2211" s="82"/>
      <c r="I2211" s="82"/>
      <c r="J2211" s="209"/>
      <c r="K2211" s="417"/>
      <c r="L2211" s="100"/>
      <c r="M2211" s="154"/>
      <c r="N2211" s="108"/>
    </row>
    <row r="2212" spans="2:14" hidden="1">
      <c r="B2212" s="322"/>
      <c r="C2212" s="45"/>
      <c r="D2212" s="45"/>
      <c r="E2212" s="178">
        <f>E2215+0.3</f>
        <v>0.44</v>
      </c>
      <c r="F2212" s="73">
        <f>E2286+E2287</f>
        <v>202.28</v>
      </c>
      <c r="G2212" s="73">
        <v>0.3</v>
      </c>
      <c r="H2212" s="73">
        <v>1</v>
      </c>
      <c r="I2212" s="73"/>
      <c r="J2212" s="169"/>
      <c r="K2212" s="415">
        <f>E2212*F2212*G2212*H2212</f>
        <v>26.700960000000002</v>
      </c>
      <c r="L2212" s="100" t="s">
        <v>64</v>
      </c>
      <c r="M2212" s="154"/>
      <c r="N2212" s="188"/>
    </row>
    <row r="2213" spans="2:14" hidden="1">
      <c r="B2213" s="322"/>
      <c r="C2213" s="45"/>
      <c r="D2213" s="45"/>
      <c r="E2213" s="203"/>
      <c r="F2213" s="73"/>
      <c r="G2213" s="73"/>
      <c r="H2213" s="83"/>
      <c r="I2213" s="83"/>
      <c r="J2213" s="195"/>
      <c r="K2213" s="410"/>
      <c r="L2213" s="88"/>
      <c r="M2213" s="200"/>
      <c r="N2213" s="198"/>
    </row>
    <row r="2214" spans="2:14" hidden="1">
      <c r="B2214" s="322"/>
      <c r="C2214" s="45"/>
      <c r="D2214" s="45"/>
      <c r="E2214" s="215" t="s">
        <v>5883</v>
      </c>
      <c r="F2214" s="83"/>
      <c r="G2214" s="73"/>
      <c r="H2214" s="73"/>
      <c r="I2214" s="73"/>
      <c r="J2214" s="169"/>
      <c r="K2214" s="415">
        <f>SUM(K2215)</f>
        <v>8.4957600000000006</v>
      </c>
      <c r="L2214" s="100" t="s">
        <v>64</v>
      </c>
      <c r="M2214" s="154"/>
      <c r="N2214" s="108"/>
    </row>
    <row r="2215" spans="2:14" hidden="1">
      <c r="B2215" s="322"/>
      <c r="C2215" s="45"/>
      <c r="D2215" s="45"/>
      <c r="E2215" s="203">
        <v>0.14000000000000001</v>
      </c>
      <c r="F2215" s="42">
        <f>F2212</f>
        <v>202.28</v>
      </c>
      <c r="G2215" s="42">
        <f>G2212</f>
        <v>0.3</v>
      </c>
      <c r="H2215" s="42">
        <v>1</v>
      </c>
      <c r="I2215" s="83"/>
      <c r="J2215" s="195"/>
      <c r="K2215" s="416">
        <f>E2215*F2215*G2215*H2215</f>
        <v>8.4957600000000006</v>
      </c>
      <c r="L2215" s="88"/>
      <c r="M2215" s="200"/>
      <c r="N2215" s="198"/>
    </row>
    <row r="2216" spans="2:14" hidden="1">
      <c r="B2216" s="322"/>
      <c r="C2216" s="45"/>
      <c r="D2216" s="45"/>
      <c r="E2216" s="203"/>
      <c r="F2216" s="73"/>
      <c r="G2216" s="73"/>
      <c r="H2216" s="83"/>
      <c r="I2216" s="83"/>
      <c r="J2216" s="195"/>
      <c r="K2216" s="410"/>
      <c r="L2216" s="88"/>
      <c r="M2216" s="200"/>
      <c r="N2216" s="198"/>
    </row>
    <row r="2217" spans="2:14" hidden="1">
      <c r="B2217" s="322"/>
      <c r="C2217" s="45"/>
      <c r="D2217" s="45"/>
      <c r="E2217" s="215" t="s">
        <v>5868</v>
      </c>
      <c r="F2217" s="83"/>
      <c r="G2217" s="73"/>
      <c r="H2217" s="73"/>
      <c r="I2217" s="73"/>
      <c r="J2217" s="169"/>
      <c r="K2217" s="415">
        <f>K2214</f>
        <v>8.4957600000000006</v>
      </c>
      <c r="L2217" s="100" t="s">
        <v>64</v>
      </c>
      <c r="M2217" s="154"/>
      <c r="N2217" s="108"/>
    </row>
    <row r="2218" spans="2:14" hidden="1">
      <c r="B2218" s="322"/>
      <c r="C2218" s="45"/>
      <c r="D2218" s="45"/>
      <c r="E2218" s="178"/>
      <c r="F2218" s="73"/>
      <c r="G2218" s="73"/>
      <c r="H2218" s="73"/>
      <c r="I2218" s="73"/>
      <c r="J2218" s="169"/>
      <c r="K2218" s="411"/>
      <c r="L2218" s="100"/>
      <c r="M2218" s="154"/>
      <c r="N2218" s="108"/>
    </row>
    <row r="2219" spans="2:14" hidden="1">
      <c r="B2219" s="322"/>
      <c r="C2219" s="45"/>
      <c r="D2219" s="45"/>
      <c r="E2219" s="178"/>
      <c r="F2219" s="73"/>
      <c r="G2219" s="73"/>
      <c r="H2219" s="73"/>
      <c r="I2219" s="73"/>
      <c r="J2219" s="169"/>
      <c r="K2219" s="411"/>
      <c r="L2219" s="100"/>
      <c r="M2219" s="154"/>
      <c r="N2219" s="108"/>
    </row>
    <row r="2220" spans="2:14" hidden="1">
      <c r="B2220" s="322"/>
      <c r="C2220" s="45"/>
      <c r="D2220" s="45"/>
      <c r="E2220" s="215" t="s">
        <v>6177</v>
      </c>
      <c r="F2220" s="76"/>
      <c r="G2220" s="76"/>
      <c r="H2220" s="76"/>
      <c r="I2220" s="76"/>
      <c r="J2220" s="208"/>
      <c r="K2220" s="415">
        <f>I2223</f>
        <v>122.0415924</v>
      </c>
      <c r="L2220" s="100" t="s">
        <v>29</v>
      </c>
      <c r="M2220" s="154"/>
      <c r="N2220" s="108"/>
    </row>
    <row r="2221" spans="2:14" hidden="1">
      <c r="B2221" s="322"/>
      <c r="C2221" s="45"/>
      <c r="D2221" s="45"/>
      <c r="E2221" s="178"/>
      <c r="F2221" s="73"/>
      <c r="G2221" s="73"/>
      <c r="H2221" s="73" t="s">
        <v>6181</v>
      </c>
      <c r="I2221" s="83">
        <f>I2223/K2214</f>
        <v>14.364999999999998</v>
      </c>
      <c r="J2221" s="169"/>
      <c r="K2221" s="411"/>
      <c r="L2221" s="100"/>
      <c r="M2221" s="154"/>
      <c r="N2221" s="108"/>
    </row>
    <row r="2222" spans="2:14" hidden="1">
      <c r="B2222" s="322"/>
      <c r="C2222" s="45"/>
      <c r="D2222" s="45"/>
      <c r="E2222" s="178" t="s">
        <v>6178</v>
      </c>
      <c r="F2222" s="77" t="s">
        <v>5809</v>
      </c>
      <c r="G2222" s="73" t="s">
        <v>6179</v>
      </c>
      <c r="H2222" s="73" t="s">
        <v>6180</v>
      </c>
      <c r="I2222" s="83" t="s">
        <v>29</v>
      </c>
      <c r="J2222" s="169"/>
      <c r="K2222" s="415"/>
      <c r="L2222" s="100"/>
      <c r="M2222" s="154"/>
      <c r="N2222" s="108"/>
    </row>
    <row r="2223" spans="2:14" hidden="1">
      <c r="B2223" s="322"/>
      <c r="C2223" s="45"/>
      <c r="D2223" s="45"/>
      <c r="E2223" s="178">
        <v>5</v>
      </c>
      <c r="F2223" s="73">
        <f>0.09*2+0.25*2+0.1</f>
        <v>0.77999999999999992</v>
      </c>
      <c r="G2223" s="73">
        <f>F2212/0.2</f>
        <v>1011.4</v>
      </c>
      <c r="H2223" s="73">
        <v>0.1547</v>
      </c>
      <c r="I2223" s="83">
        <f>G2223*H2223*F2223</f>
        <v>122.0415924</v>
      </c>
      <c r="J2223" s="169"/>
      <c r="K2223" s="415"/>
      <c r="L2223" s="100"/>
      <c r="M2223" s="154"/>
      <c r="N2223" s="108"/>
    </row>
    <row r="2224" spans="2:14" hidden="1">
      <c r="B2224" s="322"/>
      <c r="C2224" s="45"/>
      <c r="D2224" s="45"/>
      <c r="E2224" s="178"/>
      <c r="F2224" s="73"/>
      <c r="G2224" s="73"/>
      <c r="H2224" s="83"/>
      <c r="I2224" s="73"/>
      <c r="J2224" s="169"/>
      <c r="K2224" s="415"/>
      <c r="L2224" s="100"/>
      <c r="M2224" s="154"/>
      <c r="N2224" s="108"/>
    </row>
    <row r="2225" spans="2:14" hidden="1">
      <c r="B2225" s="322"/>
      <c r="C2225" s="45"/>
      <c r="D2225" s="45"/>
      <c r="E2225" s="215" t="s">
        <v>6188</v>
      </c>
      <c r="F2225" s="76"/>
      <c r="G2225" s="76"/>
      <c r="H2225" s="76"/>
      <c r="I2225" s="76"/>
      <c r="J2225" s="208"/>
      <c r="K2225" s="415">
        <f>I2228</f>
        <v>499.22703999999999</v>
      </c>
      <c r="L2225" s="100" t="s">
        <v>29</v>
      </c>
      <c r="M2225" s="154"/>
      <c r="N2225" s="108"/>
    </row>
    <row r="2226" spans="2:14" hidden="1">
      <c r="B2226" s="322"/>
      <c r="C2226" s="45"/>
      <c r="D2226" s="45"/>
      <c r="E2226" s="178"/>
      <c r="F2226" s="73"/>
      <c r="G2226" s="73"/>
      <c r="H2226" s="73" t="s">
        <v>6181</v>
      </c>
      <c r="I2226" s="83">
        <f>I2228/K2217</f>
        <v>58.761904761904759</v>
      </c>
      <c r="J2226" s="169"/>
      <c r="K2226" s="411"/>
      <c r="L2226" s="100"/>
      <c r="M2226" s="154"/>
      <c r="N2226" s="108"/>
    </row>
    <row r="2227" spans="2:14" hidden="1">
      <c r="B2227" s="322"/>
      <c r="C2227" s="45"/>
      <c r="D2227" s="45"/>
      <c r="E2227" s="178" t="s">
        <v>6178</v>
      </c>
      <c r="F2227" s="77" t="s">
        <v>5809</v>
      </c>
      <c r="G2227" s="73" t="s">
        <v>6179</v>
      </c>
      <c r="H2227" s="73" t="s">
        <v>6180</v>
      </c>
      <c r="I2227" s="83" t="s">
        <v>29</v>
      </c>
      <c r="J2227" s="169"/>
      <c r="K2227" s="415"/>
      <c r="L2227" s="100"/>
      <c r="M2227" s="154"/>
      <c r="N2227" s="108"/>
    </row>
    <row r="2228" spans="2:14" hidden="1">
      <c r="B2228" s="322"/>
      <c r="C2228" s="45"/>
      <c r="D2228" s="45"/>
      <c r="E2228" s="178">
        <v>10</v>
      </c>
      <c r="F2228" s="73">
        <f>F2212</f>
        <v>202.28</v>
      </c>
      <c r="G2228" s="73">
        <v>4</v>
      </c>
      <c r="H2228" s="73">
        <v>0.61699999999999999</v>
      </c>
      <c r="I2228" s="83">
        <f>G2228*H2228*F2228</f>
        <v>499.22703999999999</v>
      </c>
      <c r="J2228" s="169"/>
      <c r="K2228" s="415"/>
      <c r="L2228" s="100"/>
      <c r="M2228" s="154"/>
      <c r="N2228" s="108"/>
    </row>
    <row r="2229" spans="2:14" hidden="1">
      <c r="B2229" s="322"/>
      <c r="C2229" s="45"/>
      <c r="D2229" s="45"/>
      <c r="E2229" s="178"/>
      <c r="F2229" s="73"/>
      <c r="G2229" s="73"/>
      <c r="H2229" s="83"/>
      <c r="I2229" s="73"/>
      <c r="J2229" s="169"/>
      <c r="K2229" s="415"/>
      <c r="L2229" s="100"/>
      <c r="M2229" s="154"/>
      <c r="N2229" s="108"/>
    </row>
    <row r="2230" spans="2:14" hidden="1">
      <c r="B2230" s="322"/>
      <c r="C2230" s="45"/>
      <c r="D2230" s="45"/>
      <c r="E2230" s="215" t="s">
        <v>5895</v>
      </c>
      <c r="F2230" s="76"/>
      <c r="G2230" s="76"/>
      <c r="H2230" s="76"/>
      <c r="I2230" s="76"/>
      <c r="J2230" s="208"/>
      <c r="K2230" s="420"/>
      <c r="L2230" s="164"/>
      <c r="M2230" s="154"/>
      <c r="N2230" s="108"/>
    </row>
    <row r="2231" spans="2:14" hidden="1">
      <c r="B2231" s="322"/>
      <c r="C2231" s="45"/>
      <c r="D2231" s="45"/>
      <c r="E2231" s="178"/>
      <c r="F2231" s="73">
        <f>F2215</f>
        <v>202.28</v>
      </c>
      <c r="G2231" s="73">
        <f>G2215</f>
        <v>0.3</v>
      </c>
      <c r="H2231" s="73">
        <v>2</v>
      </c>
      <c r="I2231" s="73"/>
      <c r="J2231" s="169"/>
      <c r="K2231" s="415">
        <f>H2231*G2231*F2231</f>
        <v>121.36799999999999</v>
      </c>
      <c r="L2231" s="100" t="s">
        <v>63</v>
      </c>
      <c r="M2231" s="154"/>
      <c r="N2231" s="108"/>
    </row>
    <row r="2232" spans="2:14" hidden="1">
      <c r="B2232" s="322"/>
      <c r="C2232" s="45"/>
      <c r="D2232" s="45"/>
      <c r="E2232" s="178"/>
      <c r="F2232" s="73"/>
      <c r="G2232" s="73"/>
      <c r="H2232" s="73"/>
      <c r="I2232" s="73"/>
      <c r="J2232" s="169"/>
      <c r="K2232" s="411"/>
      <c r="L2232" s="100"/>
      <c r="M2232" s="154"/>
      <c r="N2232" s="108"/>
    </row>
    <row r="2233" spans="2:14" hidden="1">
      <c r="B2233" s="322"/>
      <c r="C2233" s="45"/>
      <c r="D2233" s="45"/>
      <c r="E2233" s="229" t="s">
        <v>5885</v>
      </c>
      <c r="F2233" s="73"/>
      <c r="G2233" s="73"/>
      <c r="H2233" s="73"/>
      <c r="I2233" s="73"/>
      <c r="J2233" s="169"/>
      <c r="K2233" s="415">
        <f>K2212-K2214</f>
        <v>18.205200000000001</v>
      </c>
      <c r="L2233" s="100" t="s">
        <v>64</v>
      </c>
      <c r="M2233" s="154"/>
      <c r="N2233" s="108"/>
    </row>
    <row r="2234" spans="2:14" hidden="1">
      <c r="B2234" s="322"/>
      <c r="C2234" s="45"/>
      <c r="D2234" s="45"/>
      <c r="E2234" s="178"/>
      <c r="F2234" s="73"/>
      <c r="G2234" s="73"/>
      <c r="H2234" s="73"/>
      <c r="I2234" s="73"/>
      <c r="J2234" s="169"/>
      <c r="K2234" s="411"/>
      <c r="L2234" s="100"/>
      <c r="M2234" s="154"/>
      <c r="N2234" s="108"/>
    </row>
    <row r="2235" spans="2:14" hidden="1">
      <c r="B2235" s="322"/>
      <c r="C2235" s="45"/>
      <c r="D2235" s="45"/>
      <c r="E2235" s="184" t="s">
        <v>5906</v>
      </c>
      <c r="F2235" s="75"/>
      <c r="G2235" s="75"/>
      <c r="H2235" s="75"/>
      <c r="I2235" s="75"/>
      <c r="J2235" s="196"/>
      <c r="K2235" s="415">
        <f>F2212*2</f>
        <v>404.56</v>
      </c>
      <c r="L2235" s="87" t="s">
        <v>24</v>
      </c>
      <c r="M2235" s="239">
        <f>K2235*0.6</f>
        <v>242.73599999999999</v>
      </c>
      <c r="N2235" s="108" t="s">
        <v>78</v>
      </c>
    </row>
    <row r="2236" spans="2:14" hidden="1">
      <c r="B2236" s="322"/>
      <c r="C2236" s="45"/>
      <c r="D2236" s="45"/>
      <c r="E2236" s="178"/>
      <c r="F2236" s="73"/>
      <c r="G2236" s="73"/>
      <c r="H2236" s="73"/>
      <c r="I2236" s="73"/>
      <c r="J2236" s="169"/>
      <c r="K2236" s="411"/>
      <c r="L2236" s="100"/>
      <c r="M2236" s="170"/>
      <c r="N2236" s="171"/>
    </row>
    <row r="2237" spans="2:14" hidden="1">
      <c r="B2237" s="322"/>
      <c r="C2237" s="45"/>
      <c r="D2237" s="45"/>
      <c r="E2237" s="184" t="s">
        <v>5907</v>
      </c>
      <c r="F2237" s="73"/>
      <c r="G2237" s="73"/>
      <c r="H2237" s="73"/>
      <c r="I2237" s="73"/>
      <c r="J2237" s="169"/>
      <c r="K2237" s="415">
        <f>F2212*2</f>
        <v>404.56</v>
      </c>
      <c r="L2237" s="87" t="s">
        <v>24</v>
      </c>
      <c r="M2237" s="239">
        <f>K2237*0.6</f>
        <v>242.73599999999999</v>
      </c>
      <c r="N2237" s="108" t="s">
        <v>78</v>
      </c>
    </row>
    <row r="2238" spans="2:14" hidden="1">
      <c r="B2238" s="322"/>
      <c r="C2238" s="45"/>
      <c r="D2238" s="45"/>
      <c r="E2238" s="184"/>
      <c r="F2238" s="73"/>
      <c r="G2238" s="73"/>
      <c r="H2238" s="73"/>
      <c r="I2238" s="73"/>
      <c r="J2238" s="169"/>
      <c r="K2238" s="415"/>
      <c r="L2238" s="87"/>
      <c r="M2238" s="239"/>
      <c r="N2238" s="108"/>
    </row>
    <row r="2239" spans="2:14" hidden="1">
      <c r="B2239" s="322"/>
      <c r="C2239" s="45"/>
      <c r="D2239" s="45"/>
      <c r="E2239" s="229" t="s">
        <v>6185</v>
      </c>
      <c r="F2239" s="82"/>
      <c r="G2239" s="82"/>
      <c r="H2239" s="82"/>
      <c r="I2239" s="73"/>
      <c r="J2239" s="169"/>
      <c r="K2239" s="415">
        <f>K2214*1.3</f>
        <v>11.044488000000001</v>
      </c>
      <c r="L2239" s="100" t="s">
        <v>64</v>
      </c>
      <c r="M2239" s="239"/>
      <c r="N2239" s="108"/>
    </row>
    <row r="2240" spans="2:14" hidden="1">
      <c r="B2240" s="322"/>
      <c r="C2240" s="45"/>
      <c r="D2240" s="45"/>
      <c r="E2240" s="184"/>
      <c r="F2240" s="73"/>
      <c r="G2240" s="73"/>
      <c r="H2240" s="73"/>
      <c r="I2240" s="73"/>
      <c r="J2240" s="169"/>
      <c r="K2240" s="415"/>
      <c r="L2240" s="87"/>
      <c r="M2240" s="239"/>
      <c r="N2240" s="108"/>
    </row>
    <row r="2241" spans="2:14" hidden="1">
      <c r="B2241" s="322"/>
      <c r="C2241" s="45"/>
      <c r="D2241" s="45"/>
      <c r="E2241" s="184" t="s">
        <v>6186</v>
      </c>
      <c r="F2241" s="73"/>
      <c r="G2241" s="73"/>
      <c r="H2241" s="73"/>
      <c r="I2241" s="73"/>
      <c r="J2241" s="169"/>
      <c r="K2241" s="415">
        <f>K2239</f>
        <v>11.044488000000001</v>
      </c>
      <c r="L2241" s="87" t="s">
        <v>64</v>
      </c>
      <c r="M2241" s="239"/>
      <c r="N2241" s="108"/>
    </row>
    <row r="2242" spans="2:14" hidden="1">
      <c r="B2242" s="322"/>
      <c r="C2242" s="45"/>
      <c r="D2242" s="45"/>
      <c r="E2242" s="178"/>
      <c r="F2242" s="73"/>
      <c r="G2242" s="73"/>
      <c r="H2242" s="73"/>
      <c r="I2242" s="73"/>
      <c r="J2242" s="169"/>
      <c r="K2242" s="411"/>
      <c r="L2242" s="100"/>
      <c r="M2242" s="170"/>
      <c r="N2242" s="171"/>
    </row>
    <row r="2243" spans="2:14" hidden="1">
      <c r="B2243" s="322"/>
      <c r="C2243" s="45"/>
      <c r="D2243" s="45"/>
      <c r="E2243" s="260" t="s">
        <v>6194</v>
      </c>
      <c r="F2243" s="72"/>
      <c r="G2243" s="72"/>
      <c r="H2243" s="72"/>
      <c r="I2243" s="72"/>
      <c r="J2243" s="261"/>
      <c r="K2243" s="413"/>
      <c r="L2243" s="160"/>
      <c r="M2243" s="154"/>
      <c r="N2243" s="262"/>
    </row>
    <row r="2244" spans="2:14" hidden="1">
      <c r="B2244" s="322"/>
      <c r="C2244" s="45"/>
      <c r="D2244" s="45"/>
      <c r="E2244" s="215" t="s">
        <v>5908</v>
      </c>
      <c r="F2244" s="76"/>
      <c r="G2244" s="76"/>
      <c r="H2244" s="76"/>
      <c r="I2244" s="76"/>
      <c r="J2244" s="208"/>
      <c r="K2244" s="420"/>
      <c r="L2244" s="164"/>
      <c r="M2244" s="216"/>
      <c r="N2244" s="171"/>
    </row>
    <row r="2245" spans="2:14" hidden="1">
      <c r="B2245" s="322"/>
      <c r="C2245" s="45"/>
      <c r="D2245" s="45"/>
      <c r="E2245" s="178">
        <v>0.12</v>
      </c>
      <c r="F2245" s="73">
        <v>0.12</v>
      </c>
      <c r="G2245" s="73">
        <v>3</v>
      </c>
      <c r="H2245" s="73">
        <f>G2164+81/2</f>
        <v>121.41200000000001</v>
      </c>
      <c r="I2245" s="73"/>
      <c r="J2245" s="169"/>
      <c r="K2245" s="415">
        <f>H2245*G2245*F2245*E2245</f>
        <v>5.2449984000000001</v>
      </c>
      <c r="L2245" s="100" t="s">
        <v>64</v>
      </c>
      <c r="M2245" s="170"/>
      <c r="N2245" s="181"/>
    </row>
    <row r="2246" spans="2:14" hidden="1">
      <c r="B2246" s="322"/>
      <c r="C2246" s="45"/>
      <c r="D2246" s="45"/>
      <c r="E2246" s="178"/>
      <c r="F2246" s="73"/>
      <c r="G2246" s="73"/>
      <c r="H2246" s="73"/>
      <c r="I2246" s="73"/>
      <c r="J2246" s="169"/>
      <c r="K2246" s="411"/>
      <c r="L2246" s="100"/>
      <c r="M2246" s="170"/>
      <c r="N2246" s="171"/>
    </row>
    <row r="2247" spans="2:14" hidden="1">
      <c r="B2247" s="322"/>
      <c r="C2247" s="45"/>
      <c r="D2247" s="45"/>
      <c r="E2247" s="215" t="s">
        <v>5909</v>
      </c>
      <c r="F2247" s="73"/>
      <c r="G2247" s="73"/>
      <c r="H2247" s="73"/>
      <c r="I2247" s="73"/>
      <c r="J2247" s="169"/>
      <c r="K2247" s="415">
        <f>K2245</f>
        <v>5.2449984000000001</v>
      </c>
      <c r="L2247" s="100" t="s">
        <v>64</v>
      </c>
      <c r="M2247" s="170"/>
      <c r="N2247" s="171"/>
    </row>
    <row r="2248" spans="2:14" hidden="1">
      <c r="B2248" s="322"/>
      <c r="C2248" s="45"/>
      <c r="D2248" s="45"/>
      <c r="E2248" s="178"/>
      <c r="F2248" s="73"/>
      <c r="G2248" s="73"/>
      <c r="H2248" s="73"/>
      <c r="I2248" s="73"/>
      <c r="J2248" s="169"/>
      <c r="K2248" s="411"/>
      <c r="L2248" s="100"/>
      <c r="M2248" s="170"/>
      <c r="N2248" s="171"/>
    </row>
    <row r="2249" spans="2:14" hidden="1">
      <c r="B2249" s="322"/>
      <c r="C2249" s="45"/>
      <c r="D2249" s="45"/>
      <c r="E2249" s="215" t="s">
        <v>6177</v>
      </c>
      <c r="F2249" s="76"/>
      <c r="G2249" s="76"/>
      <c r="H2249" s="76"/>
      <c r="I2249" s="76"/>
      <c r="J2249" s="208"/>
      <c r="K2249" s="415">
        <f>I2252</f>
        <v>0</v>
      </c>
      <c r="L2249" s="100" t="s">
        <v>29</v>
      </c>
      <c r="M2249" s="170"/>
      <c r="N2249" s="181"/>
    </row>
    <row r="2250" spans="2:14" hidden="1">
      <c r="B2250" s="322"/>
      <c r="C2250" s="45"/>
      <c r="D2250" s="45"/>
      <c r="E2250" s="178"/>
      <c r="F2250" s="73"/>
      <c r="G2250" s="73"/>
      <c r="H2250" s="73" t="s">
        <v>6181</v>
      </c>
      <c r="I2250" s="83">
        <f>I2252/K2245</f>
        <v>0</v>
      </c>
      <c r="J2250" s="169"/>
      <c r="K2250" s="411"/>
      <c r="L2250" s="100"/>
      <c r="M2250" s="170"/>
      <c r="N2250" s="171"/>
    </row>
    <row r="2251" spans="2:14" hidden="1">
      <c r="B2251" s="322"/>
      <c r="C2251" s="45"/>
      <c r="D2251" s="45"/>
      <c r="E2251" s="178" t="s">
        <v>6178</v>
      </c>
      <c r="F2251" s="77" t="s">
        <v>5809</v>
      </c>
      <c r="G2251" s="73" t="s">
        <v>6179</v>
      </c>
      <c r="H2251" s="73" t="s">
        <v>6180</v>
      </c>
      <c r="I2251" s="83" t="s">
        <v>29</v>
      </c>
      <c r="J2251" s="169"/>
      <c r="K2251" s="415"/>
      <c r="L2251" s="100"/>
      <c r="M2251" s="170"/>
      <c r="N2251" s="171"/>
    </row>
    <row r="2252" spans="2:14" hidden="1">
      <c r="B2252" s="322"/>
      <c r="C2252" s="45"/>
      <c r="D2252" s="45"/>
      <c r="E2252" s="178">
        <v>5</v>
      </c>
      <c r="F2252" s="73">
        <f>0.09*2+0.25*2+0.1</f>
        <v>0.77999999999999992</v>
      </c>
      <c r="G2252" s="73">
        <v>0</v>
      </c>
      <c r="H2252" s="73">
        <v>0.1547</v>
      </c>
      <c r="I2252" s="83">
        <f>G2252*H2252*F2252</f>
        <v>0</v>
      </c>
      <c r="J2252" s="169"/>
      <c r="K2252" s="415"/>
      <c r="L2252" s="100"/>
      <c r="M2252" s="170"/>
      <c r="N2252" s="171"/>
    </row>
    <row r="2253" spans="2:14" hidden="1">
      <c r="B2253" s="322"/>
      <c r="C2253" s="45"/>
      <c r="D2253" s="45"/>
      <c r="E2253" s="178"/>
      <c r="F2253" s="73"/>
      <c r="G2253" s="73"/>
      <c r="H2253" s="83"/>
      <c r="I2253" s="73"/>
      <c r="J2253" s="169"/>
      <c r="K2253" s="415"/>
      <c r="L2253" s="100"/>
      <c r="M2253" s="170"/>
      <c r="N2253" s="171"/>
    </row>
    <row r="2254" spans="2:14" hidden="1">
      <c r="B2254" s="322"/>
      <c r="C2254" s="45"/>
      <c r="D2254" s="45"/>
      <c r="E2254" s="215" t="s">
        <v>6188</v>
      </c>
      <c r="F2254" s="76"/>
      <c r="G2254" s="76"/>
      <c r="H2254" s="76"/>
      <c r="I2254" s="76"/>
      <c r="J2254" s="208"/>
      <c r="K2254" s="415">
        <f>I2257</f>
        <v>449.46722399999999</v>
      </c>
      <c r="L2254" s="100" t="s">
        <v>29</v>
      </c>
      <c r="M2254" s="170"/>
      <c r="N2254" s="171"/>
    </row>
    <row r="2255" spans="2:14" hidden="1">
      <c r="B2255" s="322"/>
      <c r="C2255" s="45"/>
      <c r="D2255" s="45"/>
      <c r="E2255" s="178"/>
      <c r="F2255" s="73"/>
      <c r="G2255" s="73"/>
      <c r="H2255" s="73" t="s">
        <v>6181</v>
      </c>
      <c r="I2255" s="83">
        <f>I2257/K2245</f>
        <v>85.694444444444443</v>
      </c>
      <c r="J2255" s="169"/>
      <c r="K2255" s="411"/>
      <c r="L2255" s="100"/>
      <c r="M2255" s="170"/>
      <c r="N2255" s="171"/>
    </row>
    <row r="2256" spans="2:14" hidden="1">
      <c r="B2256" s="322"/>
      <c r="C2256" s="45"/>
      <c r="D2256" s="45"/>
      <c r="E2256" s="178" t="s">
        <v>6178</v>
      </c>
      <c r="F2256" s="77" t="s">
        <v>5809</v>
      </c>
      <c r="G2256" s="73" t="s">
        <v>6179</v>
      </c>
      <c r="H2256" s="73" t="s">
        <v>6180</v>
      </c>
      <c r="I2256" s="83" t="s">
        <v>29</v>
      </c>
      <c r="J2256" s="169"/>
      <c r="K2256" s="415"/>
      <c r="L2256" s="100"/>
      <c r="M2256" s="170"/>
      <c r="N2256" s="171"/>
    </row>
    <row r="2257" spans="2:14" hidden="1">
      <c r="B2257" s="322"/>
      <c r="C2257" s="45"/>
      <c r="D2257" s="45"/>
      <c r="E2257" s="178">
        <v>10</v>
      </c>
      <c r="F2257" s="73">
        <f>H2245*G2245</f>
        <v>364.23599999999999</v>
      </c>
      <c r="G2257" s="73">
        <v>2</v>
      </c>
      <c r="H2257" s="73">
        <v>0.61699999999999999</v>
      </c>
      <c r="I2257" s="83">
        <f>G2257*H2257*F2257</f>
        <v>449.46722399999999</v>
      </c>
      <c r="J2257" s="169"/>
      <c r="K2257" s="415"/>
      <c r="L2257" s="100"/>
      <c r="M2257" s="170"/>
      <c r="N2257" s="171"/>
    </row>
    <row r="2258" spans="2:14" hidden="1">
      <c r="B2258" s="322"/>
      <c r="C2258" s="45"/>
      <c r="D2258" s="45"/>
      <c r="E2258" s="178"/>
      <c r="F2258" s="73"/>
      <c r="G2258" s="73"/>
      <c r="H2258" s="73"/>
      <c r="I2258" s="73"/>
      <c r="J2258" s="169"/>
      <c r="K2258" s="415"/>
      <c r="L2258" s="100"/>
      <c r="M2258" s="170"/>
      <c r="N2258" s="171"/>
    </row>
    <row r="2259" spans="2:14" hidden="1">
      <c r="B2259" s="322"/>
      <c r="C2259" s="45"/>
      <c r="D2259" s="45"/>
      <c r="E2259" s="178"/>
      <c r="F2259" s="73"/>
      <c r="G2259" s="73"/>
      <c r="H2259" s="73"/>
      <c r="I2259" s="73"/>
      <c r="J2259" s="169"/>
      <c r="K2259" s="411"/>
      <c r="L2259" s="100"/>
      <c r="M2259" s="170"/>
      <c r="N2259" s="171"/>
    </row>
    <row r="2260" spans="2:14" hidden="1">
      <c r="B2260" s="322"/>
      <c r="C2260" s="45"/>
      <c r="D2260" s="45"/>
      <c r="E2260" s="215" t="s">
        <v>5910</v>
      </c>
      <c r="F2260" s="76"/>
      <c r="G2260" s="76"/>
      <c r="H2260" s="76"/>
      <c r="I2260" s="76"/>
      <c r="J2260" s="208"/>
      <c r="K2260" s="420"/>
      <c r="L2260" s="164"/>
      <c r="M2260" s="170"/>
      <c r="N2260" s="171"/>
    </row>
    <row r="2261" spans="2:14" hidden="1">
      <c r="B2261" s="322"/>
      <c r="C2261" s="45"/>
      <c r="D2261" s="45"/>
      <c r="E2261" s="178"/>
      <c r="F2261" s="73"/>
      <c r="G2261" s="73"/>
      <c r="H2261" s="73"/>
      <c r="I2261" s="73"/>
      <c r="J2261" s="169"/>
      <c r="K2261" s="411"/>
      <c r="L2261" s="100"/>
      <c r="M2261" s="170"/>
      <c r="N2261" s="171"/>
    </row>
    <row r="2262" spans="2:14" hidden="1">
      <c r="B2262" s="322"/>
      <c r="C2262" s="45"/>
      <c r="D2262" s="45"/>
      <c r="E2262" s="260" t="s">
        <v>6195</v>
      </c>
      <c r="F2262" s="72"/>
      <c r="G2262" s="72"/>
      <c r="H2262" s="72"/>
      <c r="I2262" s="72"/>
      <c r="J2262" s="261"/>
      <c r="K2262" s="413"/>
      <c r="L2262" s="160"/>
      <c r="M2262" s="154"/>
      <c r="N2262" s="262"/>
    </row>
    <row r="2263" spans="2:14" hidden="1">
      <c r="B2263" s="322"/>
      <c r="C2263" s="45"/>
      <c r="D2263" s="45"/>
      <c r="E2263" s="185"/>
      <c r="F2263" s="75"/>
      <c r="G2263" s="75"/>
      <c r="H2263" s="75"/>
      <c r="I2263" s="75"/>
      <c r="J2263" s="196"/>
      <c r="K2263" s="415"/>
      <c r="L2263" s="84"/>
      <c r="M2263" s="154"/>
      <c r="N2263" s="108"/>
    </row>
    <row r="2264" spans="2:14" hidden="1">
      <c r="B2264" s="322"/>
      <c r="C2264" s="45"/>
      <c r="D2264" s="45"/>
      <c r="E2264" s="215" t="s">
        <v>5908</v>
      </c>
      <c r="F2264" s="76"/>
      <c r="G2264" s="76"/>
      <c r="H2264" s="76"/>
      <c r="I2264" s="76"/>
      <c r="J2264" s="208"/>
      <c r="K2264" s="420"/>
      <c r="L2264" s="164"/>
      <c r="M2264" s="216"/>
      <c r="N2264" s="108"/>
    </row>
    <row r="2265" spans="2:14" hidden="1">
      <c r="B2265" s="322"/>
      <c r="C2265" s="45"/>
      <c r="D2265" s="45"/>
      <c r="E2265" s="203"/>
      <c r="F2265" s="73"/>
      <c r="G2265" s="73"/>
      <c r="H2265" s="83"/>
      <c r="I2265" s="83"/>
      <c r="J2265" s="195"/>
      <c r="K2265" s="410">
        <f>SUM(K2266)</f>
        <v>8.2530239999999999</v>
      </c>
      <c r="L2265" s="88" t="s">
        <v>64</v>
      </c>
      <c r="M2265" s="205"/>
      <c r="N2265" s="198"/>
    </row>
    <row r="2266" spans="2:14" hidden="1">
      <c r="B2266" s="322"/>
      <c r="C2266" s="45"/>
      <c r="D2266" s="45"/>
      <c r="E2266" s="203">
        <v>0.12</v>
      </c>
      <c r="F2266" s="42">
        <f>F2212</f>
        <v>202.28</v>
      </c>
      <c r="G2266" s="42">
        <v>0.17</v>
      </c>
      <c r="H2266" s="42">
        <v>2</v>
      </c>
      <c r="I2266" s="83"/>
      <c r="J2266" s="195"/>
      <c r="K2266" s="416">
        <f>E2266*F2266*G2266*H2266</f>
        <v>8.2530239999999999</v>
      </c>
      <c r="L2266" s="88"/>
      <c r="M2266" s="205"/>
      <c r="N2266" s="198"/>
    </row>
    <row r="2267" spans="2:14" hidden="1">
      <c r="B2267" s="322"/>
      <c r="C2267" s="45"/>
      <c r="D2267" s="45"/>
      <c r="E2267" s="201"/>
      <c r="F2267" s="83"/>
      <c r="G2267" s="83"/>
      <c r="H2267" s="83"/>
      <c r="I2267" s="83"/>
      <c r="J2267" s="195"/>
      <c r="K2267" s="410"/>
      <c r="L2267" s="88"/>
      <c r="M2267" s="205"/>
      <c r="N2267" s="198"/>
    </row>
    <row r="2268" spans="2:14" hidden="1">
      <c r="B2268" s="322"/>
      <c r="C2268" s="45"/>
      <c r="D2268" s="45"/>
      <c r="E2268" s="215">
        <f>E2212</f>
        <v>0.44</v>
      </c>
      <c r="F2268" s="83"/>
      <c r="G2268" s="73"/>
      <c r="H2268" s="73"/>
      <c r="I2268" s="73"/>
      <c r="J2268" s="169"/>
      <c r="K2268" s="415">
        <f>K2265</f>
        <v>8.2530239999999999</v>
      </c>
      <c r="L2268" s="100" t="s">
        <v>64</v>
      </c>
      <c r="M2268" s="207"/>
      <c r="N2268" s="108"/>
    </row>
    <row r="2269" spans="2:14" hidden="1">
      <c r="B2269" s="322"/>
      <c r="C2269" s="45"/>
      <c r="D2269" s="45"/>
      <c r="E2269" s="178"/>
      <c r="F2269" s="73"/>
      <c r="G2269" s="73"/>
      <c r="H2269" s="73"/>
      <c r="I2269" s="73"/>
      <c r="J2269" s="169"/>
      <c r="K2269" s="411"/>
      <c r="L2269" s="100"/>
      <c r="M2269" s="170"/>
      <c r="N2269" s="108"/>
    </row>
    <row r="2270" spans="2:14" hidden="1">
      <c r="B2270" s="322"/>
      <c r="C2270" s="45"/>
      <c r="D2270" s="45"/>
      <c r="E2270" s="215" t="s">
        <v>6177</v>
      </c>
      <c r="F2270" s="76"/>
      <c r="G2270" s="76"/>
      <c r="H2270" s="76"/>
      <c r="I2270" s="76"/>
      <c r="J2270" s="208"/>
      <c r="K2270" s="415">
        <f>J2273</f>
        <v>128.3001356</v>
      </c>
      <c r="L2270" s="100" t="s">
        <v>29</v>
      </c>
      <c r="M2270" s="154"/>
      <c r="N2270" s="108"/>
    </row>
    <row r="2271" spans="2:14" hidden="1">
      <c r="B2271" s="322"/>
      <c r="C2271" s="45"/>
      <c r="D2271" s="45"/>
      <c r="E2271" s="178"/>
      <c r="F2271" s="73"/>
      <c r="G2271" s="73"/>
      <c r="H2271" s="73" t="s">
        <v>6181</v>
      </c>
      <c r="I2271" s="83">
        <f>J2273/K2265</f>
        <v>15.545833333333334</v>
      </c>
      <c r="J2271" s="169"/>
      <c r="K2271" s="411"/>
      <c r="L2271" s="100"/>
      <c r="M2271" s="154"/>
      <c r="N2271" s="108"/>
    </row>
    <row r="2272" spans="2:14" hidden="1">
      <c r="B2272" s="322"/>
      <c r="C2272" s="45"/>
      <c r="D2272" s="45"/>
      <c r="E2272" s="178" t="s">
        <v>6178</v>
      </c>
      <c r="F2272" s="77" t="s">
        <v>5809</v>
      </c>
      <c r="G2272" s="73" t="s">
        <v>6179</v>
      </c>
      <c r="H2272" s="73" t="s">
        <v>6180</v>
      </c>
      <c r="I2272" s="77" t="s">
        <v>6202</v>
      </c>
      <c r="J2272" s="195" t="s">
        <v>29</v>
      </c>
      <c r="K2272" s="415"/>
      <c r="L2272" s="100"/>
      <c r="M2272" s="170"/>
      <c r="N2272" s="108"/>
    </row>
    <row r="2273" spans="2:14" hidden="1">
      <c r="B2273" s="322"/>
      <c r="C2273" s="45"/>
      <c r="D2273" s="45"/>
      <c r="E2273" s="178">
        <v>5</v>
      </c>
      <c r="F2273" s="73">
        <f>0.07*2+0.11*2+0.05</f>
        <v>0.41</v>
      </c>
      <c r="G2273" s="73">
        <f>F2266/0.2</f>
        <v>1011.4</v>
      </c>
      <c r="H2273" s="73">
        <v>0.1547</v>
      </c>
      <c r="I2273" s="73">
        <v>2</v>
      </c>
      <c r="J2273" s="195">
        <f>G2273*H2273*F2273*I2273</f>
        <v>128.3001356</v>
      </c>
      <c r="K2273" s="415"/>
      <c r="L2273" s="100"/>
      <c r="M2273" s="170"/>
      <c r="N2273" s="108"/>
    </row>
    <row r="2274" spans="2:14" hidden="1">
      <c r="B2274" s="322"/>
      <c r="C2274" s="45"/>
      <c r="D2274" s="45"/>
      <c r="E2274" s="178"/>
      <c r="F2274" s="73"/>
      <c r="G2274" s="73"/>
      <c r="H2274" s="83"/>
      <c r="I2274" s="73"/>
      <c r="J2274" s="169"/>
      <c r="K2274" s="415"/>
      <c r="L2274" s="100"/>
      <c r="M2274" s="154"/>
      <c r="N2274" s="108"/>
    </row>
    <row r="2275" spans="2:14" hidden="1">
      <c r="B2275" s="322"/>
      <c r="C2275" s="45"/>
      <c r="D2275" s="45"/>
      <c r="E2275" s="215" t="s">
        <v>6203</v>
      </c>
      <c r="F2275" s="76"/>
      <c r="G2275" s="76"/>
      <c r="H2275" s="76"/>
      <c r="I2275" s="76"/>
      <c r="J2275" s="208"/>
      <c r="K2275" s="415">
        <f>I2278</f>
        <v>198.23439999999999</v>
      </c>
      <c r="L2275" s="100" t="s">
        <v>29</v>
      </c>
      <c r="M2275" s="154"/>
      <c r="N2275" s="108"/>
    </row>
    <row r="2276" spans="2:14" hidden="1">
      <c r="B2276" s="322"/>
      <c r="C2276" s="45"/>
      <c r="D2276" s="45"/>
      <c r="E2276" s="178"/>
      <c r="F2276" s="73"/>
      <c r="G2276" s="73"/>
      <c r="H2276" s="73" t="s">
        <v>6181</v>
      </c>
      <c r="I2276" s="83">
        <f>I2278/K2265</f>
        <v>24.019607843137255</v>
      </c>
      <c r="J2276" s="169"/>
      <c r="K2276" s="411"/>
      <c r="L2276" s="100"/>
      <c r="M2276" s="154"/>
      <c r="N2276" s="108"/>
    </row>
    <row r="2277" spans="2:14" hidden="1">
      <c r="B2277" s="322"/>
      <c r="C2277" s="45"/>
      <c r="D2277" s="45"/>
      <c r="E2277" s="178" t="s">
        <v>6178</v>
      </c>
      <c r="F2277" s="77" t="s">
        <v>5809</v>
      </c>
      <c r="G2277" s="73" t="s">
        <v>6179</v>
      </c>
      <c r="H2277" s="73" t="s">
        <v>6180</v>
      </c>
      <c r="I2277" s="83" t="s">
        <v>29</v>
      </c>
      <c r="J2277" s="169"/>
      <c r="K2277" s="415"/>
      <c r="L2277" s="100"/>
      <c r="M2277" s="154"/>
      <c r="N2277" s="108"/>
    </row>
    <row r="2278" spans="2:14" hidden="1">
      <c r="B2278" s="322"/>
      <c r="C2278" s="45"/>
      <c r="D2278" s="45"/>
      <c r="E2278" s="178">
        <v>6.3</v>
      </c>
      <c r="F2278" s="73">
        <f>F2266</f>
        <v>202.28</v>
      </c>
      <c r="G2278" s="73">
        <v>4</v>
      </c>
      <c r="H2278" s="73">
        <v>0.245</v>
      </c>
      <c r="I2278" s="83">
        <f>G2278*H2278*F2278</f>
        <v>198.23439999999999</v>
      </c>
      <c r="J2278" s="169"/>
      <c r="K2278" s="415"/>
      <c r="L2278" s="100"/>
      <c r="M2278" s="154"/>
      <c r="N2278" s="108"/>
    </row>
    <row r="2279" spans="2:14" hidden="1">
      <c r="B2279" s="322"/>
      <c r="C2279" s="45"/>
      <c r="D2279" s="45"/>
      <c r="E2279" s="178"/>
      <c r="F2279" s="73"/>
      <c r="G2279" s="73"/>
      <c r="H2279" s="73"/>
      <c r="I2279" s="73"/>
      <c r="J2279" s="169"/>
      <c r="K2279" s="411"/>
      <c r="L2279" s="100"/>
      <c r="M2279" s="170"/>
      <c r="N2279" s="108"/>
    </row>
    <row r="2280" spans="2:14" hidden="1">
      <c r="B2280" s="322"/>
      <c r="C2280" s="45"/>
      <c r="D2280" s="45"/>
      <c r="E2280" s="215" t="s">
        <v>5928</v>
      </c>
      <c r="F2280" s="76"/>
      <c r="G2280" s="76"/>
      <c r="H2280" s="76"/>
      <c r="I2280" s="76"/>
      <c r="J2280" s="208"/>
      <c r="K2280" s="420"/>
      <c r="L2280" s="164"/>
      <c r="M2280" s="170"/>
      <c r="N2280" s="108"/>
    </row>
    <row r="2281" spans="2:14" hidden="1">
      <c r="B2281" s="322"/>
      <c r="C2281" s="45"/>
      <c r="D2281" s="45"/>
      <c r="E2281" s="178"/>
      <c r="F2281" s="73">
        <f>G2266</f>
        <v>0.17</v>
      </c>
      <c r="G2281" s="73">
        <f>F2266</f>
        <v>202.28</v>
      </c>
      <c r="H2281" s="73">
        <v>2</v>
      </c>
      <c r="I2281" s="73"/>
      <c r="J2281" s="169"/>
      <c r="K2281" s="415">
        <f>H2281*G2281*F2281</f>
        <v>68.775200000000012</v>
      </c>
      <c r="L2281" s="100" t="s">
        <v>63</v>
      </c>
      <c r="M2281" s="170"/>
      <c r="N2281" s="108"/>
    </row>
    <row r="2282" spans="2:14" hidden="1">
      <c r="B2282" s="322"/>
      <c r="C2282" s="45"/>
      <c r="D2282" s="45"/>
      <c r="E2282" s="178"/>
      <c r="F2282" s="73"/>
      <c r="G2282" s="73"/>
      <c r="H2282" s="73"/>
      <c r="I2282" s="73"/>
      <c r="J2282" s="169"/>
      <c r="K2282" s="411"/>
      <c r="L2282" s="100"/>
      <c r="M2282" s="170"/>
      <c r="N2282" s="171"/>
    </row>
    <row r="2283" spans="2:14" hidden="1">
      <c r="B2283" s="322"/>
      <c r="C2283" s="45"/>
      <c r="D2283" s="45"/>
      <c r="E2283" s="260" t="s">
        <v>6198</v>
      </c>
      <c r="F2283" s="73"/>
      <c r="G2283" s="73"/>
      <c r="H2283" s="73"/>
      <c r="I2283" s="73"/>
      <c r="J2283" s="169"/>
      <c r="K2283" s="411"/>
      <c r="L2283" s="100"/>
      <c r="M2283" s="170"/>
      <c r="N2283" s="171"/>
    </row>
    <row r="2284" spans="2:14" hidden="1">
      <c r="B2284" s="322"/>
      <c r="C2284" s="45"/>
      <c r="D2284" s="45"/>
      <c r="E2284" s="178"/>
      <c r="F2284" s="73"/>
      <c r="G2284" s="73"/>
      <c r="H2284" s="73"/>
      <c r="I2284" s="73"/>
      <c r="J2284" s="169"/>
      <c r="K2284" s="411"/>
      <c r="L2284" s="100"/>
      <c r="M2284" s="170"/>
      <c r="N2284" s="171"/>
    </row>
    <row r="2285" spans="2:14" hidden="1">
      <c r="B2285" s="322">
        <v>89483</v>
      </c>
      <c r="C2285" s="45"/>
      <c r="D2285" s="45"/>
      <c r="E2285" s="184" t="s">
        <v>6193</v>
      </c>
      <c r="F2285" s="73"/>
      <c r="G2285" s="73"/>
      <c r="H2285" s="73"/>
      <c r="I2285" s="73"/>
      <c r="J2285" s="169"/>
      <c r="K2285" s="415">
        <f>SUM(K2286:K2287)</f>
        <v>456.90600000000001</v>
      </c>
      <c r="L2285" s="87" t="s">
        <v>63</v>
      </c>
      <c r="M2285" s="170"/>
      <c r="N2285" s="171"/>
    </row>
    <row r="2286" spans="2:14" hidden="1">
      <c r="B2286" s="322" t="s">
        <v>6196</v>
      </c>
      <c r="C2286" s="121"/>
      <c r="D2286" s="121"/>
      <c r="E2286" s="178">
        <v>59.5</v>
      </c>
      <c r="F2286" s="73">
        <v>1.2</v>
      </c>
      <c r="G2286" s="73"/>
      <c r="H2286" s="73"/>
      <c r="I2286" s="73"/>
      <c r="J2286" s="169"/>
      <c r="K2286" s="411">
        <f>E2286*F2286</f>
        <v>71.399999999999991</v>
      </c>
      <c r="L2286" s="100"/>
      <c r="M2286" s="170"/>
      <c r="N2286" s="171"/>
    </row>
    <row r="2287" spans="2:14" hidden="1">
      <c r="B2287" s="322" t="s">
        <v>6197</v>
      </c>
      <c r="C2287" s="121"/>
      <c r="D2287" s="121"/>
      <c r="E2287" s="178">
        <f>(55*2)-3+20.28+15.5</f>
        <v>142.78</v>
      </c>
      <c r="F2287" s="73">
        <v>2.7</v>
      </c>
      <c r="G2287" s="73"/>
      <c r="H2287" s="73"/>
      <c r="I2287" s="73"/>
      <c r="J2287" s="169"/>
      <c r="K2287" s="411">
        <f>E2287*F2287</f>
        <v>385.50600000000003</v>
      </c>
      <c r="L2287" s="100"/>
      <c r="M2287" s="170"/>
      <c r="N2287" s="171"/>
    </row>
    <row r="2288" spans="2:14" hidden="1">
      <c r="B2288" s="322"/>
      <c r="C2288" s="45"/>
      <c r="D2288" s="45"/>
      <c r="E2288" s="178"/>
      <c r="F2288" s="73"/>
      <c r="G2288" s="73"/>
      <c r="H2288" s="73"/>
      <c r="I2288" s="73"/>
      <c r="J2288" s="169"/>
      <c r="K2288" s="411"/>
      <c r="L2288" s="100"/>
      <c r="M2288" s="170"/>
      <c r="N2288" s="171"/>
    </row>
    <row r="2289" spans="2:14" hidden="1">
      <c r="B2289" s="322"/>
      <c r="C2289" s="45"/>
      <c r="D2289" s="45"/>
      <c r="E2289" s="184" t="s">
        <v>6199</v>
      </c>
      <c r="F2289" s="73"/>
      <c r="G2289" s="73"/>
      <c r="H2289" s="73"/>
      <c r="I2289" s="73"/>
      <c r="J2289" s="169"/>
      <c r="K2289" s="415">
        <f>SUM(K2290:K2291)</f>
        <v>91.1</v>
      </c>
      <c r="L2289" s="87" t="s">
        <v>63</v>
      </c>
      <c r="M2289" s="170"/>
      <c r="N2289" s="171"/>
    </row>
    <row r="2290" spans="2:14" hidden="1">
      <c r="B2290" s="322"/>
      <c r="C2290" s="45"/>
      <c r="D2290" s="45"/>
      <c r="E2290" s="178">
        <v>60</v>
      </c>
      <c r="F2290" s="73">
        <v>1.5</v>
      </c>
      <c r="G2290" s="73"/>
      <c r="H2290" s="73"/>
      <c r="I2290" s="73"/>
      <c r="J2290" s="169"/>
      <c r="K2290" s="411">
        <f>E2290*F2290</f>
        <v>90</v>
      </c>
      <c r="L2290" s="100"/>
      <c r="M2290" s="170"/>
      <c r="N2290" s="171"/>
    </row>
    <row r="2291" spans="2:14" hidden="1">
      <c r="B2291" s="322"/>
      <c r="C2291" s="45"/>
      <c r="D2291" s="45"/>
      <c r="E2291" s="178">
        <v>2.2000000000000002</v>
      </c>
      <c r="F2291" s="73">
        <v>0.5</v>
      </c>
      <c r="G2291" s="73"/>
      <c r="H2291" s="73"/>
      <c r="I2291" s="73"/>
      <c r="J2291" s="169"/>
      <c r="K2291" s="411">
        <f>E2291*F2291</f>
        <v>1.1000000000000001</v>
      </c>
      <c r="L2291" s="100"/>
      <c r="M2291" s="170"/>
      <c r="N2291" s="171"/>
    </row>
    <row r="2292" spans="2:14" hidden="1">
      <c r="B2292" s="322"/>
      <c r="C2292" s="45"/>
      <c r="D2292" s="45"/>
      <c r="E2292" s="178"/>
      <c r="F2292" s="73"/>
      <c r="G2292" s="73"/>
      <c r="H2292" s="73"/>
      <c r="I2292" s="73"/>
      <c r="J2292" s="169"/>
      <c r="K2292" s="411"/>
      <c r="L2292" s="100"/>
      <c r="M2292" s="170"/>
      <c r="N2292" s="171"/>
    </row>
    <row r="2293" spans="2:14" hidden="1">
      <c r="B2293" s="322"/>
      <c r="C2293" s="45"/>
      <c r="D2293" s="45"/>
      <c r="E2293" s="184" t="s">
        <v>6201</v>
      </c>
      <c r="F2293" s="73"/>
      <c r="G2293" s="73"/>
      <c r="H2293" s="73"/>
      <c r="I2293" s="73"/>
      <c r="J2293" s="169"/>
      <c r="K2293" s="415">
        <f>SUM(K2294:K2295)</f>
        <v>4.620000000000001</v>
      </c>
      <c r="L2293" s="87" t="s">
        <v>63</v>
      </c>
      <c r="M2293" s="170"/>
      <c r="N2293" s="171"/>
    </row>
    <row r="2294" spans="2:14" hidden="1">
      <c r="B2294" s="322"/>
      <c r="C2294" s="45"/>
      <c r="D2294" s="45"/>
      <c r="E2294" s="178">
        <v>2.2000000000000002</v>
      </c>
      <c r="F2294" s="73">
        <v>2.1</v>
      </c>
      <c r="G2294" s="73"/>
      <c r="H2294" s="73"/>
      <c r="I2294" s="73"/>
      <c r="J2294" s="169"/>
      <c r="K2294" s="411">
        <f>E2294*F2294</f>
        <v>4.620000000000001</v>
      </c>
      <c r="L2294" s="100"/>
      <c r="M2294" s="170"/>
      <c r="N2294" s="171"/>
    </row>
    <row r="2295" spans="2:14" hidden="1">
      <c r="B2295" s="322"/>
      <c r="C2295" s="45"/>
      <c r="D2295" s="45"/>
      <c r="E2295" s="178"/>
      <c r="F2295" s="73"/>
      <c r="G2295" s="73"/>
      <c r="H2295" s="73"/>
      <c r="I2295" s="73"/>
      <c r="J2295" s="169"/>
      <c r="K2295" s="411"/>
      <c r="L2295" s="100"/>
      <c r="M2295" s="170"/>
      <c r="N2295" s="171"/>
    </row>
    <row r="2296" spans="2:14" hidden="1">
      <c r="B2296" s="322"/>
      <c r="C2296" s="45"/>
      <c r="D2296" s="45"/>
      <c r="E2296" s="184" t="s">
        <v>6200</v>
      </c>
      <c r="F2296" s="73"/>
      <c r="G2296" s="73"/>
      <c r="H2296" s="73"/>
      <c r="I2296" s="73"/>
      <c r="J2296" s="169"/>
      <c r="K2296" s="415">
        <f>SUM(K2297)</f>
        <v>8.64</v>
      </c>
      <c r="L2296" s="87" t="s">
        <v>63</v>
      </c>
      <c r="M2296" s="170"/>
      <c r="N2296" s="171"/>
    </row>
    <row r="2297" spans="2:14" hidden="1">
      <c r="B2297" s="322"/>
      <c r="C2297" s="45"/>
      <c r="D2297" s="45"/>
      <c r="E2297" s="178">
        <v>3.2</v>
      </c>
      <c r="F2297" s="73">
        <v>2.7</v>
      </c>
      <c r="G2297" s="73"/>
      <c r="H2297" s="73"/>
      <c r="I2297" s="73"/>
      <c r="J2297" s="169"/>
      <c r="K2297" s="411">
        <f>E2297*F2297</f>
        <v>8.64</v>
      </c>
      <c r="L2297" s="100"/>
      <c r="M2297" s="170"/>
      <c r="N2297" s="171"/>
    </row>
    <row r="2298" spans="2:14" hidden="1">
      <c r="B2298" s="322"/>
      <c r="C2298" s="45"/>
      <c r="D2298" s="45"/>
      <c r="E2298" s="178"/>
      <c r="F2298" s="73"/>
      <c r="G2298" s="73"/>
      <c r="H2298" s="73"/>
      <c r="I2298" s="73"/>
      <c r="J2298" s="169"/>
      <c r="K2298" s="411"/>
      <c r="L2298" s="100"/>
      <c r="M2298" s="170"/>
      <c r="N2298" s="171"/>
    </row>
    <row r="2299" spans="2:14" hidden="1">
      <c r="B2299" s="322"/>
      <c r="C2299" s="45"/>
      <c r="D2299" s="45"/>
      <c r="E2299" s="184" t="s">
        <v>6205</v>
      </c>
      <c r="F2299" s="73"/>
      <c r="G2299" s="73"/>
      <c r="H2299" s="73"/>
      <c r="I2299" s="73"/>
      <c r="J2299" s="169"/>
      <c r="K2299" s="415">
        <f>K2285*5</f>
        <v>2284.5300000000002</v>
      </c>
      <c r="L2299" s="87" t="s">
        <v>63</v>
      </c>
      <c r="M2299" s="170"/>
      <c r="N2299" s="171"/>
    </row>
    <row r="2300" spans="2:14" hidden="1">
      <c r="B2300" s="322"/>
      <c r="C2300" s="45"/>
      <c r="D2300" s="45"/>
      <c r="E2300" s="178"/>
      <c r="F2300" s="73"/>
      <c r="G2300" s="73"/>
      <c r="H2300" s="73"/>
      <c r="I2300" s="73"/>
      <c r="J2300" s="169"/>
      <c r="K2300" s="411"/>
      <c r="L2300" s="100"/>
      <c r="M2300" s="170"/>
      <c r="N2300" s="171"/>
    </row>
    <row r="2301" spans="2:14" hidden="1">
      <c r="B2301" s="322"/>
      <c r="C2301" s="45"/>
      <c r="D2301" s="45"/>
      <c r="E2301" s="184" t="s">
        <v>6206</v>
      </c>
      <c r="F2301" s="73"/>
      <c r="G2301" s="73"/>
      <c r="H2301" s="73"/>
      <c r="I2301" s="73"/>
      <c r="J2301" s="169"/>
      <c r="K2301" s="415">
        <f>K2285*2.5</f>
        <v>1142.2650000000001</v>
      </c>
      <c r="L2301" s="87" t="s">
        <v>63</v>
      </c>
      <c r="M2301" s="170"/>
      <c r="N2301" s="171"/>
    </row>
    <row r="2302" spans="2:14" hidden="1">
      <c r="B2302" s="322"/>
      <c r="C2302" s="45"/>
      <c r="D2302" s="45"/>
      <c r="E2302" s="178"/>
      <c r="F2302" s="73"/>
      <c r="G2302" s="73"/>
      <c r="H2302" s="73"/>
      <c r="I2302" s="73"/>
      <c r="J2302" s="169"/>
      <c r="K2302" s="411"/>
      <c r="L2302" s="100"/>
      <c r="M2302" s="170"/>
      <c r="N2302" s="171"/>
    </row>
    <row r="2303" spans="2:14" hidden="1">
      <c r="B2303" s="322"/>
      <c r="C2303" s="45"/>
      <c r="D2303" s="45"/>
      <c r="E2303" s="184" t="s">
        <v>6207</v>
      </c>
      <c r="F2303" s="73"/>
      <c r="G2303" s="73"/>
      <c r="H2303" s="73"/>
      <c r="I2303" s="73"/>
      <c r="J2303" s="169"/>
      <c r="K2303" s="415">
        <f>(K2289+K2293+K2296)*2.5</f>
        <v>260.89999999999998</v>
      </c>
      <c r="L2303" s="87" t="s">
        <v>63</v>
      </c>
      <c r="M2303" s="170"/>
      <c r="N2303" s="171"/>
    </row>
    <row r="2304" spans="2:14" hidden="1">
      <c r="B2304" s="322"/>
      <c r="C2304" s="45"/>
      <c r="D2304" s="45"/>
      <c r="E2304" s="178"/>
      <c r="F2304" s="73"/>
      <c r="G2304" s="73"/>
      <c r="H2304" s="73"/>
      <c r="I2304" s="73"/>
      <c r="J2304" s="169"/>
      <c r="K2304" s="411"/>
      <c r="L2304" s="100"/>
      <c r="M2304" s="170"/>
      <c r="N2304" s="171"/>
    </row>
    <row r="2305" spans="2:14" ht="13.5" thickBot="1">
      <c r="B2305" s="322"/>
      <c r="C2305" s="45"/>
      <c r="D2305" s="45"/>
      <c r="E2305" s="178"/>
      <c r="F2305" s="73"/>
      <c r="G2305" s="73"/>
      <c r="H2305" s="73"/>
      <c r="I2305" s="73"/>
      <c r="J2305" s="169"/>
      <c r="K2305" s="411"/>
      <c r="L2305" s="100"/>
      <c r="M2305" s="170"/>
      <c r="N2305" s="171"/>
    </row>
    <row r="2306" spans="2:14" ht="13.5" thickBot="1">
      <c r="B2306" s="322"/>
      <c r="C2306" s="45"/>
      <c r="D2306" s="45"/>
      <c r="E2306" s="591" t="s">
        <v>70</v>
      </c>
      <c r="F2306" s="592"/>
      <c r="G2306" s="592"/>
      <c r="H2306" s="592"/>
      <c r="I2306" s="592"/>
      <c r="J2306" s="593"/>
      <c r="K2306" s="411"/>
      <c r="L2306" s="100"/>
      <c r="M2306" s="170"/>
      <c r="N2306" s="171"/>
    </row>
    <row r="2307" spans="2:14" s="247" customFormat="1">
      <c r="B2307" s="326"/>
      <c r="C2307" s="150"/>
      <c r="D2307" s="150"/>
      <c r="E2307" s="197"/>
      <c r="F2307" s="106"/>
      <c r="G2307" s="106"/>
      <c r="H2307" s="106"/>
      <c r="I2307" s="106"/>
      <c r="J2307" s="248"/>
      <c r="K2307" s="426"/>
      <c r="L2307" s="88"/>
      <c r="M2307" s="253"/>
      <c r="N2307" s="254"/>
    </row>
    <row r="2308" spans="2:14" s="247" customFormat="1" ht="15">
      <c r="B2308" s="326"/>
      <c r="C2308" s="150"/>
      <c r="D2308" s="150"/>
      <c r="E2308" s="604" t="s">
        <v>12440</v>
      </c>
      <c r="F2308" s="605"/>
      <c r="G2308" s="605"/>
      <c r="H2308" s="605"/>
      <c r="I2308" s="605"/>
      <c r="J2308" s="606"/>
      <c r="K2308" s="426"/>
      <c r="L2308" s="88"/>
      <c r="M2308" s="253"/>
      <c r="N2308" s="254"/>
    </row>
    <row r="2309" spans="2:14" s="247" customFormat="1">
      <c r="B2309" s="326"/>
      <c r="C2309" s="150"/>
      <c r="D2309" s="150"/>
      <c r="E2309" s="197"/>
      <c r="F2309" s="106"/>
      <c r="G2309" s="106"/>
      <c r="H2309" s="106"/>
      <c r="I2309" s="106"/>
      <c r="J2309" s="248"/>
      <c r="K2309" s="426"/>
      <c r="L2309" s="88"/>
      <c r="M2309" s="253"/>
      <c r="N2309" s="254"/>
    </row>
    <row r="2310" spans="2:14" s="247" customFormat="1" ht="15">
      <c r="B2310" s="326"/>
      <c r="C2310" s="150">
        <v>84656</v>
      </c>
      <c r="D2310" s="45" t="s">
        <v>11</v>
      </c>
      <c r="E2310" s="579" t="str">
        <f>IFERROR(VLOOKUP($C2310,'2-SINAPI MAIO 2018'!$A$1:$D$11396,2,0),IFERROR(VLOOKUP($C2310,'3-COMPO.ADM.PRF '!$B$12:$I$201,4,0),""))</f>
        <v>TRATAMENTO EM  CONCRETO COM ESTUQUE E LIXAMENTO</v>
      </c>
      <c r="F2310" s="580"/>
      <c r="G2310" s="580"/>
      <c r="H2310" s="580"/>
      <c r="I2310" s="580"/>
      <c r="J2310" s="581"/>
      <c r="K2310" s="412">
        <v>650</v>
      </c>
      <c r="L2310" s="87" t="s">
        <v>78</v>
      </c>
      <c r="M2310" s="253"/>
      <c r="N2310" s="254"/>
    </row>
    <row r="2311" spans="2:14" s="247" customFormat="1" ht="9" customHeight="1">
      <c r="B2311" s="326"/>
      <c r="C2311" s="150"/>
      <c r="D2311" s="150"/>
      <c r="E2311" s="184"/>
      <c r="F2311" s="400"/>
      <c r="G2311" s="400"/>
      <c r="H2311" s="400"/>
      <c r="I2311" s="400"/>
      <c r="J2311" s="169"/>
      <c r="K2311" s="415"/>
      <c r="L2311" s="87"/>
      <c r="M2311" s="253"/>
      <c r="N2311" s="254"/>
    </row>
    <row r="2312" spans="2:14" s="247" customFormat="1" ht="25.5" customHeight="1">
      <c r="B2312" s="326"/>
      <c r="C2312" s="45" t="s">
        <v>11614</v>
      </c>
      <c r="D2312" s="45" t="s">
        <v>11</v>
      </c>
      <c r="E2312" s="579" t="str">
        <f>IFERROR(VLOOKUP($C2312,'2-SINAPI MAIO 2018'!$A$1:$D$11396,2,0),IFERROR(VLOOKUP($C2312,'3-COMPO.ADM.PRF '!$B$12:$I$201,4,0),""))</f>
        <v>IMPERMEABILIZACAO COM PINTURA A BASE DE RESINA EPOXI ALCATRAO, UMA DEMAO.</v>
      </c>
      <c r="F2312" s="580"/>
      <c r="G2312" s="580"/>
      <c r="H2312" s="580"/>
      <c r="I2312" s="580"/>
      <c r="J2312" s="581"/>
      <c r="K2312" s="412">
        <f>K2310</f>
        <v>650</v>
      </c>
      <c r="L2312" s="87" t="s">
        <v>78</v>
      </c>
      <c r="M2312" s="253"/>
      <c r="N2312" s="254"/>
    </row>
    <row r="2313" spans="2:14" s="247" customFormat="1">
      <c r="B2313" s="326"/>
      <c r="C2313" s="150"/>
      <c r="D2313" s="150"/>
      <c r="E2313" s="184"/>
      <c r="F2313" s="400"/>
      <c r="G2313" s="400"/>
      <c r="H2313" s="400"/>
      <c r="I2313" s="400"/>
      <c r="J2313" s="169"/>
      <c r="K2313" s="415"/>
      <c r="L2313" s="87"/>
      <c r="M2313" s="253"/>
      <c r="N2313" s="254"/>
    </row>
    <row r="2314" spans="2:14" s="247" customFormat="1" ht="20.25" customHeight="1">
      <c r="B2314" s="326"/>
      <c r="C2314" s="45" t="s">
        <v>11990</v>
      </c>
      <c r="D2314" s="45" t="s">
        <v>11</v>
      </c>
      <c r="E2314" s="579" t="str">
        <f>IFERROR(VLOOKUP($C2314,'2-SINAPI MAIO 2018'!$A$1:$D$113946,2,0),IFERROR(VLOOKUP($C2314,'3-COMPO.ADM.PRF '!$B$12:$I$201,4,0),""))</f>
        <v>PINTURA ACRILICA EM PISO CIMENTADO DUAS DEMAOS</v>
      </c>
      <c r="F2314" s="580"/>
      <c r="G2314" s="580"/>
      <c r="H2314" s="580"/>
      <c r="I2314" s="580"/>
      <c r="J2314" s="581"/>
      <c r="K2314" s="412">
        <f>K2310</f>
        <v>650</v>
      </c>
      <c r="L2314" s="87" t="s">
        <v>78</v>
      </c>
      <c r="M2314" s="253"/>
      <c r="N2314" s="254"/>
    </row>
    <row r="2315" spans="2:14" s="247" customFormat="1">
      <c r="B2315" s="326"/>
      <c r="C2315" s="150"/>
      <c r="D2315" s="150"/>
      <c r="E2315" s="184"/>
      <c r="F2315" s="400"/>
      <c r="G2315" s="400"/>
      <c r="H2315" s="400"/>
      <c r="I2315" s="400"/>
      <c r="J2315" s="169"/>
      <c r="K2315" s="415"/>
      <c r="L2315" s="87"/>
      <c r="M2315" s="253"/>
      <c r="N2315" s="254"/>
    </row>
    <row r="2316" spans="2:14" s="247" customFormat="1" ht="29.25" customHeight="1">
      <c r="B2316" s="326"/>
      <c r="C2316" s="45">
        <v>41595</v>
      </c>
      <c r="D2316" s="121" t="s">
        <v>11</v>
      </c>
      <c r="E2316" s="579" t="str">
        <f>IFERROR(VLOOKUP($C2316,'2-SINAPI MAIO 2018'!$A$1:$D$11396,2,0),IFERROR(VLOOKUP($C2316,'3-COMPO.ADM.PRF '!$B$12:$I$201,4,0),""))</f>
        <v>PINTURA ACRILICA DE FAIXAS DE DEMARCACAO EM QUADRA POLIESPORTIVA, 5 CM DE LARGURA</v>
      </c>
      <c r="F2316" s="580"/>
      <c r="G2316" s="580"/>
      <c r="H2316" s="580"/>
      <c r="I2316" s="580"/>
      <c r="J2316" s="581"/>
      <c r="K2316" s="412">
        <v>175</v>
      </c>
      <c r="L2316" s="87" t="s">
        <v>20</v>
      </c>
      <c r="M2316" s="253"/>
      <c r="N2316" s="254"/>
    </row>
    <row r="2317" spans="2:14" s="247" customFormat="1">
      <c r="B2317" s="326"/>
      <c r="C2317" s="150"/>
      <c r="D2317" s="150"/>
      <c r="E2317" s="184"/>
      <c r="F2317" s="400"/>
      <c r="G2317" s="400"/>
      <c r="H2317" s="400"/>
      <c r="I2317" s="400"/>
      <c r="J2317" s="169"/>
      <c r="K2317" s="415"/>
      <c r="L2317" s="87"/>
      <c r="M2317" s="253"/>
      <c r="N2317" s="254"/>
    </row>
    <row r="2318" spans="2:14" s="247" customFormat="1" ht="25.5" hidden="1" customHeight="1">
      <c r="B2318" s="322"/>
      <c r="C2318" s="45" t="s">
        <v>11942</v>
      </c>
      <c r="D2318" s="121" t="s">
        <v>11</v>
      </c>
      <c r="E2318" s="579" t="str">
        <f>IFERROR(VLOOKUP($C2318,'2-SINAPI MAIO 2018'!$A$1:$D$11396,2,0),IFERROR(VLOOKUP($C2318,'3-COMPO.ADM.PRF '!$B$12:$I$201,4,0),""))</f>
        <v>PINTURA ESMALTE FOSCO, DUAS DEMAOS, SOBRE SUPERFICIE METALICA, INCLUSO UMA DEMAO DE FUNDO ANTICORROSIVO. UTILIZACAO DE REVOLVER ( AR-COMPRIMIDO).</v>
      </c>
      <c r="F2318" s="580"/>
      <c r="G2318" s="580"/>
      <c r="H2318" s="580"/>
      <c r="I2318" s="580"/>
      <c r="J2318" s="581"/>
      <c r="K2318" s="412">
        <v>0</v>
      </c>
      <c r="L2318" s="87" t="s">
        <v>63</v>
      </c>
      <c r="M2318" s="253"/>
      <c r="N2318" s="254"/>
    </row>
    <row r="2319" spans="2:14" s="247" customFormat="1" hidden="1">
      <c r="B2319" s="322"/>
      <c r="C2319" s="45"/>
      <c r="D2319" s="45"/>
      <c r="E2319" s="142" t="s">
        <v>6371</v>
      </c>
      <c r="F2319" s="401" t="s">
        <v>6370</v>
      </c>
      <c r="G2319" s="400"/>
      <c r="H2319" s="400"/>
      <c r="I2319" s="400"/>
      <c r="J2319" s="169"/>
      <c r="K2319" s="411"/>
      <c r="L2319" s="398"/>
      <c r="M2319" s="253"/>
      <c r="N2319" s="254"/>
    </row>
    <row r="2320" spans="2:14" s="247" customFormat="1" hidden="1">
      <c r="B2320" s="322" t="s">
        <v>12438</v>
      </c>
      <c r="C2320" s="45"/>
      <c r="D2320" s="45"/>
      <c r="E2320" s="201">
        <v>0</v>
      </c>
      <c r="F2320" s="88">
        <v>15</v>
      </c>
      <c r="G2320" s="400"/>
      <c r="H2320" s="400"/>
      <c r="I2320" s="400"/>
      <c r="J2320" s="169"/>
      <c r="K2320" s="411">
        <f>E2320*F2320</f>
        <v>0</v>
      </c>
      <c r="L2320" s="398"/>
      <c r="M2320" s="253"/>
      <c r="N2320" s="254"/>
    </row>
    <row r="2321" spans="2:14" s="247" customFormat="1" hidden="1">
      <c r="B2321" s="322"/>
      <c r="C2321" s="45"/>
      <c r="D2321" s="45"/>
      <c r="E2321" s="201"/>
      <c r="F2321" s="88"/>
      <c r="G2321" s="400"/>
      <c r="H2321" s="400"/>
      <c r="I2321" s="400"/>
      <c r="J2321" s="169"/>
      <c r="K2321" s="411"/>
      <c r="L2321" s="398"/>
      <c r="M2321" s="253"/>
      <c r="N2321" s="254"/>
    </row>
    <row r="2322" spans="2:14" s="247" customFormat="1" ht="30" hidden="1" customHeight="1">
      <c r="B2322" s="322"/>
      <c r="C2322" s="45">
        <v>94213</v>
      </c>
      <c r="D2322" s="121" t="s">
        <v>11</v>
      </c>
      <c r="E2322" s="579" t="str">
        <f>IFERROR(VLOOKUP($C2322,'2-SINAPI MAIO 2018'!$A$1:$D$11396,2,0),IFERROR(VLOOKUP($C2322,'3-COMPO.ADM.PRF '!$B$12:$I$201,4,0),""))</f>
        <v>TELHAMENTO COM TELHA DE AÇO/ALUMÍNIO E = 0,5 MM, COM ATÉ 2 ÁGUAS, INCLUSO IÇAMENTO. AF_06/2016</v>
      </c>
      <c r="F2322" s="580"/>
      <c r="G2322" s="580"/>
      <c r="H2322" s="580"/>
      <c r="I2322" s="580"/>
      <c r="J2322" s="581"/>
      <c r="K2322" s="412">
        <v>0</v>
      </c>
      <c r="L2322" s="87" t="s">
        <v>78</v>
      </c>
      <c r="M2322" s="253"/>
      <c r="N2322" s="254"/>
    </row>
    <row r="2323" spans="2:14" s="247" customFormat="1" ht="30" hidden="1" customHeight="1">
      <c r="B2323" s="322"/>
      <c r="D2323" s="121"/>
      <c r="E2323" s="512"/>
      <c r="F2323" s="513"/>
      <c r="G2323" s="513"/>
      <c r="H2323" s="513"/>
      <c r="I2323" s="513"/>
      <c r="J2323" s="514"/>
      <c r="K2323" s="412"/>
      <c r="L2323" s="87"/>
      <c r="M2323" s="253"/>
      <c r="N2323" s="254"/>
    </row>
    <row r="2324" spans="2:14" s="247" customFormat="1" ht="47.25" customHeight="1">
      <c r="B2324" s="322"/>
      <c r="C2324" s="45">
        <f>'2-SINAPI MAIO 2018'!A11398</f>
        <v>12581</v>
      </c>
      <c r="D2324" s="121" t="s">
        <v>11</v>
      </c>
      <c r="E2324" s="607" t="s">
        <v>11989</v>
      </c>
      <c r="F2324" s="608"/>
      <c r="G2324" s="608"/>
      <c r="H2324" s="608"/>
      <c r="I2324" s="608"/>
      <c r="J2324" s="609"/>
      <c r="K2324" s="412">
        <v>15</v>
      </c>
      <c r="L2324" s="87" t="s">
        <v>63</v>
      </c>
      <c r="M2324" s="253"/>
      <c r="N2324" s="254"/>
    </row>
    <row r="2325" spans="2:14" s="247" customFormat="1" ht="15">
      <c r="B2325" s="322"/>
      <c r="C2325" s="45"/>
      <c r="D2325" s="121"/>
      <c r="E2325" s="512"/>
      <c r="F2325" s="513"/>
      <c r="G2325" s="513"/>
      <c r="H2325" s="513"/>
      <c r="I2325" s="513"/>
      <c r="J2325" s="514"/>
      <c r="K2325" s="412"/>
      <c r="L2325" s="87"/>
      <c r="M2325" s="253"/>
      <c r="N2325" s="254"/>
    </row>
    <row r="2326" spans="2:14" s="247" customFormat="1" ht="48.75" customHeight="1">
      <c r="B2326" s="322"/>
      <c r="C2326" s="45" t="s">
        <v>12671</v>
      </c>
      <c r="D2326" s="121" t="s">
        <v>6713</v>
      </c>
      <c r="E2326" s="579" t="str">
        <f>'3-COMPO.ADM.PRF '!E198</f>
        <v>CONJUNTO ESPORTIVO CONTENDO PAR DE TRAVE DE FUTSAL OFICIAL DE AÇO GALVANIZADO 3" COM ACABAMENTO EM ESMALTE SINTÉTICO INCLUSO REDE, E PAR DE TABELA DE BASQUETE EM COMPENSADO NAVAL COM ARO DE METAL E REDE</v>
      </c>
      <c r="F2326" s="580"/>
      <c r="G2326" s="580"/>
      <c r="H2326" s="580"/>
      <c r="I2326" s="580"/>
      <c r="J2326" s="581"/>
      <c r="K2326" s="412">
        <v>1</v>
      </c>
      <c r="L2326" s="87" t="s">
        <v>12673</v>
      </c>
      <c r="M2326" s="253"/>
      <c r="N2326" s="254"/>
    </row>
    <row r="2327" spans="2:14" s="247" customFormat="1" ht="30" hidden="1" customHeight="1">
      <c r="B2327" s="322"/>
      <c r="C2327" s="45"/>
      <c r="D2327" s="121"/>
      <c r="E2327" s="512"/>
      <c r="F2327" s="513"/>
      <c r="G2327" s="513"/>
      <c r="H2327" s="513"/>
      <c r="I2327" s="513"/>
      <c r="J2327" s="514"/>
      <c r="K2327" s="412"/>
      <c r="L2327" s="87"/>
      <c r="M2327" s="253"/>
      <c r="N2327" s="254"/>
    </row>
    <row r="2328" spans="2:14" s="247" customFormat="1" ht="30" hidden="1" customHeight="1">
      <c r="B2328" s="322"/>
      <c r="C2328" s="45"/>
      <c r="D2328" s="121"/>
      <c r="E2328" s="512"/>
      <c r="F2328" s="513"/>
      <c r="G2328" s="513"/>
      <c r="H2328" s="513"/>
      <c r="I2328" s="513"/>
      <c r="J2328" s="514"/>
      <c r="K2328" s="412"/>
      <c r="L2328" s="87"/>
      <c r="M2328" s="253"/>
      <c r="N2328" s="254"/>
    </row>
    <row r="2329" spans="2:14" s="247" customFormat="1" ht="30" hidden="1" customHeight="1">
      <c r="B2329" s="322"/>
      <c r="C2329" s="45"/>
      <c r="D2329" s="121"/>
      <c r="E2329" s="512"/>
      <c r="F2329" s="513"/>
      <c r="G2329" s="513"/>
      <c r="H2329" s="513"/>
      <c r="I2329" s="513"/>
      <c r="J2329" s="514"/>
      <c r="K2329" s="412"/>
      <c r="L2329" s="87"/>
      <c r="M2329" s="253"/>
      <c r="N2329" s="254"/>
    </row>
    <row r="2330" spans="2:14" s="247" customFormat="1" ht="30" hidden="1" customHeight="1">
      <c r="B2330" s="322"/>
      <c r="C2330" s="45"/>
      <c r="D2330" s="121"/>
      <c r="E2330" s="512"/>
      <c r="F2330" s="513"/>
      <c r="G2330" s="513"/>
      <c r="H2330" s="513"/>
      <c r="I2330" s="513"/>
      <c r="J2330" s="514"/>
      <c r="K2330" s="412"/>
      <c r="L2330" s="87"/>
      <c r="M2330" s="253"/>
      <c r="N2330" s="254"/>
    </row>
    <row r="2331" spans="2:14" s="247" customFormat="1" ht="30" hidden="1" customHeight="1">
      <c r="B2331" s="322"/>
      <c r="C2331" s="45"/>
      <c r="D2331" s="121"/>
      <c r="E2331" s="512"/>
      <c r="F2331" s="513"/>
      <c r="G2331" s="513"/>
      <c r="H2331" s="513"/>
      <c r="I2331" s="513"/>
      <c r="J2331" s="514"/>
      <c r="K2331" s="412"/>
      <c r="L2331" s="87"/>
      <c r="M2331" s="253"/>
      <c r="N2331" s="254"/>
    </row>
    <row r="2332" spans="2:14" s="247" customFormat="1" ht="30" hidden="1" customHeight="1">
      <c r="B2332" s="322"/>
      <c r="C2332" s="45"/>
      <c r="D2332" s="121"/>
      <c r="E2332" s="512"/>
      <c r="F2332" s="513"/>
      <c r="G2332" s="513"/>
      <c r="H2332" s="513"/>
      <c r="I2332" s="513"/>
      <c r="J2332" s="514"/>
      <c r="K2332" s="412"/>
      <c r="L2332" s="87"/>
      <c r="M2332" s="253"/>
      <c r="N2332" s="254"/>
    </row>
    <row r="2333" spans="2:14" s="247" customFormat="1" hidden="1">
      <c r="B2333" s="322"/>
      <c r="C2333" s="45"/>
      <c r="D2333" s="45"/>
      <c r="E2333" s="201"/>
      <c r="F2333" s="88"/>
      <c r="G2333" s="400"/>
      <c r="H2333" s="400"/>
      <c r="I2333" s="400"/>
      <c r="J2333" s="169"/>
      <c r="K2333" s="411"/>
      <c r="L2333" s="398"/>
      <c r="M2333" s="253"/>
      <c r="N2333" s="254"/>
    </row>
    <row r="2334" spans="2:14" s="247" customFormat="1" hidden="1">
      <c r="B2334" s="326"/>
      <c r="C2334" s="150"/>
      <c r="D2334" s="150"/>
      <c r="E2334" s="184"/>
      <c r="F2334" s="73"/>
      <c r="G2334" s="73"/>
      <c r="H2334" s="73"/>
      <c r="I2334" s="73"/>
      <c r="J2334" s="169"/>
      <c r="K2334" s="415"/>
      <c r="L2334" s="87"/>
      <c r="M2334" s="253"/>
      <c r="N2334" s="254"/>
    </row>
    <row r="2335" spans="2:14" s="247" customFormat="1" ht="15" hidden="1">
      <c r="B2335" s="326"/>
      <c r="C2335" s="150"/>
      <c r="D2335" s="150"/>
      <c r="E2335" s="610" t="s">
        <v>12145</v>
      </c>
      <c r="F2335" s="611"/>
      <c r="G2335" s="611"/>
      <c r="H2335" s="611"/>
      <c r="I2335" s="611"/>
      <c r="J2335" s="612"/>
      <c r="K2335" s="415"/>
      <c r="L2335" s="87"/>
      <c r="M2335" s="253"/>
      <c r="N2335" s="254"/>
    </row>
    <row r="2336" spans="2:14" s="247" customFormat="1" ht="15" hidden="1">
      <c r="B2336" s="326"/>
      <c r="C2336" s="150"/>
      <c r="D2336" s="150"/>
      <c r="E2336" s="604" t="s">
        <v>12439</v>
      </c>
      <c r="F2336" s="605"/>
      <c r="G2336" s="605"/>
      <c r="H2336" s="605"/>
      <c r="I2336" s="605"/>
      <c r="J2336" s="606"/>
      <c r="K2336" s="415"/>
      <c r="L2336" s="87"/>
      <c r="M2336" s="253"/>
      <c r="N2336" s="254"/>
    </row>
    <row r="2337" spans="2:14" s="247" customFormat="1" hidden="1">
      <c r="B2337" s="326"/>
      <c r="C2337" s="150"/>
      <c r="D2337" s="150"/>
      <c r="E2337" s="184"/>
      <c r="F2337" s="400"/>
      <c r="G2337" s="400"/>
      <c r="H2337" s="400"/>
      <c r="I2337" s="400"/>
      <c r="J2337" s="169"/>
      <c r="K2337" s="415"/>
      <c r="L2337" s="87"/>
      <c r="M2337" s="253"/>
      <c r="N2337" s="254"/>
    </row>
    <row r="2338" spans="2:14" s="247" customFormat="1" ht="26.25" hidden="1" customHeight="1">
      <c r="B2338" s="322"/>
      <c r="C2338" s="155" t="e">
        <f>'3-COMPO.ADM.PRF '!#REF!</f>
        <v>#REF!</v>
      </c>
      <c r="D2338" s="45" t="s">
        <v>6713</v>
      </c>
      <c r="E2338" s="579" t="str">
        <f>IFERROR(VLOOKUP($C2338,'2-SINAPI MAIO 2018'!$A$1:$D$11396,2,0),IFERROR(VLOOKUP($C2338,'3-COMPO.ADM.PRF '!$B$12:$I$201,4,0),""))</f>
        <v/>
      </c>
      <c r="F2338" s="580"/>
      <c r="G2338" s="580"/>
      <c r="H2338" s="580"/>
      <c r="I2338" s="580"/>
      <c r="J2338" s="581"/>
      <c r="K2338" s="412">
        <f>SUM(K2340:K2341)</f>
        <v>0</v>
      </c>
      <c r="L2338" s="398" t="s">
        <v>24</v>
      </c>
      <c r="M2338" s="161">
        <f>I2340*I2340*3.14*0.25*K2338</f>
        <v>0</v>
      </c>
      <c r="N2338" s="177" t="s">
        <v>64</v>
      </c>
    </row>
    <row r="2339" spans="2:14" s="247" customFormat="1" hidden="1">
      <c r="B2339" s="322"/>
      <c r="C2339" s="45"/>
      <c r="D2339" s="45"/>
      <c r="E2339" s="397"/>
      <c r="F2339" s="400" t="s">
        <v>5861</v>
      </c>
      <c r="G2339" s="400" t="s">
        <v>5862</v>
      </c>
      <c r="H2339" s="400" t="s">
        <v>5863</v>
      </c>
      <c r="I2339" s="400" t="s">
        <v>12136</v>
      </c>
      <c r="J2339" s="169"/>
      <c r="K2339" s="423"/>
      <c r="L2339" s="179"/>
      <c r="M2339" s="179"/>
      <c r="N2339" s="171"/>
    </row>
    <row r="2340" spans="2:14" s="247" customFormat="1" hidden="1">
      <c r="B2340" s="322"/>
      <c r="C2340" s="121"/>
      <c r="D2340" s="121"/>
      <c r="E2340" s="397"/>
      <c r="F2340" s="174">
        <v>0</v>
      </c>
      <c r="G2340" s="174">
        <v>1</v>
      </c>
      <c r="H2340" s="174">
        <v>3.5</v>
      </c>
      <c r="I2340" s="112">
        <v>0.3</v>
      </c>
      <c r="J2340" s="169"/>
      <c r="K2340" s="111">
        <f>H2340*G2340*F2340</f>
        <v>0</v>
      </c>
      <c r="L2340" s="398"/>
      <c r="M2340" s="170"/>
      <c r="N2340" s="171"/>
    </row>
    <row r="2341" spans="2:14" s="247" customFormat="1" hidden="1">
      <c r="B2341" s="322"/>
      <c r="C2341" s="121"/>
      <c r="D2341" s="121"/>
      <c r="E2341" s="184"/>
      <c r="F2341" s="174">
        <v>0</v>
      </c>
      <c r="G2341" s="174"/>
      <c r="H2341" s="174"/>
      <c r="I2341" s="400"/>
      <c r="J2341" s="169"/>
      <c r="K2341" s="111"/>
      <c r="L2341" s="398"/>
      <c r="M2341" s="170"/>
      <c r="N2341" s="171"/>
    </row>
    <row r="2342" spans="2:14" s="247" customFormat="1" hidden="1">
      <c r="B2342" s="322"/>
      <c r="C2342" s="121"/>
      <c r="D2342" s="121"/>
      <c r="E2342" s="184"/>
      <c r="F2342" s="400"/>
      <c r="G2342" s="400"/>
      <c r="H2342" s="400"/>
      <c r="I2342" s="400"/>
      <c r="J2342" s="169"/>
      <c r="K2342" s="111"/>
      <c r="L2342" s="398"/>
      <c r="M2342" s="170"/>
      <c r="N2342" s="171"/>
    </row>
    <row r="2343" spans="2:14" s="247" customFormat="1" ht="39" hidden="1" customHeight="1">
      <c r="B2343" s="322"/>
      <c r="C2343" s="45">
        <v>95583</v>
      </c>
      <c r="D2343" s="45" t="s">
        <v>11</v>
      </c>
      <c r="E2343" s="579" t="str">
        <f>IFERROR(VLOOKUP($C2343,'2-SINAPI MAIO 2018'!$A$1:$D$11396,2,0),IFERROR(VLOOKUP($C2343,'3-COMPO.ADM.PRF '!$B$12:$I$201,4,0),""))</f>
        <v>MONTAGEM DE ARMADURA TRANSVERSAL DE ESTACAS DE SEÇÃO CIRCULAR, DIÂMETRO = 5,0 MM. AF_11/2016</v>
      </c>
      <c r="F2343" s="580"/>
      <c r="G2343" s="580"/>
      <c r="H2343" s="580"/>
      <c r="I2343" s="580"/>
      <c r="J2343" s="581"/>
      <c r="K2343" s="412">
        <f>SUM(K2345:K2346)</f>
        <v>0</v>
      </c>
      <c r="L2343" s="398" t="s">
        <v>29</v>
      </c>
      <c r="M2343" s="170"/>
      <c r="N2343" s="171"/>
    </row>
    <row r="2344" spans="2:14" s="247" customFormat="1" hidden="1">
      <c r="B2344" s="322"/>
      <c r="C2344" s="45"/>
      <c r="D2344" s="45"/>
      <c r="E2344" s="397"/>
      <c r="F2344" s="400"/>
      <c r="G2344" s="400"/>
      <c r="H2344" s="400"/>
      <c r="I2344" s="83"/>
      <c r="J2344" s="169"/>
      <c r="K2344" s="411"/>
      <c r="L2344" s="398"/>
      <c r="M2344" s="170"/>
      <c r="N2344" s="171"/>
    </row>
    <row r="2345" spans="2:14" s="247" customFormat="1" hidden="1">
      <c r="B2345" s="322"/>
      <c r="C2345" s="45"/>
      <c r="D2345" s="45"/>
      <c r="E2345" s="127" t="s">
        <v>6426</v>
      </c>
      <c r="F2345" s="401" t="s">
        <v>6267</v>
      </c>
      <c r="G2345" s="401" t="s">
        <v>6427</v>
      </c>
      <c r="H2345" s="93" t="s">
        <v>6180</v>
      </c>
      <c r="I2345" s="109"/>
      <c r="J2345" s="169"/>
      <c r="K2345" s="111"/>
      <c r="L2345" s="398"/>
      <c r="M2345" s="170"/>
      <c r="N2345" s="171"/>
    </row>
    <row r="2346" spans="2:14" s="247" customFormat="1" hidden="1">
      <c r="B2346" s="322"/>
      <c r="C2346" s="45"/>
      <c r="D2346" s="45"/>
      <c r="E2346" s="168">
        <v>0</v>
      </c>
      <c r="F2346" s="400">
        <f>2*3.14*0.125+0.1</f>
        <v>0.88500000000000001</v>
      </c>
      <c r="G2346" s="400">
        <f>K2338/0.12</f>
        <v>0</v>
      </c>
      <c r="H2346" s="400">
        <f>((E2346/1000)*(E2346/1000)*3.14*0.25)*7850</f>
        <v>0</v>
      </c>
      <c r="I2346" s="400"/>
      <c r="J2346" s="169"/>
      <c r="K2346" s="111">
        <f>G2346*H2346*F2346</f>
        <v>0</v>
      </c>
      <c r="L2346" s="398"/>
      <c r="M2346" s="170"/>
      <c r="N2346" s="171"/>
    </row>
    <row r="2347" spans="2:14" s="247" customFormat="1" hidden="1">
      <c r="B2347" s="322"/>
      <c r="C2347" s="45"/>
      <c r="D2347" s="45"/>
      <c r="E2347" s="397"/>
      <c r="F2347" s="400"/>
      <c r="G2347" s="400"/>
      <c r="H2347" s="400"/>
      <c r="I2347" s="83"/>
      <c r="J2347" s="169"/>
      <c r="K2347" s="415"/>
      <c r="L2347" s="398"/>
      <c r="M2347" s="170"/>
      <c r="N2347" s="171"/>
    </row>
    <row r="2348" spans="2:14" s="247" customFormat="1" hidden="1">
      <c r="B2348" s="322"/>
      <c r="C2348" s="45"/>
      <c r="D2348" s="45"/>
      <c r="E2348" s="397"/>
      <c r="F2348" s="400"/>
      <c r="G2348" s="400"/>
      <c r="H2348" s="83"/>
      <c r="I2348" s="400"/>
      <c r="J2348" s="169"/>
      <c r="K2348" s="415"/>
      <c r="L2348" s="398"/>
      <c r="M2348" s="170"/>
      <c r="N2348" s="171"/>
    </row>
    <row r="2349" spans="2:14" s="247" customFormat="1" ht="30.75" hidden="1" customHeight="1">
      <c r="B2349" s="322"/>
      <c r="C2349" s="45">
        <v>95578</v>
      </c>
      <c r="D2349" s="45" t="s">
        <v>11</v>
      </c>
      <c r="E2349" s="579" t="str">
        <f>IFERROR(VLOOKUP($C2349,'2-SINAPI MAIO 2018'!$A$1:$D$11396,2,0),IFERROR(VLOOKUP($C2349,'3-COMPO.ADM.PRF '!$B$12:$I$201,4,0),""))</f>
        <v>MONTAGEM DE ARMADURA LONGITUDINAL/TRANSVERSAL DE ESTACAS DE SEÇÃO CIRCULAR, DIÂMETRO = 12,5 MM. AF_11/2016</v>
      </c>
      <c r="F2349" s="580"/>
      <c r="G2349" s="580"/>
      <c r="H2349" s="580"/>
      <c r="I2349" s="580"/>
      <c r="J2349" s="581"/>
      <c r="K2349" s="412">
        <f>SUM(K2352:K2353)</f>
        <v>0</v>
      </c>
      <c r="L2349" s="398" t="s">
        <v>29</v>
      </c>
      <c r="M2349" s="170"/>
      <c r="N2349" s="171"/>
    </row>
    <row r="2350" spans="2:14" s="247" customFormat="1" hidden="1">
      <c r="B2350" s="322"/>
      <c r="C2350" s="45"/>
      <c r="D2350" s="45"/>
      <c r="E2350" s="397"/>
      <c r="F2350" s="400"/>
      <c r="G2350" s="400"/>
      <c r="H2350" s="400"/>
      <c r="I2350" s="83"/>
      <c r="J2350" s="169"/>
      <c r="K2350" s="411"/>
      <c r="L2350" s="398"/>
      <c r="M2350" s="170"/>
      <c r="N2350" s="171"/>
    </row>
    <row r="2351" spans="2:14" s="247" customFormat="1" hidden="1">
      <c r="B2351" s="322"/>
      <c r="C2351" s="45"/>
      <c r="D2351" s="45"/>
      <c r="E2351" s="127" t="s">
        <v>6426</v>
      </c>
      <c r="F2351" s="401" t="s">
        <v>6267</v>
      </c>
      <c r="G2351" s="401" t="s">
        <v>6427</v>
      </c>
      <c r="H2351" s="93" t="s">
        <v>6180</v>
      </c>
      <c r="I2351" s="109"/>
      <c r="J2351" s="169"/>
      <c r="K2351" s="111"/>
      <c r="L2351" s="398"/>
      <c r="M2351" s="170"/>
      <c r="N2351" s="171"/>
    </row>
    <row r="2352" spans="2:14" s="247" customFormat="1" hidden="1">
      <c r="B2352" s="322"/>
      <c r="C2352" s="45"/>
      <c r="D2352" s="45"/>
      <c r="E2352" s="168">
        <v>0</v>
      </c>
      <c r="F2352" s="400">
        <f>K2338</f>
        <v>0</v>
      </c>
      <c r="G2352" s="400">
        <v>6</v>
      </c>
      <c r="H2352" s="400">
        <f>((E2352/1000)*(E2352/1000)*3.14*0.25)*7850</f>
        <v>0</v>
      </c>
      <c r="I2352" s="400"/>
      <c r="J2352" s="169"/>
      <c r="K2352" s="111">
        <f>G2352*H2352*F2352</f>
        <v>0</v>
      </c>
      <c r="L2352" s="398"/>
      <c r="M2352" s="170"/>
      <c r="N2352" s="171"/>
    </row>
    <row r="2353" spans="2:14" s="247" customFormat="1" hidden="1">
      <c r="B2353" s="322"/>
      <c r="C2353" s="45"/>
      <c r="D2353" s="45"/>
      <c r="E2353" s="168"/>
      <c r="F2353" s="400"/>
      <c r="G2353" s="400"/>
      <c r="H2353" s="400"/>
      <c r="I2353" s="400"/>
      <c r="J2353" s="169"/>
      <c r="K2353" s="111">
        <f>G2353*H2353*F2353</f>
        <v>0</v>
      </c>
      <c r="L2353" s="398"/>
      <c r="M2353" s="170"/>
      <c r="N2353" s="171"/>
    </row>
    <row r="2354" spans="2:14" s="247" customFormat="1" hidden="1">
      <c r="B2354" s="326"/>
      <c r="C2354" s="150"/>
      <c r="D2354" s="150"/>
      <c r="E2354" s="201"/>
      <c r="F2354" s="83"/>
      <c r="G2354" s="83"/>
      <c r="H2354" s="83"/>
      <c r="I2354" s="83"/>
      <c r="J2354" s="195"/>
      <c r="K2354" s="416"/>
      <c r="L2354" s="88"/>
      <c r="M2354" s="253"/>
      <c r="N2354" s="254"/>
    </row>
    <row r="2355" spans="2:14" s="247" customFormat="1" ht="15" hidden="1">
      <c r="B2355" s="322"/>
      <c r="C2355" s="45">
        <v>95601</v>
      </c>
      <c r="D2355" s="45" t="s">
        <v>12055</v>
      </c>
      <c r="E2355" s="579" t="str">
        <f>IFERROR(VLOOKUP($C2355,'2-SINAPI MAIO 2018'!$A$1:$D$11396,2,0),IFERROR(VLOOKUP($C2355,'3-COMPO.ADM.PRF '!$B$12:$I$201,4,0),""))</f>
        <v>ARRASAMENTO MECANICO DE ESTACA DE CONCRETO ARMADO, DIAMETROS DE ATÉ 40 CM. AF_11/2016</v>
      </c>
      <c r="F2355" s="580"/>
      <c r="G2355" s="580"/>
      <c r="H2355" s="580"/>
      <c r="I2355" s="580"/>
      <c r="J2355" s="581"/>
      <c r="K2355" s="412">
        <f>H2357</f>
        <v>0</v>
      </c>
      <c r="L2355" s="398" t="s">
        <v>5840</v>
      </c>
      <c r="M2355" s="170"/>
      <c r="N2355" s="171"/>
    </row>
    <row r="2356" spans="2:14" s="247" customFormat="1" ht="25.5" hidden="1">
      <c r="B2356" s="322"/>
      <c r="C2356" s="45"/>
      <c r="D2356" s="45"/>
      <c r="E2356" s="215"/>
      <c r="F2356" s="83"/>
      <c r="G2356" s="400"/>
      <c r="H2356" s="93" t="s">
        <v>12139</v>
      </c>
      <c r="I2356" s="400"/>
      <c r="J2356" s="169"/>
      <c r="K2356" s="412"/>
      <c r="L2356" s="398"/>
      <c r="M2356" s="170"/>
      <c r="N2356" s="171"/>
    </row>
    <row r="2357" spans="2:14" s="247" customFormat="1" hidden="1">
      <c r="B2357" s="322"/>
      <c r="C2357" s="45"/>
      <c r="D2357" s="45"/>
      <c r="E2357" s="397"/>
      <c r="F2357" s="400"/>
      <c r="G2357" s="400"/>
      <c r="H2357" s="83">
        <f>G2340*F2340</f>
        <v>0</v>
      </c>
      <c r="I2357" s="400"/>
      <c r="J2357" s="169"/>
      <c r="K2357" s="423"/>
      <c r="L2357" s="179"/>
      <c r="M2357" s="170"/>
      <c r="N2357" s="171"/>
    </row>
    <row r="2358" spans="2:14" s="247" customFormat="1" hidden="1">
      <c r="B2358" s="322"/>
      <c r="C2358" s="45"/>
      <c r="D2358" s="45"/>
      <c r="E2358" s="397"/>
      <c r="F2358" s="400"/>
      <c r="G2358" s="400"/>
      <c r="H2358" s="400"/>
      <c r="I2358" s="400"/>
      <c r="J2358" s="169"/>
      <c r="K2358" s="111"/>
      <c r="L2358" s="398"/>
      <c r="M2358" s="170"/>
      <c r="N2358" s="171"/>
    </row>
    <row r="2359" spans="2:14" s="247" customFormat="1" ht="15" hidden="1">
      <c r="B2359" s="322"/>
      <c r="C2359" s="45">
        <v>72897</v>
      </c>
      <c r="D2359" s="45" t="s">
        <v>12055</v>
      </c>
      <c r="E2359" s="579" t="str">
        <f>IFERROR(VLOOKUP($C2359,'2-SINAPI MAIO 2018'!$A$1:$D$11396,2,0),IFERROR(VLOOKUP($C2359,'3-COMPO.ADM.PRF '!$B$12:$I$201,4,0),""))</f>
        <v>CARGA MANUAL DE ENTULHO EM CAMINHAO BASCULANTE 6 M3</v>
      </c>
      <c r="F2359" s="580"/>
      <c r="G2359" s="580"/>
      <c r="H2359" s="580"/>
      <c r="I2359" s="580"/>
      <c r="J2359" s="581"/>
      <c r="K2359" s="412">
        <f>M2338*1.3</f>
        <v>0</v>
      </c>
      <c r="L2359" s="398" t="s">
        <v>64</v>
      </c>
      <c r="M2359" s="170"/>
      <c r="N2359" s="171"/>
    </row>
    <row r="2360" spans="2:14" s="247" customFormat="1" hidden="1">
      <c r="B2360" s="322"/>
      <c r="C2360" s="45"/>
      <c r="D2360" s="45"/>
      <c r="E2360" s="397"/>
      <c r="F2360" s="400"/>
      <c r="G2360" s="400"/>
      <c r="H2360" s="400"/>
      <c r="I2360" s="400"/>
      <c r="J2360" s="169"/>
      <c r="K2360" s="411"/>
      <c r="L2360" s="398"/>
      <c r="M2360" s="170"/>
      <c r="N2360" s="171"/>
    </row>
    <row r="2361" spans="2:14" s="247" customFormat="1" hidden="1">
      <c r="B2361" s="322"/>
      <c r="C2361" s="45"/>
      <c r="D2361" s="45"/>
      <c r="E2361" s="397"/>
      <c r="F2361" s="400"/>
      <c r="G2361" s="400"/>
      <c r="H2361" s="400"/>
      <c r="I2361" s="400"/>
      <c r="J2361" s="169"/>
      <c r="K2361" s="411"/>
      <c r="L2361" s="398"/>
      <c r="M2361" s="170"/>
      <c r="N2361" s="171"/>
    </row>
    <row r="2362" spans="2:14" s="247" customFormat="1" ht="15" hidden="1">
      <c r="B2362" s="322"/>
      <c r="C2362" s="45">
        <v>95302</v>
      </c>
      <c r="D2362" s="45" t="s">
        <v>12055</v>
      </c>
      <c r="E2362" s="579" t="str">
        <f>IFERROR(VLOOKUP($C2362,'2-SINAPI MAIO 2018'!$A$1:$D$11396,2,0),IFERROR(VLOOKUP($C2362,'3-COMPO.ADM.PRF '!$B$12:$I$201,4,0),""))</f>
        <v>TRANSPORTE COM CAMINHÃO BASCULANTE 6 M3 EM RODOVIA PAVIMENTADA ( PARA DISTÂNCIAS SUPERIORES A 4 KM)</v>
      </c>
      <c r="F2362" s="580"/>
      <c r="G2362" s="580"/>
      <c r="H2362" s="580"/>
      <c r="I2362" s="580"/>
      <c r="J2362" s="581"/>
      <c r="K2362" s="412">
        <f>SUM(K2364)</f>
        <v>0</v>
      </c>
      <c r="L2362" s="398" t="s">
        <v>64</v>
      </c>
      <c r="M2362" s="170"/>
      <c r="N2362" s="171"/>
    </row>
    <row r="2363" spans="2:14" s="247" customFormat="1" hidden="1">
      <c r="B2363" s="322"/>
      <c r="C2363" s="45"/>
      <c r="D2363" s="45"/>
      <c r="E2363" s="128" t="s">
        <v>12137</v>
      </c>
      <c r="F2363" s="400" t="s">
        <v>12138</v>
      </c>
      <c r="G2363" s="400"/>
      <c r="H2363" s="400"/>
      <c r="I2363" s="400"/>
      <c r="J2363" s="169"/>
      <c r="K2363" s="411"/>
      <c r="L2363" s="398"/>
      <c r="M2363" s="170"/>
      <c r="N2363" s="171"/>
    </row>
    <row r="2364" spans="2:14" s="247" customFormat="1" hidden="1">
      <c r="B2364" s="322"/>
      <c r="C2364" s="45"/>
      <c r="D2364" s="45"/>
      <c r="E2364" s="124">
        <v>0</v>
      </c>
      <c r="F2364" s="400">
        <f>K2359</f>
        <v>0</v>
      </c>
      <c r="G2364" s="400"/>
      <c r="H2364" s="400"/>
      <c r="I2364" s="400"/>
      <c r="J2364" s="169"/>
      <c r="K2364" s="411">
        <f>E2364*F2364</f>
        <v>0</v>
      </c>
      <c r="L2364" s="398"/>
      <c r="M2364" s="170"/>
      <c r="N2364" s="171"/>
    </row>
    <row r="2365" spans="2:14" s="247" customFormat="1" hidden="1">
      <c r="B2365" s="326"/>
      <c r="C2365" s="150"/>
      <c r="D2365" s="150"/>
      <c r="E2365" s="184"/>
      <c r="F2365" s="400"/>
      <c r="G2365" s="400"/>
      <c r="H2365" s="400"/>
      <c r="I2365" s="400"/>
      <c r="J2365" s="169"/>
      <c r="K2365" s="415"/>
      <c r="L2365" s="87"/>
      <c r="M2365" s="253"/>
      <c r="N2365" s="254"/>
    </row>
    <row r="2366" spans="2:14" s="247" customFormat="1" ht="15" hidden="1">
      <c r="B2366" s="326"/>
      <c r="C2366" s="150"/>
      <c r="D2366" s="150"/>
      <c r="E2366" s="604" t="s">
        <v>12420</v>
      </c>
      <c r="F2366" s="605"/>
      <c r="G2366" s="605"/>
      <c r="H2366" s="605"/>
      <c r="I2366" s="605"/>
      <c r="J2366" s="606"/>
      <c r="K2366" s="415"/>
      <c r="L2366" s="87"/>
      <c r="M2366" s="253"/>
      <c r="N2366" s="254"/>
    </row>
    <row r="2367" spans="2:14" s="247" customFormat="1" hidden="1">
      <c r="B2367" s="326"/>
      <c r="C2367" s="150"/>
      <c r="D2367" s="150"/>
      <c r="E2367" s="184"/>
      <c r="F2367" s="400"/>
      <c r="G2367" s="400"/>
      <c r="H2367" s="400"/>
      <c r="I2367" s="400"/>
      <c r="J2367" s="169"/>
      <c r="K2367" s="415"/>
      <c r="L2367" s="87"/>
      <c r="M2367" s="253"/>
      <c r="N2367" s="254"/>
    </row>
    <row r="2368" spans="2:14" s="247" customFormat="1" ht="33.75" hidden="1" customHeight="1">
      <c r="B2368" s="322"/>
      <c r="C2368" s="45">
        <v>96523</v>
      </c>
      <c r="D2368" s="121" t="s">
        <v>11</v>
      </c>
      <c r="E2368" s="579" t="s">
        <v>12071</v>
      </c>
      <c r="F2368" s="580"/>
      <c r="G2368" s="580"/>
      <c r="H2368" s="580"/>
      <c r="I2368" s="580"/>
      <c r="J2368" s="581"/>
      <c r="K2368" s="412">
        <f>SUM(K2370:K2371)</f>
        <v>0</v>
      </c>
      <c r="L2368" s="398" t="s">
        <v>64</v>
      </c>
      <c r="M2368" s="170"/>
      <c r="N2368" s="171"/>
    </row>
    <row r="2369" spans="2:14" s="247" customFormat="1" ht="25.5" hidden="1">
      <c r="B2369" s="324"/>
      <c r="C2369" s="45"/>
      <c r="D2369" s="45"/>
      <c r="E2369" s="123" t="s">
        <v>6371</v>
      </c>
      <c r="F2369" s="399" t="s">
        <v>6370</v>
      </c>
      <c r="G2369" s="399" t="s">
        <v>6373</v>
      </c>
      <c r="H2369" s="401" t="s">
        <v>6374</v>
      </c>
      <c r="I2369" s="82"/>
      <c r="J2369" s="209"/>
      <c r="K2369" s="417"/>
      <c r="L2369" s="398"/>
      <c r="M2369" s="170"/>
      <c r="N2369" s="171"/>
    </row>
    <row r="2370" spans="2:14" s="247" customFormat="1" hidden="1">
      <c r="B2370" s="322" t="s">
        <v>6436</v>
      </c>
      <c r="C2370" s="45"/>
      <c r="D2370" s="45"/>
      <c r="E2370" s="397">
        <v>0</v>
      </c>
      <c r="F2370" s="398">
        <f>F2380+0.3</f>
        <v>3.3</v>
      </c>
      <c r="G2370" s="400">
        <f>G2380+0.03</f>
        <v>0.68</v>
      </c>
      <c r="H2370" s="400">
        <f>H2380</f>
        <v>1</v>
      </c>
      <c r="I2370" s="400"/>
      <c r="J2370" s="169"/>
      <c r="K2370" s="111">
        <f>H2370*G2370*F2370*E2370</f>
        <v>0</v>
      </c>
      <c r="L2370" s="398"/>
      <c r="M2370" s="170"/>
      <c r="N2370" s="171"/>
    </row>
    <row r="2371" spans="2:14" s="247" customFormat="1" hidden="1">
      <c r="B2371" s="322" t="s">
        <v>6439</v>
      </c>
      <c r="C2371" s="45"/>
      <c r="D2371" s="45"/>
      <c r="E2371" s="397">
        <f>E2381+0.3</f>
        <v>0.3</v>
      </c>
      <c r="F2371" s="398">
        <f>F2381+0.3</f>
        <v>0.3</v>
      </c>
      <c r="G2371" s="400">
        <f>G2381+0.03</f>
        <v>0.03</v>
      </c>
      <c r="H2371" s="400">
        <f>H2381</f>
        <v>0</v>
      </c>
      <c r="I2371" s="400"/>
      <c r="J2371" s="169"/>
      <c r="K2371" s="111">
        <f>H2371*G2371*F2371*E2371</f>
        <v>0</v>
      </c>
      <c r="L2371" s="398"/>
      <c r="M2371" s="170"/>
      <c r="N2371" s="171"/>
    </row>
    <row r="2372" spans="2:14" s="247" customFormat="1" hidden="1">
      <c r="B2372" s="322"/>
      <c r="C2372" s="45"/>
      <c r="D2372" s="45"/>
      <c r="E2372" s="203"/>
      <c r="F2372" s="400"/>
      <c r="G2372" s="400"/>
      <c r="H2372" s="83"/>
      <c r="I2372" s="83"/>
      <c r="J2372" s="195"/>
      <c r="K2372" s="410"/>
      <c r="L2372" s="88"/>
      <c r="M2372" s="205"/>
      <c r="N2372" s="198"/>
    </row>
    <row r="2373" spans="2:14" s="247" customFormat="1" ht="15" hidden="1">
      <c r="B2373" s="322"/>
      <c r="C2373" s="45">
        <v>96617</v>
      </c>
      <c r="D2373" s="121" t="s">
        <v>11</v>
      </c>
      <c r="E2373" s="185" t="s">
        <v>6447</v>
      </c>
      <c r="F2373" s="82"/>
      <c r="G2373" s="111" t="s">
        <v>6438</v>
      </c>
      <c r="H2373" s="398">
        <v>0.03</v>
      </c>
      <c r="I2373" s="400"/>
      <c r="J2373" s="169"/>
      <c r="K2373" s="412">
        <f>SUM(K2375:K2376)</f>
        <v>0</v>
      </c>
      <c r="L2373" s="87" t="s">
        <v>63</v>
      </c>
      <c r="M2373" s="72">
        <f>K2373*H2373</f>
        <v>0</v>
      </c>
      <c r="N2373" s="181" t="s">
        <v>64</v>
      </c>
    </row>
    <row r="2374" spans="2:14" s="247" customFormat="1" ht="25.5" hidden="1">
      <c r="B2374" s="322"/>
      <c r="C2374" s="45"/>
      <c r="D2374" s="45"/>
      <c r="E2374" s="123" t="s">
        <v>6371</v>
      </c>
      <c r="F2374" s="399" t="s">
        <v>6370</v>
      </c>
      <c r="G2374" s="400"/>
      <c r="H2374" s="401" t="s">
        <v>6374</v>
      </c>
      <c r="I2374" s="400"/>
      <c r="J2374" s="169"/>
      <c r="K2374" s="411"/>
      <c r="L2374" s="398"/>
      <c r="M2374" s="170"/>
      <c r="N2374" s="171"/>
    </row>
    <row r="2375" spans="2:14" s="247" customFormat="1" hidden="1">
      <c r="B2375" s="322" t="s">
        <v>6436</v>
      </c>
      <c r="C2375" s="45"/>
      <c r="D2375" s="45"/>
      <c r="E2375" s="397">
        <f>E2370</f>
        <v>0</v>
      </c>
      <c r="F2375" s="400">
        <f>F2370</f>
        <v>3.3</v>
      </c>
      <c r="G2375" s="400"/>
      <c r="H2375" s="400">
        <f>H2370</f>
        <v>1</v>
      </c>
      <c r="I2375" s="400"/>
      <c r="J2375" s="169"/>
      <c r="K2375" s="111">
        <f>H2375*F2375*E2375</f>
        <v>0</v>
      </c>
      <c r="L2375" s="398"/>
      <c r="M2375" s="170"/>
      <c r="N2375" s="171"/>
    </row>
    <row r="2376" spans="2:14" s="247" customFormat="1" hidden="1">
      <c r="B2376" s="322" t="s">
        <v>6439</v>
      </c>
      <c r="C2376" s="45"/>
      <c r="D2376" s="45"/>
      <c r="E2376" s="397">
        <f>E2371</f>
        <v>0.3</v>
      </c>
      <c r="F2376" s="400">
        <f>F2371</f>
        <v>0.3</v>
      </c>
      <c r="G2376" s="400"/>
      <c r="H2376" s="400">
        <f>H2371</f>
        <v>0</v>
      </c>
      <c r="I2376" s="400"/>
      <c r="J2376" s="169"/>
      <c r="K2376" s="111">
        <f>H2376*F2376*E2376</f>
        <v>0</v>
      </c>
      <c r="L2376" s="398"/>
      <c r="M2376" s="170"/>
      <c r="N2376" s="171"/>
    </row>
    <row r="2377" spans="2:14" s="247" customFormat="1" hidden="1">
      <c r="B2377" s="322"/>
      <c r="C2377" s="45"/>
      <c r="D2377" s="45"/>
      <c r="E2377" s="397"/>
      <c r="F2377" s="400"/>
      <c r="G2377" s="400"/>
      <c r="H2377" s="400"/>
      <c r="I2377" s="400"/>
      <c r="J2377" s="169"/>
      <c r="K2377" s="411"/>
      <c r="L2377" s="398"/>
      <c r="M2377" s="170"/>
      <c r="N2377" s="171"/>
    </row>
    <row r="2378" spans="2:14" s="247" customFormat="1" ht="15" hidden="1">
      <c r="B2378" s="322"/>
      <c r="C2378" s="45">
        <v>94965</v>
      </c>
      <c r="D2378" s="121" t="s">
        <v>11</v>
      </c>
      <c r="E2378" s="185" t="s">
        <v>5883</v>
      </c>
      <c r="F2378" s="83"/>
      <c r="G2378" s="400"/>
      <c r="H2378" s="400"/>
      <c r="I2378" s="400"/>
      <c r="J2378" s="169"/>
      <c r="K2378" s="412">
        <f>SUM(K2380:K2381)</f>
        <v>0</v>
      </c>
      <c r="L2378" s="398" t="s">
        <v>64</v>
      </c>
      <c r="M2378" s="170"/>
      <c r="N2378" s="171"/>
    </row>
    <row r="2379" spans="2:14" s="247" customFormat="1" ht="25.5" hidden="1">
      <c r="B2379" s="322"/>
      <c r="C2379" s="45"/>
      <c r="D2379" s="45"/>
      <c r="E2379" s="123" t="s">
        <v>6371</v>
      </c>
      <c r="F2379" s="399" t="s">
        <v>6370</v>
      </c>
      <c r="G2379" s="399" t="s">
        <v>6373</v>
      </c>
      <c r="H2379" s="401" t="s">
        <v>6374</v>
      </c>
      <c r="I2379" s="400"/>
      <c r="J2379" s="169"/>
      <c r="K2379" s="411"/>
      <c r="L2379" s="398"/>
      <c r="M2379" s="170"/>
      <c r="N2379" s="171"/>
    </row>
    <row r="2380" spans="2:14" s="247" customFormat="1" hidden="1">
      <c r="B2380" s="322" t="s">
        <v>6436</v>
      </c>
      <c r="C2380" s="45"/>
      <c r="D2380" s="45"/>
      <c r="E2380" s="168">
        <v>0</v>
      </c>
      <c r="F2380" s="112">
        <v>3</v>
      </c>
      <c r="G2380" s="112">
        <v>0.65</v>
      </c>
      <c r="H2380" s="112">
        <v>1</v>
      </c>
      <c r="I2380" s="400"/>
      <c r="J2380" s="169"/>
      <c r="K2380" s="111">
        <f>E2380*F2380*G2380*H2380</f>
        <v>0</v>
      </c>
      <c r="L2380" s="398"/>
      <c r="M2380" s="170"/>
      <c r="N2380" s="171"/>
    </row>
    <row r="2381" spans="2:14" s="247" customFormat="1" hidden="1">
      <c r="B2381" s="322" t="s">
        <v>6439</v>
      </c>
      <c r="C2381" s="45"/>
      <c r="D2381" s="45"/>
      <c r="E2381" s="168">
        <v>0</v>
      </c>
      <c r="F2381" s="112">
        <v>0</v>
      </c>
      <c r="G2381" s="112">
        <v>0</v>
      </c>
      <c r="H2381" s="112">
        <v>0</v>
      </c>
      <c r="I2381" s="400"/>
      <c r="J2381" s="169"/>
      <c r="K2381" s="111">
        <f>E2381*F2381*G2381*H2381</f>
        <v>0</v>
      </c>
      <c r="L2381" s="398"/>
      <c r="M2381" s="170"/>
      <c r="N2381" s="171"/>
    </row>
    <row r="2382" spans="2:14" s="247" customFormat="1" hidden="1">
      <c r="B2382" s="322"/>
      <c r="C2382" s="45"/>
      <c r="D2382" s="45"/>
      <c r="E2382" s="397"/>
      <c r="F2382" s="400"/>
      <c r="G2382" s="400"/>
      <c r="H2382" s="400"/>
      <c r="I2382" s="400"/>
      <c r="J2382" s="169"/>
      <c r="K2382" s="411"/>
      <c r="L2382" s="398"/>
      <c r="M2382" s="170"/>
      <c r="N2382" s="171"/>
    </row>
    <row r="2383" spans="2:14" s="247" customFormat="1" ht="15" hidden="1">
      <c r="B2383" s="322"/>
      <c r="C2383" s="45" t="s">
        <v>11952</v>
      </c>
      <c r="D2383" s="121" t="s">
        <v>11</v>
      </c>
      <c r="E2383" s="185" t="s">
        <v>5868</v>
      </c>
      <c r="F2383" s="83"/>
      <c r="G2383" s="400"/>
      <c r="H2383" s="400"/>
      <c r="I2383" s="400"/>
      <c r="J2383" s="169"/>
      <c r="K2383" s="412">
        <f>K2378</f>
        <v>0</v>
      </c>
      <c r="L2383" s="398" t="s">
        <v>64</v>
      </c>
      <c r="M2383" s="170"/>
      <c r="N2383" s="171"/>
    </row>
    <row r="2384" spans="2:14" s="247" customFormat="1" hidden="1">
      <c r="B2384" s="322"/>
      <c r="C2384" s="45"/>
      <c r="D2384" s="45"/>
      <c r="E2384" s="397"/>
      <c r="F2384" s="400"/>
      <c r="G2384" s="400"/>
      <c r="H2384" s="400"/>
      <c r="I2384" s="400"/>
      <c r="J2384" s="169"/>
      <c r="K2384" s="411"/>
      <c r="L2384" s="398"/>
      <c r="M2384" s="170"/>
      <c r="N2384" s="171"/>
    </row>
    <row r="2385" spans="2:14" s="247" customFormat="1" ht="15" hidden="1">
      <c r="B2385" s="322"/>
      <c r="C2385" s="45">
        <v>96545</v>
      </c>
      <c r="D2385" s="121" t="s">
        <v>11</v>
      </c>
      <c r="E2385" s="579" t="str">
        <f>IFERROR(VLOOKUP($C2385,'2-SINAPI MAIO 2018'!$A$1:$D$11396,2,0),IFERROR(VLOOKUP($C2385,'3-COMPO.ADM.PRF '!$B$12:$I$201,4,0),""))</f>
        <v>ARMAÇÃO DE BLOCO, VIGA BALDRAME OU SAPATA UTILIZANDO AÇO CA-50 DE 8 MM - MONTAGEM. AF_06/2017</v>
      </c>
      <c r="F2385" s="580"/>
      <c r="G2385" s="580"/>
      <c r="H2385" s="580"/>
      <c r="I2385" s="580"/>
      <c r="J2385" s="581"/>
      <c r="K2385" s="412">
        <f>K2388</f>
        <v>0</v>
      </c>
      <c r="L2385" s="398" t="s">
        <v>29</v>
      </c>
      <c r="M2385" s="72">
        <v>0</v>
      </c>
      <c r="N2385" s="181" t="s">
        <v>29</v>
      </c>
    </row>
    <row r="2386" spans="2:14" s="247" customFormat="1" hidden="1">
      <c r="B2386" s="322"/>
      <c r="C2386" s="45"/>
      <c r="D2386" s="45"/>
      <c r="E2386" s="397"/>
      <c r="F2386" s="400"/>
      <c r="G2386" s="400"/>
      <c r="H2386" s="111" t="s">
        <v>6428</v>
      </c>
      <c r="I2386" s="110" t="e">
        <f>K2385/K2378</f>
        <v>#DIV/0!</v>
      </c>
      <c r="J2386" s="169"/>
      <c r="K2386" s="111"/>
      <c r="L2386" s="398"/>
      <c r="M2386" s="170"/>
      <c r="N2386" s="171"/>
    </row>
    <row r="2387" spans="2:14" s="247" customFormat="1" hidden="1">
      <c r="B2387" s="322"/>
      <c r="C2387" s="45"/>
      <c r="D2387" s="45"/>
      <c r="E2387" s="127" t="s">
        <v>6426</v>
      </c>
      <c r="F2387" s="401" t="s">
        <v>6267</v>
      </c>
      <c r="G2387" s="401" t="s">
        <v>6427</v>
      </c>
      <c r="H2387" s="93" t="s">
        <v>6180</v>
      </c>
      <c r="I2387" s="109"/>
      <c r="J2387" s="169"/>
      <c r="K2387" s="111"/>
      <c r="L2387" s="398"/>
      <c r="M2387" s="170"/>
      <c r="N2387" s="171"/>
    </row>
    <row r="2388" spans="2:14" s="247" customFormat="1" hidden="1">
      <c r="B2388" s="322"/>
      <c r="C2388" s="45"/>
      <c r="D2388" s="45"/>
      <c r="E2388" s="168">
        <v>0</v>
      </c>
      <c r="F2388" s="400">
        <v>454.5</v>
      </c>
      <c r="G2388" s="400">
        <f>H2380</f>
        <v>1</v>
      </c>
      <c r="H2388" s="400">
        <f>((E2388/1000)*(E2388/1000)*3.14*0.25)*7850</f>
        <v>0</v>
      </c>
      <c r="I2388" s="400"/>
      <c r="J2388" s="169"/>
      <c r="K2388" s="111">
        <f>G2388*H2388*F2388</f>
        <v>0</v>
      </c>
      <c r="L2388" s="398"/>
      <c r="M2388" s="170"/>
      <c r="N2388" s="171"/>
    </row>
    <row r="2389" spans="2:14" s="247" customFormat="1" hidden="1">
      <c r="B2389" s="322"/>
      <c r="C2389" s="45"/>
      <c r="D2389" s="45"/>
      <c r="E2389" s="168"/>
      <c r="F2389" s="400">
        <f>(((E2381-0.08)*2+(G2381-0.08)*2))*(F2381/0.1)+(((F2381-0.08)*2+(G2381-0.08)*2))*(E2381/0.1)</f>
        <v>0</v>
      </c>
      <c r="G2389" s="400">
        <f>H2381</f>
        <v>0</v>
      </c>
      <c r="H2389" s="400">
        <f>((E2389/1000)*(E2389/1000)*3.14*0.25)*7850</f>
        <v>0</v>
      </c>
      <c r="I2389" s="400"/>
      <c r="J2389" s="169"/>
      <c r="K2389" s="111">
        <f>G2389*H2389*F2389</f>
        <v>0</v>
      </c>
      <c r="L2389" s="398"/>
      <c r="M2389" s="170"/>
      <c r="N2389" s="171"/>
    </row>
    <row r="2390" spans="2:14" s="247" customFormat="1" hidden="1">
      <c r="B2390" s="322"/>
      <c r="C2390" s="45"/>
      <c r="D2390" s="45"/>
      <c r="E2390" s="397"/>
      <c r="F2390" s="400"/>
      <c r="G2390" s="400"/>
      <c r="H2390" s="400"/>
      <c r="I2390" s="400"/>
      <c r="J2390" s="169"/>
      <c r="K2390" s="411"/>
      <c r="L2390" s="398"/>
      <c r="M2390" s="170"/>
      <c r="N2390" s="171"/>
    </row>
    <row r="2391" spans="2:14" s="247" customFormat="1" ht="27" hidden="1" customHeight="1">
      <c r="B2391" s="322"/>
      <c r="C2391" s="45">
        <v>96547</v>
      </c>
      <c r="D2391" s="121" t="s">
        <v>11</v>
      </c>
      <c r="E2391" s="579" t="str">
        <f>IFERROR(VLOOKUP($C2391,'2-SINAPI MAIO 2018'!$A$1:$D$11396,2,0),IFERROR(VLOOKUP($C2391,'3-COMPO.ADM.PRF '!$B$12:$I$201,4,0),""))</f>
        <v>ARMAÇÃO DE BLOCO, VIGA BALDRAME OU SAPATA UTILIZANDO AÇO CA-50 DE 12,5 MM - MONTAGEM. AF_06/2017</v>
      </c>
      <c r="F2391" s="580"/>
      <c r="G2391" s="580"/>
      <c r="H2391" s="580"/>
      <c r="I2391" s="580"/>
      <c r="J2391" s="581"/>
      <c r="K2391" s="412">
        <f>SUM(K2394:K2395)</f>
        <v>0</v>
      </c>
      <c r="L2391" s="398" t="s">
        <v>29</v>
      </c>
      <c r="M2391" s="72">
        <v>0</v>
      </c>
      <c r="N2391" s="181" t="s">
        <v>29</v>
      </c>
    </row>
    <row r="2392" spans="2:14" s="247" customFormat="1" hidden="1">
      <c r="B2392" s="322"/>
      <c r="C2392" s="45"/>
      <c r="D2392" s="45"/>
      <c r="E2392" s="397"/>
      <c r="F2392" s="400"/>
      <c r="G2392" s="400"/>
      <c r="H2392" s="111" t="s">
        <v>6428</v>
      </c>
      <c r="I2392" s="110" t="e">
        <f>K2391/K2383</f>
        <v>#DIV/0!</v>
      </c>
      <c r="J2392" s="169"/>
      <c r="K2392" s="111"/>
      <c r="L2392" s="398"/>
      <c r="M2392" s="170"/>
      <c r="N2392" s="171"/>
    </row>
    <row r="2393" spans="2:14" s="247" customFormat="1" hidden="1">
      <c r="B2393" s="322"/>
      <c r="C2393" s="45"/>
      <c r="D2393" s="45"/>
      <c r="E2393" s="127" t="s">
        <v>6426</v>
      </c>
      <c r="F2393" s="401" t="s">
        <v>6267</v>
      </c>
      <c r="G2393" s="401" t="s">
        <v>6427</v>
      </c>
      <c r="H2393" s="93" t="s">
        <v>6180</v>
      </c>
      <c r="I2393" s="109"/>
      <c r="J2393" s="169"/>
      <c r="K2393" s="111"/>
      <c r="L2393" s="398"/>
      <c r="M2393" s="170"/>
      <c r="N2393" s="171"/>
    </row>
    <row r="2394" spans="2:14" s="247" customFormat="1" hidden="1">
      <c r="B2394" s="322"/>
      <c r="C2394" s="45"/>
      <c r="D2394" s="45"/>
      <c r="E2394" s="168">
        <v>0</v>
      </c>
      <c r="F2394" s="400">
        <v>93.1</v>
      </c>
      <c r="G2394" s="400">
        <f>H2380</f>
        <v>1</v>
      </c>
      <c r="H2394" s="400">
        <f>((E2394/1000)*(E2394/1000)*3.14*0.25)*7850</f>
        <v>0</v>
      </c>
      <c r="I2394" s="400"/>
      <c r="J2394" s="169"/>
      <c r="K2394" s="111">
        <f>G2394*H2394*F2394</f>
        <v>0</v>
      </c>
      <c r="L2394" s="398"/>
      <c r="M2394" s="170"/>
      <c r="N2394" s="171"/>
    </row>
    <row r="2395" spans="2:14" s="247" customFormat="1" hidden="1">
      <c r="B2395" s="322"/>
      <c r="C2395" s="45"/>
      <c r="D2395" s="45"/>
      <c r="E2395" s="168"/>
      <c r="F2395" s="400">
        <f>((E2381-0.08+G2381*2)*(F2381/0.1))</f>
        <v>0</v>
      </c>
      <c r="G2395" s="400">
        <f>H2381</f>
        <v>0</v>
      </c>
      <c r="H2395" s="400">
        <f>((E2395/1000)*(E2395/1000)*3.14*0.25)*7850</f>
        <v>0</v>
      </c>
      <c r="I2395" s="400"/>
      <c r="J2395" s="169"/>
      <c r="K2395" s="111">
        <f>G2395*H2395*F2395</f>
        <v>0</v>
      </c>
      <c r="L2395" s="398"/>
      <c r="M2395" s="170"/>
      <c r="N2395" s="171"/>
    </row>
    <row r="2396" spans="2:14" s="247" customFormat="1" hidden="1">
      <c r="B2396" s="322"/>
      <c r="C2396" s="45"/>
      <c r="D2396" s="45"/>
      <c r="E2396" s="397"/>
      <c r="F2396" s="400"/>
      <c r="G2396" s="400"/>
      <c r="H2396" s="400"/>
      <c r="I2396" s="400"/>
      <c r="J2396" s="169"/>
      <c r="K2396" s="411"/>
      <c r="L2396" s="398"/>
      <c r="M2396" s="170"/>
      <c r="N2396" s="171"/>
    </row>
    <row r="2397" spans="2:14" s="247" customFormat="1" ht="15" hidden="1">
      <c r="B2397" s="322"/>
      <c r="C2397" s="45">
        <v>96534</v>
      </c>
      <c r="D2397" s="121" t="s">
        <v>11</v>
      </c>
      <c r="E2397" s="579" t="s">
        <v>11086</v>
      </c>
      <c r="F2397" s="580"/>
      <c r="G2397" s="580"/>
      <c r="H2397" s="580"/>
      <c r="I2397" s="580"/>
      <c r="J2397" s="581"/>
      <c r="K2397" s="412">
        <f>SUM(K2399:K2400)</f>
        <v>3.9000000000000004</v>
      </c>
      <c r="L2397" s="398" t="s">
        <v>63</v>
      </c>
      <c r="M2397" s="170"/>
      <c r="N2397" s="171"/>
    </row>
    <row r="2398" spans="2:14" s="247" customFormat="1" ht="25.5" hidden="1">
      <c r="B2398" s="324"/>
      <c r="C2398" s="45"/>
      <c r="D2398" s="45"/>
      <c r="E2398" s="185"/>
      <c r="F2398" s="401" t="s">
        <v>6440</v>
      </c>
      <c r="G2398" s="399" t="s">
        <v>6373</v>
      </c>
      <c r="H2398" s="401" t="s">
        <v>6374</v>
      </c>
      <c r="I2398" s="76"/>
      <c r="J2398" s="208"/>
      <c r="K2398" s="420"/>
      <c r="L2398" s="164"/>
      <c r="M2398" s="170"/>
      <c r="N2398" s="171"/>
    </row>
    <row r="2399" spans="2:14" s="247" customFormat="1" hidden="1">
      <c r="B2399" s="322" t="s">
        <v>6436</v>
      </c>
      <c r="C2399" s="45"/>
      <c r="D2399" s="45"/>
      <c r="E2399" s="397"/>
      <c r="F2399" s="400">
        <f>E2380*2+F2380*2</f>
        <v>6</v>
      </c>
      <c r="G2399" s="400">
        <f>G2380</f>
        <v>0.65</v>
      </c>
      <c r="H2399" s="400">
        <f>H2380</f>
        <v>1</v>
      </c>
      <c r="I2399" s="400"/>
      <c r="J2399" s="169"/>
      <c r="K2399" s="111">
        <f>H2399*G2399*F2399</f>
        <v>3.9000000000000004</v>
      </c>
      <c r="L2399" s="398"/>
      <c r="M2399" s="170"/>
      <c r="N2399" s="231"/>
    </row>
    <row r="2400" spans="2:14" s="247" customFormat="1" hidden="1">
      <c r="B2400" s="322" t="s">
        <v>6439</v>
      </c>
      <c r="C2400" s="45"/>
      <c r="D2400" s="45"/>
      <c r="E2400" s="397"/>
      <c r="F2400" s="400">
        <f>E2381*2+F2381*2</f>
        <v>0</v>
      </c>
      <c r="G2400" s="400">
        <f>G2381</f>
        <v>0</v>
      </c>
      <c r="H2400" s="400">
        <f>H2381</f>
        <v>0</v>
      </c>
      <c r="I2400" s="400"/>
      <c r="J2400" s="169"/>
      <c r="K2400" s="111">
        <f>H2400*G2400*F2400</f>
        <v>0</v>
      </c>
      <c r="L2400" s="398"/>
      <c r="M2400" s="170"/>
      <c r="N2400" s="232"/>
    </row>
    <row r="2401" spans="2:14" s="247" customFormat="1" hidden="1">
      <c r="B2401" s="322"/>
      <c r="C2401" s="45"/>
      <c r="D2401" s="45"/>
      <c r="E2401" s="397"/>
      <c r="F2401" s="400"/>
      <c r="G2401" s="400"/>
      <c r="H2401" s="400"/>
      <c r="I2401" s="400"/>
      <c r="J2401" s="169"/>
      <c r="K2401" s="411"/>
      <c r="L2401" s="398"/>
      <c r="M2401" s="170"/>
      <c r="N2401" s="232"/>
    </row>
    <row r="2402" spans="2:14" s="247" customFormat="1" ht="15" hidden="1">
      <c r="B2402" s="322"/>
      <c r="C2402" s="121" t="s">
        <v>11726</v>
      </c>
      <c r="D2402" s="121" t="s">
        <v>11</v>
      </c>
      <c r="E2402" s="185" t="s">
        <v>5885</v>
      </c>
      <c r="F2402" s="400"/>
      <c r="G2402" s="400"/>
      <c r="H2402" s="400"/>
      <c r="I2402" s="400"/>
      <c r="J2402" s="169"/>
      <c r="K2402" s="412">
        <f>SUM(K2404)</f>
        <v>0</v>
      </c>
      <c r="L2402" s="398" t="s">
        <v>64</v>
      </c>
      <c r="M2402" s="170"/>
      <c r="N2402" s="171"/>
    </row>
    <row r="2403" spans="2:14" s="247" customFormat="1" ht="25.5" hidden="1">
      <c r="B2403" s="324"/>
      <c r="C2403" s="45"/>
      <c r="D2403" s="45"/>
      <c r="E2403" s="127" t="s">
        <v>6441</v>
      </c>
      <c r="F2403" s="401" t="s">
        <v>6442</v>
      </c>
      <c r="G2403" s="400"/>
      <c r="H2403" s="400"/>
      <c r="I2403" s="400"/>
      <c r="J2403" s="169"/>
      <c r="K2403" s="412"/>
      <c r="L2403" s="398"/>
      <c r="M2403" s="170"/>
      <c r="N2403" s="171"/>
    </row>
    <row r="2404" spans="2:14" s="247" customFormat="1" hidden="1">
      <c r="B2404" s="322"/>
      <c r="C2404" s="45"/>
      <c r="D2404" s="45"/>
      <c r="E2404" s="184">
        <f>K2368</f>
        <v>0</v>
      </c>
      <c r="F2404" s="400">
        <f>K2378</f>
        <v>0</v>
      </c>
      <c r="G2404" s="400"/>
      <c r="H2404" s="400"/>
      <c r="I2404" s="400"/>
      <c r="J2404" s="169"/>
      <c r="K2404" s="111">
        <f>E2404-F2404</f>
        <v>0</v>
      </c>
      <c r="L2404" s="398"/>
      <c r="M2404" s="170"/>
      <c r="N2404" s="171"/>
    </row>
    <row r="2405" spans="2:14" s="247" customFormat="1" hidden="1">
      <c r="B2405" s="322"/>
      <c r="C2405" s="45"/>
      <c r="D2405" s="45"/>
      <c r="E2405" s="184"/>
      <c r="F2405" s="400"/>
      <c r="G2405" s="400"/>
      <c r="H2405" s="400"/>
      <c r="I2405" s="400"/>
      <c r="J2405" s="169"/>
      <c r="K2405" s="111"/>
      <c r="L2405" s="398"/>
      <c r="M2405" s="170"/>
      <c r="N2405" s="171"/>
    </row>
    <row r="2406" spans="2:14" s="247" customFormat="1" hidden="1">
      <c r="B2406" s="322"/>
      <c r="C2406" s="45"/>
      <c r="D2406" s="45"/>
      <c r="E2406" s="397"/>
      <c r="F2406" s="400"/>
      <c r="G2406" s="400"/>
      <c r="H2406" s="400"/>
      <c r="I2406" s="400"/>
      <c r="J2406" s="169"/>
      <c r="K2406" s="411"/>
      <c r="L2406" s="398"/>
      <c r="M2406" s="170"/>
      <c r="N2406" s="171"/>
    </row>
    <row r="2407" spans="2:14" s="247" customFormat="1" hidden="1">
      <c r="B2407" s="322"/>
      <c r="C2407" s="45"/>
      <c r="D2407" s="45"/>
      <c r="E2407" s="397"/>
      <c r="F2407" s="400"/>
      <c r="G2407" s="400"/>
      <c r="H2407" s="400"/>
      <c r="I2407" s="400"/>
      <c r="J2407" s="169"/>
      <c r="K2407" s="411"/>
      <c r="L2407" s="398"/>
      <c r="M2407" s="170"/>
      <c r="N2407" s="171"/>
    </row>
    <row r="2408" spans="2:14" s="247" customFormat="1" ht="15" hidden="1">
      <c r="B2408" s="322"/>
      <c r="C2408" s="121" t="s">
        <v>11881</v>
      </c>
      <c r="D2408" s="121" t="s">
        <v>11</v>
      </c>
      <c r="E2408" s="185" t="s">
        <v>6494</v>
      </c>
      <c r="F2408" s="400"/>
      <c r="G2408" s="400"/>
      <c r="H2408" s="400"/>
      <c r="I2408" s="400"/>
      <c r="J2408" s="169"/>
      <c r="K2408" s="412">
        <f>K2397</f>
        <v>3.9000000000000004</v>
      </c>
      <c r="L2408" s="87" t="s">
        <v>63</v>
      </c>
      <c r="M2408" s="170"/>
      <c r="N2408" s="171"/>
    </row>
    <row r="2409" spans="2:14" s="247" customFormat="1" hidden="1">
      <c r="B2409" s="324"/>
      <c r="C2409" s="45"/>
      <c r="D2409" s="45"/>
      <c r="E2409" s="397"/>
      <c r="F2409" s="400"/>
      <c r="G2409" s="400"/>
      <c r="H2409" s="400"/>
      <c r="I2409" s="400"/>
      <c r="J2409" s="169"/>
      <c r="K2409" s="411"/>
      <c r="L2409" s="398"/>
      <c r="M2409" s="170"/>
      <c r="N2409" s="171"/>
    </row>
    <row r="2410" spans="2:14" s="247" customFormat="1" hidden="1">
      <c r="B2410" s="322"/>
      <c r="C2410" s="45"/>
      <c r="D2410" s="45"/>
      <c r="E2410" s="397"/>
      <c r="F2410" s="400"/>
      <c r="G2410" s="400"/>
      <c r="H2410" s="400"/>
      <c r="I2410" s="400"/>
      <c r="J2410" s="169"/>
      <c r="K2410" s="411"/>
      <c r="L2410" s="398"/>
      <c r="M2410" s="170"/>
      <c r="N2410" s="171"/>
    </row>
    <row r="2411" spans="2:14" s="247" customFormat="1" ht="15" hidden="1">
      <c r="B2411" s="322"/>
      <c r="C2411" s="45">
        <v>72897</v>
      </c>
      <c r="D2411" s="121" t="s">
        <v>11</v>
      </c>
      <c r="E2411" s="185" t="s">
        <v>12072</v>
      </c>
      <c r="F2411" s="82"/>
      <c r="G2411" s="82"/>
      <c r="H2411" s="82"/>
      <c r="I2411" s="400"/>
      <c r="J2411" s="169"/>
      <c r="K2411" s="412">
        <f>SUM(K2413:K2413)</f>
        <v>0</v>
      </c>
      <c r="L2411" s="398" t="s">
        <v>64</v>
      </c>
      <c r="M2411" s="170"/>
      <c r="N2411" s="171"/>
    </row>
    <row r="2412" spans="2:14" s="247" customFormat="1" ht="25.5" hidden="1">
      <c r="B2412" s="324"/>
      <c r="C2412" s="45"/>
      <c r="D2412" s="45"/>
      <c r="E2412" s="127"/>
      <c r="F2412" s="401" t="s">
        <v>6442</v>
      </c>
      <c r="G2412" s="399"/>
      <c r="H2412" s="401" t="s">
        <v>6491</v>
      </c>
      <c r="I2412" s="400"/>
      <c r="J2412" s="402"/>
      <c r="K2412" s="111"/>
      <c r="L2412" s="398"/>
      <c r="M2412" s="170"/>
      <c r="N2412" s="171"/>
    </row>
    <row r="2413" spans="2:14" s="247" customFormat="1" hidden="1">
      <c r="B2413" s="322"/>
      <c r="C2413" s="45"/>
      <c r="D2413" s="45"/>
      <c r="E2413" s="397"/>
      <c r="F2413" s="399">
        <f>K2378</f>
        <v>0</v>
      </c>
      <c r="G2413" s="399"/>
      <c r="H2413" s="399">
        <v>1.3</v>
      </c>
      <c r="I2413" s="400"/>
      <c r="J2413" s="108"/>
      <c r="K2413" s="111">
        <f>H2413*F2413</f>
        <v>0</v>
      </c>
      <c r="L2413" s="398"/>
      <c r="M2413" s="170"/>
      <c r="N2413" s="171"/>
    </row>
    <row r="2414" spans="2:14" s="247" customFormat="1" hidden="1">
      <c r="B2414" s="322"/>
      <c r="C2414" s="45"/>
      <c r="D2414" s="45"/>
      <c r="E2414" s="397"/>
      <c r="F2414" s="399"/>
      <c r="G2414" s="399"/>
      <c r="H2414" s="400"/>
      <c r="I2414" s="399"/>
      <c r="J2414" s="108"/>
      <c r="K2414" s="111"/>
      <c r="L2414" s="398"/>
      <c r="M2414" s="170"/>
      <c r="N2414" s="171"/>
    </row>
    <row r="2415" spans="2:14" s="247" customFormat="1" ht="15" hidden="1">
      <c r="B2415" s="326"/>
      <c r="C2415" s="41">
        <v>95302</v>
      </c>
      <c r="D2415" s="41" t="s">
        <v>11</v>
      </c>
      <c r="E2415" s="185" t="s">
        <v>6395</v>
      </c>
      <c r="F2415" s="400"/>
      <c r="G2415" s="400"/>
      <c r="H2415" s="400"/>
      <c r="I2415" s="400"/>
      <c r="J2415" s="169"/>
      <c r="K2415" s="412">
        <f>SUM(K2417:K2417)</f>
        <v>0</v>
      </c>
      <c r="L2415" s="87" t="s">
        <v>6268</v>
      </c>
      <c r="M2415" s="170"/>
      <c r="N2415" s="171"/>
    </row>
    <row r="2416" spans="2:14" s="247" customFormat="1" ht="25.5" hidden="1">
      <c r="B2416" s="322"/>
      <c r="C2416" s="45"/>
      <c r="D2416" s="45"/>
      <c r="E2416" s="127" t="s">
        <v>6390</v>
      </c>
      <c r="F2416" s="400"/>
      <c r="G2416" s="400"/>
      <c r="H2416" s="401" t="s">
        <v>6391</v>
      </c>
      <c r="I2416" s="400"/>
      <c r="J2416" s="169"/>
      <c r="K2416" s="411"/>
      <c r="L2416" s="398"/>
      <c r="M2416" s="170"/>
      <c r="N2416" s="171"/>
    </row>
    <row r="2417" spans="2:14" s="247" customFormat="1" hidden="1">
      <c r="B2417" s="322"/>
      <c r="C2417" s="45"/>
      <c r="D2417" s="45"/>
      <c r="E2417" s="184">
        <f>K2411</f>
        <v>0</v>
      </c>
      <c r="F2417" s="87"/>
      <c r="G2417" s="87"/>
      <c r="H2417" s="174">
        <v>0</v>
      </c>
      <c r="I2417" s="400"/>
      <c r="J2417" s="108"/>
      <c r="K2417" s="111">
        <f>H2417*E2417</f>
        <v>0</v>
      </c>
      <c r="L2417" s="398"/>
      <c r="M2417" s="170"/>
      <c r="N2417" s="171"/>
    </row>
    <row r="2418" spans="2:14" s="247" customFormat="1" hidden="1">
      <c r="B2418" s="326"/>
      <c r="C2418" s="150"/>
      <c r="D2418" s="150"/>
      <c r="E2418" s="184"/>
      <c r="F2418" s="400"/>
      <c r="G2418" s="400"/>
      <c r="H2418" s="400"/>
      <c r="I2418" s="400"/>
      <c r="J2418" s="169"/>
      <c r="K2418" s="415"/>
      <c r="L2418" s="87"/>
      <c r="M2418" s="253"/>
      <c r="N2418" s="254"/>
    </row>
    <row r="2419" spans="2:14" s="247" customFormat="1" ht="15" hidden="1">
      <c r="B2419" s="326"/>
      <c r="C2419" s="150"/>
      <c r="D2419" s="150"/>
      <c r="E2419" s="610" t="s">
        <v>12525</v>
      </c>
      <c r="F2419" s="611"/>
      <c r="G2419" s="611"/>
      <c r="H2419" s="611"/>
      <c r="I2419" s="611"/>
      <c r="J2419" s="612"/>
      <c r="K2419" s="415"/>
      <c r="L2419" s="87"/>
      <c r="M2419" s="253"/>
      <c r="N2419" s="254"/>
    </row>
    <row r="2420" spans="2:14" s="247" customFormat="1" hidden="1">
      <c r="B2420" s="326"/>
      <c r="C2420" s="150"/>
      <c r="D2420" s="150"/>
      <c r="E2420" s="184"/>
      <c r="F2420" s="483"/>
      <c r="G2420" s="483"/>
      <c r="H2420" s="483"/>
      <c r="I2420" s="483"/>
      <c r="J2420" s="169"/>
      <c r="K2420" s="415"/>
      <c r="L2420" s="87"/>
      <c r="M2420" s="253"/>
      <c r="N2420" s="254"/>
    </row>
    <row r="2421" spans="2:14" s="247" customFormat="1" ht="33.75" hidden="1" customHeight="1">
      <c r="B2421" s="322"/>
      <c r="C2421" s="45">
        <v>96523</v>
      </c>
      <c r="D2421" s="121" t="s">
        <v>11</v>
      </c>
      <c r="E2421" s="579" t="s">
        <v>12071</v>
      </c>
      <c r="F2421" s="580"/>
      <c r="G2421" s="580"/>
      <c r="H2421" s="580"/>
      <c r="I2421" s="580"/>
      <c r="J2421" s="581"/>
      <c r="K2421" s="412">
        <f>SUM(K2423:K2424)</f>
        <v>0</v>
      </c>
      <c r="L2421" s="481" t="s">
        <v>64</v>
      </c>
      <c r="M2421" s="170"/>
      <c r="N2421" s="171"/>
    </row>
    <row r="2422" spans="2:14" s="247" customFormat="1" ht="25.5" hidden="1">
      <c r="B2422" s="324"/>
      <c r="C2422" s="45"/>
      <c r="D2422" s="45"/>
      <c r="E2422" s="123" t="s">
        <v>6371</v>
      </c>
      <c r="F2422" s="482" t="s">
        <v>6370</v>
      </c>
      <c r="G2422" s="482" t="s">
        <v>6373</v>
      </c>
      <c r="H2422" s="478" t="s">
        <v>6374</v>
      </c>
      <c r="I2422" s="82"/>
      <c r="J2422" s="209"/>
      <c r="K2422" s="417"/>
      <c r="L2422" s="481"/>
      <c r="M2422" s="170"/>
      <c r="N2422" s="171"/>
    </row>
    <row r="2423" spans="2:14" s="247" customFormat="1" hidden="1">
      <c r="B2423" s="322" t="s">
        <v>6436</v>
      </c>
      <c r="C2423" s="45"/>
      <c r="D2423" s="45"/>
      <c r="E2423" s="480">
        <v>0</v>
      </c>
      <c r="F2423" s="481">
        <f>F2439+0.3</f>
        <v>4.3</v>
      </c>
      <c r="G2423" s="483">
        <f>G2439+0.33</f>
        <v>0.53</v>
      </c>
      <c r="H2423" s="483">
        <f>H2439</f>
        <v>1</v>
      </c>
      <c r="I2423" s="483"/>
      <c r="J2423" s="169"/>
      <c r="K2423" s="111">
        <f>H2423*G2423*F2423*E2423</f>
        <v>0</v>
      </c>
      <c r="L2423" s="481"/>
      <c r="M2423" s="170"/>
      <c r="N2423" s="171"/>
    </row>
    <row r="2424" spans="2:14" s="247" customFormat="1" hidden="1">
      <c r="B2424" s="322" t="s">
        <v>6439</v>
      </c>
      <c r="C2424" s="45"/>
      <c r="D2424" s="45"/>
      <c r="E2424" s="480">
        <v>0</v>
      </c>
      <c r="F2424" s="481">
        <f>F2440+0.3</f>
        <v>0.3</v>
      </c>
      <c r="G2424" s="483">
        <f>G2440+0.03</f>
        <v>0.03</v>
      </c>
      <c r="H2424" s="483">
        <f>H2440</f>
        <v>0</v>
      </c>
      <c r="I2424" s="483"/>
      <c r="J2424" s="169"/>
      <c r="K2424" s="111">
        <f>H2424*G2424*F2424*E2424</f>
        <v>0</v>
      </c>
      <c r="L2424" s="481"/>
      <c r="M2424" s="170"/>
      <c r="N2424" s="171"/>
    </row>
    <row r="2425" spans="2:14" s="247" customFormat="1" hidden="1">
      <c r="B2425" s="322"/>
      <c r="C2425" s="45"/>
      <c r="D2425" s="45"/>
      <c r="E2425" s="203"/>
      <c r="F2425" s="483"/>
      <c r="G2425" s="483"/>
      <c r="H2425" s="83"/>
      <c r="I2425" s="83"/>
      <c r="J2425" s="195"/>
      <c r="K2425" s="410"/>
      <c r="L2425" s="88"/>
      <c r="M2425" s="205"/>
      <c r="N2425" s="198"/>
    </row>
    <row r="2426" spans="2:14" s="247" customFormat="1" ht="43.5" hidden="1" customHeight="1">
      <c r="B2426" s="322"/>
      <c r="C2426" s="45" t="s">
        <v>11758</v>
      </c>
      <c r="D2426" s="121" t="s">
        <v>11</v>
      </c>
      <c r="E2426" s="579" t="str">
        <f>IFERROR(VLOOKUP($C2426,'2-SINAPI MAIO 2018'!$A$1:$D$11396,2,0),IFERROR(VLOOKUP($C2426,'3-COMPO.ADM.PRF '!$B$12:$I$201,4,0),""))</f>
        <v>COMPACTACAO MECANICA, SEM CONTROLE DO GC (C/COMPACTADOR PLACA 400 KG)</v>
      </c>
      <c r="F2426" s="580"/>
      <c r="G2426" s="580"/>
      <c r="H2426" s="580"/>
      <c r="I2426" s="580"/>
      <c r="J2426" s="581"/>
      <c r="K2426" s="412">
        <f>SUM(K2428:K2429)</f>
        <v>0</v>
      </c>
      <c r="L2426" s="481" t="s">
        <v>64</v>
      </c>
      <c r="M2426" s="205"/>
      <c r="N2426" s="198"/>
    </row>
    <row r="2427" spans="2:14" s="247" customFormat="1" ht="25.5" hidden="1">
      <c r="B2427" s="322"/>
      <c r="C2427" s="45"/>
      <c r="D2427" s="45"/>
      <c r="E2427" s="123" t="s">
        <v>6371</v>
      </c>
      <c r="F2427" s="482" t="s">
        <v>6370</v>
      </c>
      <c r="G2427" s="482" t="s">
        <v>6373</v>
      </c>
      <c r="H2427" s="478" t="s">
        <v>6374</v>
      </c>
      <c r="I2427" s="83"/>
      <c r="J2427" s="195"/>
      <c r="K2427" s="417"/>
      <c r="L2427" s="481"/>
      <c r="M2427" s="205"/>
      <c r="N2427" s="198"/>
    </row>
    <row r="2428" spans="2:14" s="247" customFormat="1" hidden="1">
      <c r="B2428" s="322"/>
      <c r="C2428" s="45"/>
      <c r="D2428" s="45"/>
      <c r="E2428" s="203">
        <v>0</v>
      </c>
      <c r="F2428" s="101">
        <f>F2439</f>
        <v>4</v>
      </c>
      <c r="G2428" s="483">
        <f>G2423-G2439</f>
        <v>0.33</v>
      </c>
      <c r="H2428" s="83">
        <f>H2439</f>
        <v>1</v>
      </c>
      <c r="I2428" s="83"/>
      <c r="J2428" s="195"/>
      <c r="K2428" s="111">
        <f>H2428*G2428*F2428*E2428</f>
        <v>0</v>
      </c>
      <c r="L2428" s="481"/>
      <c r="M2428" s="205"/>
      <c r="N2428" s="198"/>
    </row>
    <row r="2429" spans="2:14" s="247" customFormat="1" hidden="1">
      <c r="B2429" s="322"/>
      <c r="C2429" s="45"/>
      <c r="D2429" s="45"/>
      <c r="E2429" s="203"/>
      <c r="F2429" s="483"/>
      <c r="G2429" s="483"/>
      <c r="H2429" s="83"/>
      <c r="I2429" s="83"/>
      <c r="J2429" s="195"/>
      <c r="K2429" s="111">
        <f>H2429*G2429*F2429*E2429</f>
        <v>0</v>
      </c>
      <c r="L2429" s="481"/>
      <c r="M2429" s="205"/>
      <c r="N2429" s="198"/>
    </row>
    <row r="2430" spans="2:14" s="247" customFormat="1" hidden="1">
      <c r="B2430" s="322"/>
      <c r="C2430" s="45"/>
      <c r="D2430" s="45"/>
      <c r="E2430" s="203"/>
      <c r="F2430" s="483"/>
      <c r="G2430" s="483"/>
      <c r="H2430" s="83"/>
      <c r="I2430" s="83"/>
      <c r="J2430" s="195"/>
      <c r="K2430" s="410"/>
      <c r="L2430" s="88"/>
      <c r="M2430" s="205"/>
      <c r="N2430" s="198"/>
    </row>
    <row r="2431" spans="2:14" s="247" customFormat="1" ht="26.25" hidden="1" customHeight="1">
      <c r="B2431" s="322"/>
      <c r="C2431" s="45">
        <v>95240</v>
      </c>
      <c r="D2431" s="121" t="s">
        <v>11</v>
      </c>
      <c r="E2431" s="579" t="str">
        <f>IFERROR(VLOOKUP($C2431,'2-SINAPI MAIO 2018'!$A$1:$D$11396,2,0),IFERROR(VLOOKUP($C2431,'3-COMPO.ADM.PRF '!$B$12:$I$201,4,0),""))</f>
        <v>LASTRO DE CONCRETO MAGRO, APLICADO EM PISOS OU RADIERS, ESPESSURA DE 3 CM. AF_07_2016</v>
      </c>
      <c r="F2431" s="580"/>
      <c r="G2431" s="580"/>
      <c r="H2431" s="580"/>
      <c r="I2431" s="580"/>
      <c r="J2431" s="581"/>
      <c r="K2431" s="412">
        <f>SUM(K2434:K2435)</f>
        <v>0</v>
      </c>
      <c r="L2431" s="87" t="s">
        <v>63</v>
      </c>
      <c r="M2431" s="72">
        <f>K2431*H2432</f>
        <v>0</v>
      </c>
      <c r="N2431" s="181" t="s">
        <v>64</v>
      </c>
    </row>
    <row r="2432" spans="2:14" s="247" customFormat="1" ht="15" hidden="1">
      <c r="B2432" s="322"/>
      <c r="C2432" s="45"/>
      <c r="D2432" s="121"/>
      <c r="E2432" s="185"/>
      <c r="F2432" s="82"/>
      <c r="G2432" s="111" t="s">
        <v>6438</v>
      </c>
      <c r="H2432" s="481">
        <v>0.03</v>
      </c>
      <c r="I2432" s="483"/>
      <c r="J2432" s="169"/>
      <c r="K2432" s="412"/>
      <c r="L2432" s="87"/>
      <c r="M2432" s="72"/>
      <c r="N2432" s="181"/>
    </row>
    <row r="2433" spans="2:14" s="247" customFormat="1" ht="25.5" hidden="1">
      <c r="B2433" s="322"/>
      <c r="C2433" s="45"/>
      <c r="D2433" s="45"/>
      <c r="E2433" s="123" t="s">
        <v>6371</v>
      </c>
      <c r="F2433" s="482" t="s">
        <v>6370</v>
      </c>
      <c r="G2433" s="483"/>
      <c r="H2433" s="478" t="s">
        <v>6374</v>
      </c>
      <c r="I2433" s="483"/>
      <c r="J2433" s="169"/>
      <c r="K2433" s="411"/>
      <c r="L2433" s="481"/>
      <c r="M2433" s="170"/>
      <c r="N2433" s="171"/>
    </row>
    <row r="2434" spans="2:14" s="247" customFormat="1" hidden="1">
      <c r="B2434" s="322" t="str">
        <f>B2439</f>
        <v xml:space="preserve">Radier </v>
      </c>
      <c r="C2434" s="45"/>
      <c r="D2434" s="45"/>
      <c r="E2434" s="480">
        <f>E2423</f>
        <v>0</v>
      </c>
      <c r="F2434" s="483">
        <f>F2423</f>
        <v>4.3</v>
      </c>
      <c r="G2434" s="483"/>
      <c r="H2434" s="483">
        <f>H2423</f>
        <v>1</v>
      </c>
      <c r="I2434" s="483"/>
      <c r="J2434" s="169"/>
      <c r="K2434" s="111">
        <f>H2434*F2434*E2434</f>
        <v>0</v>
      </c>
      <c r="L2434" s="481"/>
      <c r="M2434" s="170"/>
      <c r="N2434" s="171"/>
    </row>
    <row r="2435" spans="2:14" s="247" customFormat="1" hidden="1">
      <c r="B2435" s="322" t="s">
        <v>6439</v>
      </c>
      <c r="C2435" s="45"/>
      <c r="D2435" s="45"/>
      <c r="E2435" s="480">
        <f>E2424</f>
        <v>0</v>
      </c>
      <c r="F2435" s="483">
        <f>F2424</f>
        <v>0.3</v>
      </c>
      <c r="G2435" s="483"/>
      <c r="H2435" s="483">
        <f>H2424</f>
        <v>0</v>
      </c>
      <c r="I2435" s="483"/>
      <c r="J2435" s="169"/>
      <c r="K2435" s="111">
        <f>H2435*F2435*E2435</f>
        <v>0</v>
      </c>
      <c r="L2435" s="481"/>
      <c r="M2435" s="170"/>
      <c r="N2435" s="171"/>
    </row>
    <row r="2436" spans="2:14" s="247" customFormat="1" hidden="1">
      <c r="B2436" s="322"/>
      <c r="C2436" s="45"/>
      <c r="D2436" s="45"/>
      <c r="E2436" s="480"/>
      <c r="F2436" s="483"/>
      <c r="G2436" s="483"/>
      <c r="H2436" s="483"/>
      <c r="I2436" s="483"/>
      <c r="J2436" s="169"/>
      <c r="K2436" s="411"/>
      <c r="L2436" s="481"/>
      <c r="M2436" s="170"/>
      <c r="N2436" s="171"/>
    </row>
    <row r="2437" spans="2:14" s="247" customFormat="1" ht="15" hidden="1">
      <c r="B2437" s="322"/>
      <c r="C2437" s="45">
        <v>94965</v>
      </c>
      <c r="D2437" s="121" t="s">
        <v>11</v>
      </c>
      <c r="E2437" s="185" t="s">
        <v>5883</v>
      </c>
      <c r="F2437" s="83"/>
      <c r="G2437" s="483"/>
      <c r="H2437" s="483"/>
      <c r="I2437" s="483"/>
      <c r="J2437" s="169"/>
      <c r="K2437" s="412">
        <f>SUM(K2439:K2440)</f>
        <v>0</v>
      </c>
      <c r="L2437" s="481" t="s">
        <v>64</v>
      </c>
      <c r="M2437" s="170"/>
      <c r="N2437" s="171"/>
    </row>
    <row r="2438" spans="2:14" s="247" customFormat="1" ht="25.5" hidden="1">
      <c r="B2438" s="322"/>
      <c r="C2438" s="45"/>
      <c r="D2438" s="45"/>
      <c r="E2438" s="123" t="s">
        <v>6371</v>
      </c>
      <c r="F2438" s="482" t="s">
        <v>6370</v>
      </c>
      <c r="G2438" s="482" t="s">
        <v>6373</v>
      </c>
      <c r="H2438" s="478" t="s">
        <v>6374</v>
      </c>
      <c r="I2438" s="483"/>
      <c r="J2438" s="169"/>
      <c r="K2438" s="411"/>
      <c r="L2438" s="481"/>
      <c r="M2438" s="170"/>
      <c r="N2438" s="171"/>
    </row>
    <row r="2439" spans="2:14" s="247" customFormat="1" hidden="1">
      <c r="B2439" s="322" t="s">
        <v>12528</v>
      </c>
      <c r="C2439" s="45"/>
      <c r="D2439" s="45"/>
      <c r="E2439" s="168">
        <v>0</v>
      </c>
      <c r="F2439" s="112">
        <v>4</v>
      </c>
      <c r="G2439" s="112">
        <v>0.2</v>
      </c>
      <c r="H2439" s="112">
        <v>1</v>
      </c>
      <c r="I2439" s="483"/>
      <c r="J2439" s="169"/>
      <c r="K2439" s="111">
        <f>E2439*F2439*G2439*H2439</f>
        <v>0</v>
      </c>
      <c r="L2439" s="481"/>
      <c r="M2439" s="170"/>
      <c r="N2439" s="171"/>
    </row>
    <row r="2440" spans="2:14" s="247" customFormat="1" hidden="1">
      <c r="B2440" s="322" t="s">
        <v>6439</v>
      </c>
      <c r="C2440" s="45"/>
      <c r="D2440" s="45"/>
      <c r="E2440" s="168">
        <v>0</v>
      </c>
      <c r="F2440" s="112">
        <v>0</v>
      </c>
      <c r="G2440" s="112">
        <v>0</v>
      </c>
      <c r="H2440" s="112">
        <v>0</v>
      </c>
      <c r="I2440" s="483"/>
      <c r="J2440" s="169"/>
      <c r="K2440" s="111">
        <f>E2440*F2440*G2440*H2440</f>
        <v>0</v>
      </c>
      <c r="L2440" s="481"/>
      <c r="M2440" s="170"/>
      <c r="N2440" s="171"/>
    </row>
    <row r="2441" spans="2:14" s="247" customFormat="1" hidden="1">
      <c r="B2441" s="322"/>
      <c r="C2441" s="45"/>
      <c r="D2441" s="45"/>
      <c r="E2441" s="480"/>
      <c r="F2441" s="483"/>
      <c r="G2441" s="483"/>
      <c r="H2441" s="483"/>
      <c r="I2441" s="483"/>
      <c r="J2441" s="169"/>
      <c r="K2441" s="411"/>
      <c r="L2441" s="481"/>
      <c r="M2441" s="170"/>
      <c r="N2441" s="171"/>
    </row>
    <row r="2442" spans="2:14" s="247" customFormat="1" ht="15" hidden="1">
      <c r="B2442" s="322"/>
      <c r="C2442" s="45" t="s">
        <v>11952</v>
      </c>
      <c r="D2442" s="121" t="s">
        <v>11</v>
      </c>
      <c r="E2442" s="185" t="s">
        <v>5868</v>
      </c>
      <c r="F2442" s="83"/>
      <c r="G2442" s="483"/>
      <c r="H2442" s="483"/>
      <c r="I2442" s="483"/>
      <c r="J2442" s="169"/>
      <c r="K2442" s="412">
        <f>K2437</f>
        <v>0</v>
      </c>
      <c r="L2442" s="481" t="s">
        <v>64</v>
      </c>
      <c r="M2442" s="170"/>
      <c r="N2442" s="171"/>
    </row>
    <row r="2443" spans="2:14" s="247" customFormat="1" hidden="1">
      <c r="B2443" s="322"/>
      <c r="C2443" s="45"/>
      <c r="D2443" s="45"/>
      <c r="E2443" s="480"/>
      <c r="F2443" s="483"/>
      <c r="G2443" s="483"/>
      <c r="H2443" s="483"/>
      <c r="I2443" s="483"/>
      <c r="J2443" s="169"/>
      <c r="K2443" s="411"/>
      <c r="L2443" s="481"/>
      <c r="M2443" s="170"/>
      <c r="N2443" s="171"/>
    </row>
    <row r="2444" spans="2:14" s="247" customFormat="1" ht="15" hidden="1">
      <c r="B2444" s="322"/>
      <c r="C2444" s="45">
        <v>96545</v>
      </c>
      <c r="D2444" s="121" t="s">
        <v>11</v>
      </c>
      <c r="E2444" s="579" t="str">
        <f>IFERROR(VLOOKUP($C2444,'2-SINAPI MAIO 2018'!$A$1:$D$11396,2,0),IFERROR(VLOOKUP($C2444,'3-COMPO.ADM.PRF '!$B$12:$I$201,4,0),""))</f>
        <v>ARMAÇÃO DE BLOCO, VIGA BALDRAME OU SAPATA UTILIZANDO AÇO CA-50 DE 8 MM - MONTAGEM. AF_06/2017</v>
      </c>
      <c r="F2444" s="580"/>
      <c r="G2444" s="580"/>
      <c r="H2444" s="580"/>
      <c r="I2444" s="580"/>
      <c r="J2444" s="581"/>
      <c r="K2444" s="412">
        <f>K2447</f>
        <v>0</v>
      </c>
      <c r="L2444" s="481" t="s">
        <v>29</v>
      </c>
      <c r="M2444" s="72">
        <v>0</v>
      </c>
      <c r="N2444" s="181" t="s">
        <v>29</v>
      </c>
    </row>
    <row r="2445" spans="2:14" s="247" customFormat="1" hidden="1">
      <c r="B2445" s="322"/>
      <c r="C2445" s="45"/>
      <c r="D2445" s="45"/>
      <c r="E2445" s="480"/>
      <c r="F2445" s="483"/>
      <c r="G2445" s="483"/>
      <c r="H2445" s="111" t="s">
        <v>6428</v>
      </c>
      <c r="I2445" s="110" t="e">
        <f>K2444/K2437</f>
        <v>#DIV/0!</v>
      </c>
      <c r="J2445" s="169"/>
      <c r="K2445" s="111"/>
      <c r="L2445" s="481"/>
      <c r="M2445" s="170"/>
      <c r="N2445" s="171"/>
    </row>
    <row r="2446" spans="2:14" s="247" customFormat="1" hidden="1">
      <c r="B2446" s="322"/>
      <c r="C2446" s="45"/>
      <c r="D2446" s="45"/>
      <c r="E2446" s="127" t="s">
        <v>6426</v>
      </c>
      <c r="F2446" s="478" t="s">
        <v>6267</v>
      </c>
      <c r="G2446" s="478" t="s">
        <v>6427</v>
      </c>
      <c r="H2446" s="93" t="s">
        <v>6180</v>
      </c>
      <c r="I2446" s="109"/>
      <c r="J2446" s="169"/>
      <c r="K2446" s="111"/>
      <c r="L2446" s="481"/>
      <c r="M2446" s="170"/>
      <c r="N2446" s="171"/>
    </row>
    <row r="2447" spans="2:14" s="247" customFormat="1" hidden="1">
      <c r="B2447" s="322"/>
      <c r="C2447" s="45"/>
      <c r="D2447" s="45"/>
      <c r="E2447" s="168">
        <v>8</v>
      </c>
      <c r="F2447" s="483">
        <f>(E2439-0.08)+0.12+(F2439-0.08)+0.12</f>
        <v>4.08</v>
      </c>
      <c r="G2447" s="483">
        <f>E2439/0.2</f>
        <v>0</v>
      </c>
      <c r="H2447" s="483">
        <f>((E2447/1000)*(E2447/1000)*3.14*0.25)*7850</f>
        <v>0.39438400000000001</v>
      </c>
      <c r="I2447" s="483"/>
      <c r="J2447" s="169"/>
      <c r="K2447" s="111">
        <f>G2447*H2447*F2447</f>
        <v>0</v>
      </c>
      <c r="L2447" s="481"/>
      <c r="M2447" s="170"/>
      <c r="N2447" s="171"/>
    </row>
    <row r="2448" spans="2:14" s="247" customFormat="1" hidden="1">
      <c r="B2448" s="322"/>
      <c r="C2448" s="45"/>
      <c r="D2448" s="45"/>
      <c r="E2448" s="168"/>
      <c r="F2448" s="483">
        <f>(((E2440-0.08)*2+(G2440-0.08)*2))*(F2440/0.1)+(((F2440-0.08)*2+(G2440-0.08)*2))*(E2440/0.1)</f>
        <v>0</v>
      </c>
      <c r="G2448" s="483">
        <f>H2440</f>
        <v>0</v>
      </c>
      <c r="H2448" s="483">
        <f>((E2448/1000)*(E2448/1000)*3.14*0.25)*7850</f>
        <v>0</v>
      </c>
      <c r="I2448" s="483"/>
      <c r="J2448" s="169"/>
      <c r="K2448" s="111">
        <f>G2448*H2448*F2448</f>
        <v>0</v>
      </c>
      <c r="L2448" s="481"/>
      <c r="M2448" s="170"/>
      <c r="N2448" s="171"/>
    </row>
    <row r="2449" spans="2:14" s="247" customFormat="1" hidden="1">
      <c r="B2449" s="322"/>
      <c r="C2449" s="45"/>
      <c r="D2449" s="45"/>
      <c r="E2449" s="480"/>
      <c r="F2449" s="483"/>
      <c r="G2449" s="483"/>
      <c r="H2449" s="483"/>
      <c r="I2449" s="483"/>
      <c r="J2449" s="169"/>
      <c r="K2449" s="411"/>
      <c r="L2449" s="481"/>
      <c r="M2449" s="170"/>
      <c r="N2449" s="171"/>
    </row>
    <row r="2450" spans="2:14" s="247" customFormat="1" ht="27" hidden="1" customHeight="1">
      <c r="B2450" s="322"/>
      <c r="C2450" s="45">
        <v>96547</v>
      </c>
      <c r="D2450" s="121" t="s">
        <v>11</v>
      </c>
      <c r="E2450" s="579" t="str">
        <f>IFERROR(VLOOKUP($C2450,'2-SINAPI MAIO 2018'!$A$1:$D$11396,2,0),IFERROR(VLOOKUP($C2450,'3-COMPO.ADM.PRF '!$B$12:$I$201,4,0),""))</f>
        <v>ARMAÇÃO DE BLOCO, VIGA BALDRAME OU SAPATA UTILIZANDO AÇO CA-50 DE 12,5 MM - MONTAGEM. AF_06/2017</v>
      </c>
      <c r="F2450" s="580"/>
      <c r="G2450" s="580"/>
      <c r="H2450" s="580"/>
      <c r="I2450" s="580"/>
      <c r="J2450" s="581"/>
      <c r="K2450" s="412">
        <f>SUM(K2453:K2454)</f>
        <v>0</v>
      </c>
      <c r="L2450" s="481" t="s">
        <v>29</v>
      </c>
      <c r="M2450" s="72">
        <v>0</v>
      </c>
      <c r="N2450" s="181" t="s">
        <v>29</v>
      </c>
    </row>
    <row r="2451" spans="2:14" s="247" customFormat="1" hidden="1">
      <c r="B2451" s="322"/>
      <c r="C2451" s="45"/>
      <c r="D2451" s="45"/>
      <c r="E2451" s="480"/>
      <c r="F2451" s="483"/>
      <c r="G2451" s="483"/>
      <c r="H2451" s="111" t="s">
        <v>6428</v>
      </c>
      <c r="I2451" s="110" t="e">
        <f>K2450/K2442</f>
        <v>#DIV/0!</v>
      </c>
      <c r="J2451" s="169"/>
      <c r="K2451" s="111"/>
      <c r="L2451" s="481"/>
      <c r="M2451" s="170"/>
      <c r="N2451" s="171"/>
    </row>
    <row r="2452" spans="2:14" s="247" customFormat="1" hidden="1">
      <c r="B2452" s="322"/>
      <c r="C2452" s="45"/>
      <c r="D2452" s="45"/>
      <c r="E2452" s="127" t="s">
        <v>6426</v>
      </c>
      <c r="F2452" s="478" t="s">
        <v>6267</v>
      </c>
      <c r="G2452" s="478" t="s">
        <v>6427</v>
      </c>
      <c r="H2452" s="93" t="s">
        <v>6180</v>
      </c>
      <c r="I2452" s="109"/>
      <c r="J2452" s="169"/>
      <c r="K2452" s="111"/>
      <c r="L2452" s="481"/>
      <c r="M2452" s="170"/>
      <c r="N2452" s="171"/>
    </row>
    <row r="2453" spans="2:14" s="247" customFormat="1" hidden="1">
      <c r="B2453" s="322"/>
      <c r="C2453" s="45"/>
      <c r="D2453" s="45"/>
      <c r="E2453" s="168">
        <v>0</v>
      </c>
      <c r="F2453" s="483">
        <v>93.1</v>
      </c>
      <c r="G2453" s="483">
        <f>H2439</f>
        <v>1</v>
      </c>
      <c r="H2453" s="483">
        <f>((E2453/1000)*(E2453/1000)*3.14*0.25)*7850</f>
        <v>0</v>
      </c>
      <c r="I2453" s="483"/>
      <c r="J2453" s="169"/>
      <c r="K2453" s="111">
        <f>G2453*H2453*F2453</f>
        <v>0</v>
      </c>
      <c r="L2453" s="481"/>
      <c r="M2453" s="170"/>
      <c r="N2453" s="171"/>
    </row>
    <row r="2454" spans="2:14" s="247" customFormat="1" hidden="1">
      <c r="B2454" s="322"/>
      <c r="C2454" s="45"/>
      <c r="D2454" s="45"/>
      <c r="E2454" s="168"/>
      <c r="F2454" s="483">
        <f>((E2440-0.08+G2440*2)*(F2440/0.1))</f>
        <v>0</v>
      </c>
      <c r="G2454" s="483">
        <f>H2440</f>
        <v>0</v>
      </c>
      <c r="H2454" s="483">
        <f>((E2454/1000)*(E2454/1000)*3.14*0.25)*7850</f>
        <v>0</v>
      </c>
      <c r="I2454" s="483"/>
      <c r="J2454" s="169"/>
      <c r="K2454" s="111">
        <f>G2454*H2454*F2454</f>
        <v>0</v>
      </c>
      <c r="L2454" s="481"/>
      <c r="M2454" s="170"/>
      <c r="N2454" s="171"/>
    </row>
    <row r="2455" spans="2:14" s="247" customFormat="1" hidden="1">
      <c r="B2455" s="322"/>
      <c r="C2455" s="45"/>
      <c r="D2455" s="45"/>
      <c r="E2455" s="480"/>
      <c r="F2455" s="483"/>
      <c r="G2455" s="483"/>
      <c r="H2455" s="483"/>
      <c r="I2455" s="483"/>
      <c r="J2455" s="169"/>
      <c r="K2455" s="411"/>
      <c r="L2455" s="481"/>
      <c r="M2455" s="170"/>
      <c r="N2455" s="171"/>
    </row>
    <row r="2456" spans="2:14" s="247" customFormat="1" ht="15" hidden="1">
      <c r="B2456" s="322"/>
      <c r="C2456" s="45" t="s">
        <v>11867</v>
      </c>
      <c r="D2456" s="121" t="s">
        <v>11</v>
      </c>
      <c r="E2456" s="579" t="str">
        <f>IFERROR(VLOOKUP($C2456,'2-SINAPI MAIO 2018'!$A$1:$D$11396,2,0),IFERROR(VLOOKUP($C2456,'3-COMPO.ADM.PRF '!$B$12:$I$201,4,0),""))</f>
        <v/>
      </c>
      <c r="F2456" s="580"/>
      <c r="G2456" s="580"/>
      <c r="H2456" s="580"/>
      <c r="I2456" s="580"/>
      <c r="J2456" s="581"/>
      <c r="K2456" s="412">
        <f>SUM(K2458:K2459)</f>
        <v>0</v>
      </c>
      <c r="L2456" s="481" t="s">
        <v>63</v>
      </c>
      <c r="M2456" s="170"/>
      <c r="N2456" s="171"/>
    </row>
    <row r="2457" spans="2:14" s="247" customFormat="1" ht="25.5" hidden="1">
      <c r="B2457" s="324"/>
      <c r="C2457" s="45"/>
      <c r="D2457" s="45"/>
      <c r="E2457" s="185"/>
      <c r="F2457" s="478" t="s">
        <v>6440</v>
      </c>
      <c r="G2457" s="482" t="s">
        <v>6373</v>
      </c>
      <c r="H2457" s="478" t="s">
        <v>6374</v>
      </c>
      <c r="I2457" s="76"/>
      <c r="J2457" s="208"/>
      <c r="K2457" s="420"/>
      <c r="L2457" s="164"/>
      <c r="M2457" s="170"/>
      <c r="N2457" s="171"/>
    </row>
    <row r="2458" spans="2:14" s="247" customFormat="1" hidden="1">
      <c r="B2458" s="322" t="str">
        <f>B2439</f>
        <v xml:space="preserve">Radier </v>
      </c>
      <c r="C2458" s="45"/>
      <c r="D2458" s="45"/>
      <c r="E2458" s="480"/>
      <c r="F2458" s="483">
        <v>0</v>
      </c>
      <c r="G2458" s="483">
        <f>G2439</f>
        <v>0.2</v>
      </c>
      <c r="H2458" s="483">
        <f>H2439</f>
        <v>1</v>
      </c>
      <c r="I2458" s="483"/>
      <c r="J2458" s="169"/>
      <c r="K2458" s="111">
        <f>H2458*G2458*F2458</f>
        <v>0</v>
      </c>
      <c r="L2458" s="481"/>
      <c r="M2458" s="170"/>
      <c r="N2458" s="231"/>
    </row>
    <row r="2459" spans="2:14" s="247" customFormat="1" hidden="1">
      <c r="B2459" s="322" t="s">
        <v>6439</v>
      </c>
      <c r="C2459" s="45"/>
      <c r="D2459" s="45"/>
      <c r="E2459" s="480"/>
      <c r="F2459" s="483">
        <f>E2440*2+F2440*2</f>
        <v>0</v>
      </c>
      <c r="G2459" s="483">
        <f>G2440</f>
        <v>0</v>
      </c>
      <c r="H2459" s="483">
        <f>H2440</f>
        <v>0</v>
      </c>
      <c r="I2459" s="483"/>
      <c r="J2459" s="169"/>
      <c r="K2459" s="111">
        <f>H2459*G2459*F2459</f>
        <v>0</v>
      </c>
      <c r="L2459" s="481"/>
      <c r="M2459" s="170"/>
      <c r="N2459" s="232"/>
    </row>
    <row r="2460" spans="2:14" s="247" customFormat="1" hidden="1">
      <c r="B2460" s="322"/>
      <c r="C2460" s="45"/>
      <c r="D2460" s="45"/>
      <c r="E2460" s="480"/>
      <c r="F2460" s="483"/>
      <c r="G2460" s="483"/>
      <c r="H2460" s="483"/>
      <c r="I2460" s="483"/>
      <c r="J2460" s="169"/>
      <c r="K2460" s="411"/>
      <c r="L2460" s="481"/>
      <c r="M2460" s="170"/>
      <c r="N2460" s="232"/>
    </row>
    <row r="2461" spans="2:14" s="247" customFormat="1" hidden="1">
      <c r="B2461" s="322"/>
      <c r="C2461" s="45"/>
      <c r="D2461" s="45"/>
      <c r="E2461" s="480"/>
      <c r="F2461" s="483"/>
      <c r="G2461" s="483"/>
      <c r="H2461" s="483"/>
      <c r="I2461" s="483"/>
      <c r="J2461" s="169"/>
      <c r="K2461" s="411"/>
      <c r="L2461" s="481"/>
      <c r="M2461" s="170"/>
      <c r="N2461" s="171"/>
    </row>
    <row r="2462" spans="2:14" s="247" customFormat="1" ht="15" hidden="1">
      <c r="B2462" s="322"/>
      <c r="C2462" s="45" t="s">
        <v>11990</v>
      </c>
      <c r="D2462" s="45" t="s">
        <v>11</v>
      </c>
      <c r="E2462" s="579" t="str">
        <f>IFERROR(VLOOKUP($C2462,'2-SINAPI MAIO 2018'!$A$1:$D$11396,2,0),IFERROR(VLOOKUP($C2462,'3-COMPO.ADM.PRF '!$B$12:$I$201,4,0),""))</f>
        <v>PINTURA ACRILICA EM PISO CIMENTADO DUAS DEMAOS</v>
      </c>
      <c r="F2462" s="580"/>
      <c r="G2462" s="580"/>
      <c r="H2462" s="580"/>
      <c r="I2462" s="580"/>
      <c r="J2462" s="581"/>
      <c r="K2462" s="412">
        <f>E2439*F2439</f>
        <v>0</v>
      </c>
      <c r="L2462" s="87" t="s">
        <v>63</v>
      </c>
      <c r="M2462" s="170"/>
      <c r="N2462" s="171"/>
    </row>
    <row r="2463" spans="2:14" s="247" customFormat="1" hidden="1">
      <c r="B2463" s="324"/>
      <c r="C2463" s="45"/>
      <c r="D2463" s="45"/>
      <c r="E2463" s="480"/>
      <c r="F2463" s="483"/>
      <c r="G2463" s="483"/>
      <c r="H2463" s="483"/>
      <c r="I2463" s="483"/>
      <c r="J2463" s="169"/>
      <c r="K2463" s="411"/>
      <c r="L2463" s="481"/>
      <c r="M2463" s="170"/>
      <c r="N2463" s="171"/>
    </row>
    <row r="2464" spans="2:14" s="247" customFormat="1" hidden="1">
      <c r="B2464" s="322"/>
      <c r="C2464" s="45"/>
      <c r="D2464" s="45"/>
      <c r="E2464" s="480"/>
      <c r="F2464" s="483"/>
      <c r="G2464" s="483"/>
      <c r="H2464" s="483"/>
      <c r="I2464" s="483"/>
      <c r="J2464" s="169"/>
      <c r="K2464" s="411"/>
      <c r="L2464" s="481"/>
      <c r="M2464" s="170"/>
      <c r="N2464" s="171"/>
    </row>
    <row r="2465" spans="2:14" s="247" customFormat="1" ht="15" hidden="1">
      <c r="B2465" s="322"/>
      <c r="C2465" s="45">
        <v>72897</v>
      </c>
      <c r="D2465" s="121" t="s">
        <v>11</v>
      </c>
      <c r="E2465" s="185" t="s">
        <v>12072</v>
      </c>
      <c r="F2465" s="82"/>
      <c r="G2465" s="82"/>
      <c r="H2465" s="82"/>
      <c r="I2465" s="483"/>
      <c r="J2465" s="169"/>
      <c r="K2465" s="412">
        <f>SUM(K2467:K2467)</f>
        <v>0</v>
      </c>
      <c r="L2465" s="481" t="s">
        <v>64</v>
      </c>
      <c r="M2465" s="170"/>
      <c r="N2465" s="171"/>
    </row>
    <row r="2466" spans="2:14" s="247" customFormat="1" ht="25.5" hidden="1">
      <c r="B2466" s="324"/>
      <c r="C2466" s="45"/>
      <c r="D2466" s="45"/>
      <c r="E2466" s="127"/>
      <c r="F2466" s="478" t="s">
        <v>6442</v>
      </c>
      <c r="G2466" s="482"/>
      <c r="H2466" s="478" t="s">
        <v>6491</v>
      </c>
      <c r="I2466" s="483"/>
      <c r="J2466" s="479"/>
      <c r="K2466" s="111"/>
      <c r="L2466" s="481"/>
      <c r="M2466" s="170"/>
      <c r="N2466" s="171"/>
    </row>
    <row r="2467" spans="2:14" s="247" customFormat="1" hidden="1">
      <c r="B2467" s="322"/>
      <c r="C2467" s="45"/>
      <c r="D2467" s="45"/>
      <c r="E2467" s="480"/>
      <c r="F2467" s="482">
        <f>K2437</f>
        <v>0</v>
      </c>
      <c r="G2467" s="482"/>
      <c r="H2467" s="482">
        <v>1.3</v>
      </c>
      <c r="I2467" s="483"/>
      <c r="J2467" s="108"/>
      <c r="K2467" s="111">
        <f>H2467*F2467</f>
        <v>0</v>
      </c>
      <c r="L2467" s="481"/>
      <c r="M2467" s="170"/>
      <c r="N2467" s="171"/>
    </row>
    <row r="2468" spans="2:14" s="247" customFormat="1" hidden="1">
      <c r="B2468" s="322"/>
      <c r="C2468" s="45"/>
      <c r="D2468" s="45"/>
      <c r="E2468" s="480"/>
      <c r="F2468" s="482"/>
      <c r="G2468" s="482"/>
      <c r="H2468" s="483"/>
      <c r="I2468" s="482"/>
      <c r="J2468" s="108"/>
      <c r="K2468" s="111"/>
      <c r="L2468" s="481"/>
      <c r="M2468" s="170"/>
      <c r="N2468" s="171"/>
    </row>
    <row r="2469" spans="2:14" s="247" customFormat="1" ht="15" hidden="1">
      <c r="B2469" s="326"/>
      <c r="C2469" s="41">
        <v>95302</v>
      </c>
      <c r="D2469" s="41" t="s">
        <v>11</v>
      </c>
      <c r="E2469" s="185" t="s">
        <v>6395</v>
      </c>
      <c r="F2469" s="483"/>
      <c r="G2469" s="483"/>
      <c r="H2469" s="483"/>
      <c r="I2469" s="483"/>
      <c r="J2469" s="169"/>
      <c r="K2469" s="412">
        <f>SUM(K2471:K2471)</f>
        <v>0</v>
      </c>
      <c r="L2469" s="87" t="s">
        <v>6268</v>
      </c>
      <c r="M2469" s="170"/>
      <c r="N2469" s="171"/>
    </row>
    <row r="2470" spans="2:14" s="247" customFormat="1" ht="25.5" hidden="1">
      <c r="B2470" s="322"/>
      <c r="C2470" s="45"/>
      <c r="D2470" s="45"/>
      <c r="E2470" s="127" t="s">
        <v>6390</v>
      </c>
      <c r="F2470" s="483"/>
      <c r="G2470" s="483"/>
      <c r="H2470" s="478" t="s">
        <v>6391</v>
      </c>
      <c r="I2470" s="483"/>
      <c r="J2470" s="169"/>
      <c r="K2470" s="411"/>
      <c r="L2470" s="481"/>
      <c r="M2470" s="170"/>
      <c r="N2470" s="171"/>
    </row>
    <row r="2471" spans="2:14" s="247" customFormat="1" hidden="1">
      <c r="B2471" s="322"/>
      <c r="C2471" s="45"/>
      <c r="D2471" s="45"/>
      <c r="E2471" s="184">
        <f>K2465</f>
        <v>0</v>
      </c>
      <c r="F2471" s="87"/>
      <c r="G2471" s="87"/>
      <c r="H2471" s="174">
        <f>(5+10)/2</f>
        <v>7.5</v>
      </c>
      <c r="I2471" s="483"/>
      <c r="J2471" s="108"/>
      <c r="K2471" s="111">
        <f>H2471*E2471</f>
        <v>0</v>
      </c>
      <c r="L2471" s="481"/>
      <c r="M2471" s="170"/>
      <c r="N2471" s="171"/>
    </row>
    <row r="2472" spans="2:14" s="247" customFormat="1" hidden="1">
      <c r="B2472" s="326"/>
      <c r="C2472" s="150"/>
      <c r="D2472" s="150"/>
      <c r="E2472" s="184"/>
      <c r="F2472" s="483"/>
      <c r="G2472" s="483"/>
      <c r="H2472" s="483"/>
      <c r="I2472" s="483"/>
      <c r="J2472" s="169"/>
      <c r="K2472" s="415"/>
      <c r="L2472" s="87"/>
      <c r="M2472" s="253"/>
      <c r="N2472" s="254"/>
    </row>
    <row r="2473" spans="2:14" s="247" customFormat="1" ht="15" hidden="1">
      <c r="B2473" s="326"/>
      <c r="C2473" s="150"/>
      <c r="D2473" s="150"/>
      <c r="E2473" s="610" t="s">
        <v>12518</v>
      </c>
      <c r="F2473" s="611"/>
      <c r="G2473" s="611"/>
      <c r="H2473" s="611"/>
      <c r="I2473" s="611"/>
      <c r="J2473" s="612"/>
      <c r="K2473" s="415"/>
      <c r="L2473" s="87"/>
      <c r="M2473" s="253"/>
      <c r="N2473" s="254"/>
    </row>
    <row r="2474" spans="2:14" s="247" customFormat="1" hidden="1">
      <c r="B2474" s="326"/>
      <c r="C2474" s="150"/>
      <c r="D2474" s="150"/>
      <c r="E2474" s="184"/>
      <c r="F2474" s="483"/>
      <c r="G2474" s="483"/>
      <c r="H2474" s="483"/>
      <c r="I2474" s="483"/>
      <c r="J2474" s="169"/>
      <c r="K2474" s="415"/>
      <c r="L2474" s="87"/>
      <c r="M2474" s="253"/>
      <c r="N2474" s="254"/>
    </row>
    <row r="2475" spans="2:14" s="247" customFormat="1" ht="15" hidden="1">
      <c r="B2475" s="326" t="s">
        <v>12516</v>
      </c>
      <c r="C2475" s="150">
        <v>84862</v>
      </c>
      <c r="D2475" s="41" t="s">
        <v>11</v>
      </c>
      <c r="E2475" s="579" t="str">
        <f>IFERROR(VLOOKUP($C2475,'2-SINAPI MAIO 2018'!$A$1:$D$11396,2,0),IFERROR(VLOOKUP($C2475,'3-COMPO.ADM.PRF '!$B$12:$I$201,4,0),""))</f>
        <v>GUARDA-CORPO COM CORRIMAO EM TUBO DE ACO GALVANIZADO 1 1/2"</v>
      </c>
      <c r="F2475" s="580"/>
      <c r="G2475" s="580"/>
      <c r="H2475" s="580"/>
      <c r="I2475" s="580"/>
      <c r="J2475" s="581"/>
      <c r="K2475" s="412">
        <v>0</v>
      </c>
      <c r="L2475" s="87" t="s">
        <v>20</v>
      </c>
      <c r="M2475" s="253"/>
      <c r="N2475" s="254"/>
    </row>
    <row r="2476" spans="2:14" s="247" customFormat="1" hidden="1">
      <c r="B2476" s="326"/>
      <c r="C2476" s="150"/>
      <c r="D2476" s="150"/>
      <c r="E2476" s="184"/>
      <c r="F2476" s="453"/>
      <c r="G2476" s="453"/>
      <c r="H2476" s="453"/>
      <c r="I2476" s="453"/>
      <c r="J2476" s="169"/>
      <c r="K2476" s="415"/>
      <c r="L2476" s="87"/>
      <c r="M2476" s="253"/>
      <c r="N2476" s="254"/>
    </row>
    <row r="2477" spans="2:14" s="247" customFormat="1" ht="15" hidden="1">
      <c r="B2477" s="326" t="s">
        <v>12517</v>
      </c>
      <c r="C2477" s="150" t="s">
        <v>11863</v>
      </c>
      <c r="D2477" s="41" t="s">
        <v>11</v>
      </c>
      <c r="E2477" s="579" t="str">
        <f>IFERROR(VLOOKUP($C2477,'2-SINAPI MAIO 2018'!$A$1:$D$11396,2,0),IFERROR(VLOOKUP($C2477,'3-COMPO.ADM.PRF '!$B$12:$I$201,4,0),""))</f>
        <v>CORRIMAO EM TUBO ACO GALVANIZADO 2 1/2" COM BRACADEIRA</v>
      </c>
      <c r="F2477" s="580"/>
      <c r="G2477" s="580"/>
      <c r="H2477" s="580"/>
      <c r="I2477" s="580"/>
      <c r="J2477" s="581"/>
      <c r="K2477" s="412">
        <v>0</v>
      </c>
      <c r="L2477" s="87" t="s">
        <v>20</v>
      </c>
      <c r="M2477" s="253"/>
      <c r="N2477" s="254"/>
    </row>
    <row r="2478" spans="2:14" s="247" customFormat="1">
      <c r="B2478" s="326"/>
      <c r="C2478" s="150"/>
      <c r="D2478" s="150"/>
      <c r="E2478" s="184"/>
      <c r="F2478" s="453"/>
      <c r="G2478" s="453"/>
      <c r="H2478" s="453"/>
      <c r="I2478" s="453"/>
      <c r="J2478" s="169"/>
      <c r="K2478" s="415"/>
      <c r="L2478" s="87"/>
      <c r="M2478" s="253"/>
      <c r="N2478" s="254"/>
    </row>
    <row r="2479" spans="2:14" s="247" customFormat="1" ht="15">
      <c r="B2479" s="326"/>
      <c r="C2479" s="150"/>
      <c r="D2479" s="150"/>
      <c r="E2479" s="610" t="s">
        <v>12900</v>
      </c>
      <c r="F2479" s="611"/>
      <c r="G2479" s="611"/>
      <c r="H2479" s="611"/>
      <c r="I2479" s="611"/>
      <c r="J2479" s="612"/>
      <c r="K2479" s="415"/>
      <c r="L2479" s="87"/>
      <c r="M2479" s="253"/>
      <c r="N2479" s="254"/>
    </row>
    <row r="2480" spans="2:14" s="247" customFormat="1" ht="15">
      <c r="B2480" s="326"/>
      <c r="C2480" s="485">
        <v>89455</v>
      </c>
      <c r="D2480" s="121" t="s">
        <v>11</v>
      </c>
      <c r="E2480" s="184" t="s">
        <v>12897</v>
      </c>
      <c r="F2480" s="562"/>
      <c r="G2480" s="562"/>
      <c r="H2480" s="562"/>
      <c r="I2480" s="562"/>
      <c r="J2480" s="169"/>
      <c r="K2480" s="412">
        <f>26*1.2</f>
        <v>31.2</v>
      </c>
      <c r="L2480" s="87" t="s">
        <v>78</v>
      </c>
      <c r="M2480" s="253"/>
      <c r="N2480" s="254"/>
    </row>
    <row r="2481" spans="2:14" s="247" customFormat="1">
      <c r="B2481" s="326"/>
      <c r="C2481" s="150"/>
      <c r="D2481" s="150"/>
      <c r="E2481" s="184"/>
      <c r="F2481" s="562"/>
      <c r="G2481" s="562"/>
      <c r="H2481" s="562"/>
      <c r="I2481" s="562"/>
      <c r="J2481" s="169"/>
      <c r="K2481" s="415"/>
      <c r="L2481" s="87"/>
      <c r="M2481" s="253"/>
      <c r="N2481" s="254"/>
    </row>
    <row r="2482" spans="2:14" s="247" customFormat="1" ht="15">
      <c r="B2482" s="326"/>
      <c r="C2482" s="150"/>
      <c r="D2482" s="150"/>
      <c r="E2482" s="610" t="s">
        <v>12888</v>
      </c>
      <c r="F2482" s="611"/>
      <c r="G2482" s="611"/>
      <c r="H2482" s="611"/>
      <c r="I2482" s="611"/>
      <c r="J2482" s="612"/>
      <c r="K2482" s="415"/>
      <c r="L2482" s="87"/>
      <c r="M2482" s="253"/>
      <c r="N2482" s="254"/>
    </row>
    <row r="2483" spans="2:14" s="247" customFormat="1" ht="15">
      <c r="B2483" s="326"/>
      <c r="C2483" s="485" t="s">
        <v>11983</v>
      </c>
      <c r="D2483" s="121" t="s">
        <v>11</v>
      </c>
      <c r="E2483" s="184" t="s">
        <v>12889</v>
      </c>
      <c r="F2483" s="562"/>
      <c r="G2483" s="562"/>
      <c r="H2483" s="562"/>
      <c r="I2483" s="562"/>
      <c r="J2483" s="169"/>
      <c r="K2483" s="412">
        <v>300</v>
      </c>
      <c r="L2483" s="87" t="s">
        <v>78</v>
      </c>
      <c r="M2483" s="253"/>
      <c r="N2483" s="254"/>
    </row>
    <row r="2484" spans="2:14" s="247" customFormat="1">
      <c r="B2484" s="326"/>
      <c r="C2484" s="150"/>
      <c r="D2484" s="150"/>
      <c r="E2484" s="184"/>
      <c r="F2484" s="562"/>
      <c r="G2484" s="562"/>
      <c r="H2484" s="562"/>
      <c r="I2484" s="562"/>
      <c r="J2484" s="169"/>
      <c r="K2484" s="415"/>
      <c r="L2484" s="87"/>
      <c r="M2484" s="253"/>
      <c r="N2484" s="254"/>
    </row>
    <row r="2485" spans="2:14" s="247" customFormat="1">
      <c r="B2485" s="326"/>
      <c r="C2485" s="150"/>
      <c r="D2485" s="150"/>
      <c r="E2485" s="184"/>
      <c r="F2485" s="562"/>
      <c r="G2485" s="562"/>
      <c r="H2485" s="562"/>
      <c r="I2485" s="562"/>
      <c r="J2485" s="169"/>
      <c r="K2485" s="415"/>
      <c r="L2485" s="87"/>
      <c r="M2485" s="253"/>
      <c r="N2485" s="254"/>
    </row>
    <row r="2486" spans="2:14" s="247" customFormat="1">
      <c r="B2486" s="326"/>
      <c r="C2486" s="150"/>
      <c r="D2486" s="150"/>
      <c r="E2486" s="184"/>
      <c r="F2486" s="562"/>
      <c r="G2486" s="562"/>
      <c r="H2486" s="562"/>
      <c r="I2486" s="562"/>
      <c r="J2486" s="169"/>
      <c r="K2486" s="415"/>
      <c r="L2486" s="87"/>
      <c r="M2486" s="253"/>
      <c r="N2486" s="254"/>
    </row>
    <row r="2487" spans="2:14" s="247" customFormat="1" ht="15">
      <c r="B2487" s="326"/>
      <c r="C2487" s="150"/>
      <c r="D2487" s="150"/>
      <c r="E2487" s="610" t="s">
        <v>12527</v>
      </c>
      <c r="F2487" s="611"/>
      <c r="G2487" s="611"/>
      <c r="H2487" s="611"/>
      <c r="I2487" s="611"/>
      <c r="J2487" s="612"/>
      <c r="K2487" s="415"/>
      <c r="L2487" s="87"/>
      <c r="M2487" s="253"/>
      <c r="N2487" s="254"/>
    </row>
    <row r="2488" spans="2:14" s="247" customFormat="1" ht="15">
      <c r="B2488" s="326"/>
      <c r="C2488" s="485" t="str">
        <f>'3-COMPO.ADM.PRF '!B203</f>
        <v>COMP-SD-2</v>
      </c>
      <c r="D2488" s="121" t="s">
        <v>6713</v>
      </c>
      <c r="E2488" s="184" t="s">
        <v>12522</v>
      </c>
      <c r="F2488" s="453"/>
      <c r="G2488" s="453"/>
      <c r="H2488" s="453"/>
      <c r="I2488" s="453"/>
      <c r="J2488" s="169"/>
      <c r="K2488" s="412">
        <v>1</v>
      </c>
      <c r="L2488" s="87" t="s">
        <v>5798</v>
      </c>
      <c r="M2488" s="253"/>
      <c r="N2488" s="254"/>
    </row>
    <row r="2489" spans="2:14" s="247" customFormat="1">
      <c r="B2489" s="326"/>
      <c r="C2489" s="150"/>
      <c r="D2489" s="150"/>
      <c r="E2489" s="184"/>
      <c r="F2489" s="400"/>
      <c r="G2489" s="400"/>
      <c r="H2489" s="400"/>
      <c r="I2489" s="400"/>
      <c r="J2489" s="169"/>
      <c r="K2489" s="415"/>
      <c r="L2489" s="87"/>
      <c r="M2489" s="253"/>
      <c r="N2489" s="254"/>
    </row>
    <row r="2490" spans="2:14" ht="13.5" thickBot="1">
      <c r="B2490" s="322"/>
      <c r="C2490" s="45"/>
      <c r="D2490" s="45"/>
      <c r="E2490" s="178"/>
      <c r="F2490" s="73"/>
      <c r="G2490" s="73"/>
      <c r="H2490" s="73"/>
      <c r="I2490" s="73"/>
      <c r="J2490" s="169"/>
      <c r="K2490" s="411"/>
      <c r="L2490" s="100"/>
      <c r="M2490" s="170"/>
      <c r="N2490" s="171"/>
    </row>
    <row r="2491" spans="2:14" ht="13.5" thickBot="1">
      <c r="B2491" s="323"/>
      <c r="C2491" s="149"/>
      <c r="D2491" s="149"/>
      <c r="E2491" s="591" t="s">
        <v>6512</v>
      </c>
      <c r="F2491" s="592"/>
      <c r="G2491" s="592"/>
      <c r="H2491" s="592"/>
      <c r="I2491" s="592"/>
      <c r="J2491" s="593"/>
      <c r="K2491" s="410"/>
      <c r="L2491" s="106"/>
      <c r="M2491" s="154"/>
      <c r="N2491" s="177"/>
    </row>
    <row r="2492" spans="2:14">
      <c r="B2492" s="322" t="s">
        <v>12869</v>
      </c>
      <c r="C2492" s="45">
        <v>9537</v>
      </c>
      <c r="D2492" s="121" t="s">
        <v>11</v>
      </c>
      <c r="E2492" s="178" t="s">
        <v>5941</v>
      </c>
      <c r="F2492" s="73"/>
      <c r="G2492" s="73"/>
      <c r="H2492" s="73"/>
      <c r="I2492" s="73"/>
      <c r="J2492" s="169"/>
      <c r="K2492" s="415">
        <v>1442.3</v>
      </c>
      <c r="L2492" s="87" t="s">
        <v>63</v>
      </c>
      <c r="M2492" s="170"/>
      <c r="N2492" s="171"/>
    </row>
    <row r="2493" spans="2:14">
      <c r="B2493" s="322"/>
      <c r="C2493" s="45"/>
      <c r="D2493" s="45"/>
      <c r="E2493" s="178"/>
      <c r="F2493" s="73"/>
      <c r="G2493" s="73"/>
      <c r="H2493" s="73"/>
      <c r="I2493" s="73"/>
      <c r="J2493" s="169"/>
      <c r="K2493" s="415"/>
      <c r="L2493" s="87"/>
      <c r="M2493" s="170"/>
      <c r="N2493" s="171"/>
    </row>
    <row r="2494" spans="2:14">
      <c r="B2494" s="322"/>
      <c r="C2494" s="45"/>
      <c r="D2494" s="45"/>
      <c r="E2494" s="178"/>
      <c r="F2494" s="73"/>
      <c r="G2494" s="73"/>
      <c r="H2494" s="73"/>
      <c r="I2494" s="73"/>
      <c r="J2494" s="169"/>
      <c r="K2494" s="415"/>
      <c r="L2494" s="87"/>
      <c r="M2494" s="170"/>
      <c r="N2494" s="171"/>
    </row>
    <row r="2495" spans="2:14" hidden="1">
      <c r="B2495" s="322"/>
      <c r="C2495" s="45"/>
      <c r="D2495" s="45"/>
      <c r="E2495" s="178"/>
      <c r="F2495" s="73"/>
      <c r="G2495" s="73"/>
      <c r="H2495" s="73"/>
      <c r="I2495" s="73"/>
      <c r="J2495" s="169"/>
      <c r="K2495" s="415"/>
      <c r="L2495" s="87"/>
      <c r="M2495" s="170"/>
      <c r="N2495" s="171"/>
    </row>
    <row r="2496" spans="2:14" hidden="1">
      <c r="B2496" s="322"/>
      <c r="C2496" s="45"/>
      <c r="D2496" s="45"/>
      <c r="E2496" s="178"/>
      <c r="F2496" s="73"/>
      <c r="G2496" s="73"/>
      <c r="H2496" s="73"/>
      <c r="I2496" s="73"/>
      <c r="J2496" s="169"/>
      <c r="K2496" s="415"/>
      <c r="L2496" s="87"/>
      <c r="M2496" s="170"/>
      <c r="N2496" s="171"/>
    </row>
    <row r="2497" spans="2:14" hidden="1">
      <c r="B2497" s="322"/>
      <c r="C2497" s="45"/>
      <c r="D2497" s="45"/>
      <c r="E2497" s="184" t="s">
        <v>6511</v>
      </c>
      <c r="F2497" s="73"/>
      <c r="G2497" s="73"/>
      <c r="H2497" s="73"/>
      <c r="I2497" s="73"/>
      <c r="J2497" s="169"/>
      <c r="K2497" s="415"/>
      <c r="L2497" s="87"/>
      <c r="M2497" s="170"/>
      <c r="N2497" s="171"/>
    </row>
    <row r="2498" spans="2:14" hidden="1">
      <c r="B2498" s="322"/>
      <c r="C2498" s="45"/>
      <c r="D2498" s="45"/>
      <c r="E2498" s="184"/>
      <c r="F2498" s="73"/>
      <c r="G2498" s="73"/>
      <c r="H2498" s="73"/>
      <c r="I2498" s="73"/>
      <c r="J2498" s="169"/>
      <c r="K2498" s="415"/>
      <c r="L2498" s="87"/>
      <c r="M2498" s="170"/>
      <c r="N2498" s="171"/>
    </row>
    <row r="2499" spans="2:14" hidden="1">
      <c r="B2499" s="322"/>
      <c r="C2499" s="45"/>
      <c r="D2499" s="45"/>
      <c r="E2499" s="184"/>
      <c r="F2499" s="73"/>
      <c r="G2499" s="73"/>
      <c r="H2499" s="73"/>
      <c r="I2499" s="73"/>
      <c r="J2499" s="169"/>
      <c r="K2499" s="415"/>
      <c r="L2499" s="87"/>
      <c r="M2499" s="170"/>
      <c r="N2499" s="171"/>
    </row>
    <row r="2500" spans="2:14" hidden="1">
      <c r="B2500" s="322"/>
      <c r="C2500" s="45"/>
      <c r="D2500" s="45"/>
      <c r="E2500" s="184"/>
      <c r="F2500" s="73"/>
      <c r="G2500" s="73"/>
      <c r="H2500" s="73"/>
      <c r="I2500" s="73"/>
      <c r="J2500" s="169"/>
      <c r="K2500" s="415"/>
      <c r="L2500" s="87"/>
      <c r="M2500" s="170"/>
      <c r="N2500" s="171"/>
    </row>
    <row r="2501" spans="2:14" hidden="1">
      <c r="B2501" s="322"/>
      <c r="C2501" s="45"/>
      <c r="D2501" s="45"/>
      <c r="E2501" s="184"/>
      <c r="F2501" s="73"/>
      <c r="G2501" s="73"/>
      <c r="H2501" s="73"/>
      <c r="I2501" s="73"/>
      <c r="J2501" s="169"/>
      <c r="K2501" s="415"/>
      <c r="L2501" s="87"/>
      <c r="M2501" s="170"/>
      <c r="N2501" s="171"/>
    </row>
    <row r="2502" spans="2:14" hidden="1">
      <c r="B2502" s="322"/>
      <c r="C2502" s="45"/>
      <c r="D2502" s="45"/>
      <c r="E2502" s="184"/>
      <c r="F2502" s="73"/>
      <c r="G2502" s="73"/>
      <c r="H2502" s="73"/>
      <c r="I2502" s="73"/>
      <c r="J2502" s="169"/>
      <c r="K2502" s="415"/>
      <c r="L2502" s="87"/>
      <c r="M2502" s="170"/>
      <c r="N2502" s="171"/>
    </row>
    <row r="2503" spans="2:14" hidden="1">
      <c r="B2503" s="322"/>
      <c r="C2503" s="45"/>
      <c r="D2503" s="45"/>
      <c r="E2503" s="184" t="s">
        <v>6510</v>
      </c>
      <c r="F2503" s="73"/>
      <c r="G2503" s="73"/>
      <c r="H2503" s="73"/>
      <c r="I2503" s="73"/>
      <c r="J2503" s="169"/>
      <c r="K2503" s="415">
        <f>K1390+K1371+K1395</f>
        <v>0</v>
      </c>
      <c r="L2503" s="87" t="s">
        <v>63</v>
      </c>
      <c r="M2503" s="170"/>
      <c r="N2503" s="171"/>
    </row>
    <row r="2504" spans="2:14" hidden="1">
      <c r="B2504" s="322"/>
      <c r="C2504" s="45"/>
      <c r="D2504" s="45"/>
      <c r="E2504" s="184"/>
      <c r="F2504" s="73"/>
      <c r="G2504" s="73"/>
      <c r="H2504" s="73"/>
      <c r="I2504" s="73"/>
      <c r="J2504" s="169"/>
      <c r="K2504" s="415"/>
      <c r="L2504" s="87"/>
      <c r="M2504" s="170"/>
      <c r="N2504" s="171"/>
    </row>
    <row r="2505" spans="2:14" hidden="1">
      <c r="B2505" s="322"/>
      <c r="C2505" s="45"/>
      <c r="D2505" s="45"/>
      <c r="E2505" s="184"/>
      <c r="F2505" s="73"/>
      <c r="G2505" s="73"/>
      <c r="H2505" s="73"/>
      <c r="I2505" s="73"/>
      <c r="J2505" s="169"/>
      <c r="K2505" s="415"/>
      <c r="L2505" s="87"/>
      <c r="M2505" s="170"/>
      <c r="N2505" s="171"/>
    </row>
    <row r="2506" spans="2:14" hidden="1">
      <c r="B2506" s="322"/>
      <c r="C2506" s="45"/>
      <c r="D2506" s="45"/>
      <c r="E2506" s="184"/>
      <c r="F2506" s="73"/>
      <c r="G2506" s="73"/>
      <c r="H2506" s="73"/>
      <c r="I2506" s="73"/>
      <c r="J2506" s="169"/>
      <c r="K2506" s="415"/>
      <c r="L2506" s="87"/>
      <c r="M2506" s="170"/>
      <c r="N2506" s="171"/>
    </row>
    <row r="2507" spans="2:14" hidden="1">
      <c r="B2507" s="322"/>
      <c r="C2507" s="45"/>
      <c r="D2507" s="45"/>
      <c r="E2507" s="184"/>
      <c r="F2507" s="73"/>
      <c r="G2507" s="73"/>
      <c r="H2507" s="73"/>
      <c r="I2507" s="73"/>
      <c r="J2507" s="169"/>
      <c r="K2507" s="415"/>
      <c r="L2507" s="87"/>
      <c r="M2507" s="170"/>
      <c r="N2507" s="171"/>
    </row>
    <row r="2508" spans="2:14" hidden="1">
      <c r="B2508" s="322"/>
      <c r="C2508" s="45"/>
      <c r="D2508" s="45"/>
      <c r="E2508" s="184"/>
      <c r="F2508" s="73"/>
      <c r="G2508" s="73"/>
      <c r="H2508" s="73"/>
      <c r="I2508" s="73"/>
      <c r="J2508" s="169"/>
      <c r="K2508" s="415"/>
      <c r="L2508" s="87"/>
      <c r="M2508" s="170"/>
      <c r="N2508" s="171"/>
    </row>
    <row r="2509" spans="2:14" hidden="1">
      <c r="B2509" s="322"/>
      <c r="C2509" s="45"/>
      <c r="D2509" s="45"/>
      <c r="E2509" s="184" t="s">
        <v>6509</v>
      </c>
      <c r="F2509" s="73"/>
      <c r="G2509" s="73"/>
      <c r="H2509" s="73"/>
      <c r="I2509" s="73"/>
      <c r="J2509" s="169"/>
      <c r="K2509" s="411"/>
      <c r="L2509" s="100"/>
      <c r="M2509" s="170"/>
      <c r="N2509" s="171"/>
    </row>
    <row r="2510" spans="2:14" hidden="1">
      <c r="B2510" s="322"/>
      <c r="C2510" s="45"/>
      <c r="D2510" s="45"/>
      <c r="E2510" s="178"/>
      <c r="F2510" s="73"/>
      <c r="G2510" s="73"/>
      <c r="H2510" s="73"/>
      <c r="I2510" s="73"/>
      <c r="J2510" s="169"/>
      <c r="K2510" s="411"/>
      <c r="L2510" s="100"/>
      <c r="M2510" s="170"/>
      <c r="N2510" s="171"/>
    </row>
    <row r="2511" spans="2:14" hidden="1">
      <c r="B2511" s="322"/>
      <c r="C2511" s="45"/>
      <c r="D2511" s="45"/>
      <c r="E2511" s="178"/>
      <c r="F2511" s="73"/>
      <c r="G2511" s="73"/>
      <c r="H2511" s="73"/>
      <c r="I2511" s="73"/>
      <c r="J2511" s="169"/>
      <c r="K2511" s="411"/>
      <c r="L2511" s="100"/>
      <c r="M2511" s="170"/>
      <c r="N2511" s="171"/>
    </row>
    <row r="2512" spans="2:14" hidden="1">
      <c r="B2512" s="322"/>
      <c r="C2512" s="45"/>
      <c r="D2512" s="45"/>
      <c r="E2512" s="178"/>
      <c r="F2512" s="73"/>
      <c r="G2512" s="73"/>
      <c r="H2512" s="73"/>
      <c r="I2512" s="73"/>
      <c r="J2512" s="169"/>
      <c r="K2512" s="411"/>
      <c r="L2512" s="100"/>
      <c r="M2512" s="170"/>
      <c r="N2512" s="171"/>
    </row>
    <row r="2513" spans="2:14" hidden="1">
      <c r="B2513" s="322"/>
      <c r="C2513" s="45"/>
      <c r="D2513" s="45"/>
      <c r="E2513" s="178"/>
      <c r="F2513" s="73"/>
      <c r="G2513" s="73"/>
      <c r="H2513" s="73"/>
      <c r="I2513" s="73"/>
      <c r="J2513" s="169"/>
      <c r="K2513" s="411"/>
      <c r="L2513" s="100"/>
      <c r="M2513" s="170"/>
      <c r="N2513" s="171"/>
    </row>
    <row r="2514" spans="2:14" hidden="1">
      <c r="B2514" s="322"/>
      <c r="C2514" s="45"/>
      <c r="D2514" s="45"/>
      <c r="E2514" s="178" t="s">
        <v>6107</v>
      </c>
      <c r="F2514" s="73"/>
      <c r="G2514" s="73"/>
      <c r="H2514" s="73"/>
      <c r="I2514" s="73"/>
      <c r="J2514" s="169"/>
      <c r="K2514" s="411"/>
      <c r="L2514" s="100"/>
      <c r="M2514" s="170"/>
      <c r="N2514" s="171"/>
    </row>
    <row r="2515" spans="2:14" hidden="1">
      <c r="B2515" s="322"/>
      <c r="C2515" s="45"/>
      <c r="D2515" s="45"/>
      <c r="E2515" s="178" t="s">
        <v>6108</v>
      </c>
      <c r="F2515" s="73"/>
      <c r="G2515" s="73"/>
      <c r="H2515" s="73"/>
      <c r="I2515" s="73"/>
      <c r="J2515" s="169"/>
      <c r="K2515" s="411"/>
      <c r="L2515" s="100"/>
      <c r="M2515" s="170"/>
      <c r="N2515" s="171"/>
    </row>
    <row r="2516" spans="2:14" ht="13.5" thickBot="1">
      <c r="B2516" s="336"/>
      <c r="C2516" s="48"/>
      <c r="D2516" s="48"/>
      <c r="E2516" s="263"/>
      <c r="F2516" s="107"/>
      <c r="G2516" s="107"/>
      <c r="H2516" s="107"/>
      <c r="I2516" s="107"/>
      <c r="J2516" s="264"/>
      <c r="K2516" s="429"/>
      <c r="L2516" s="166"/>
      <c r="M2516" s="265"/>
      <c r="N2516" s="266"/>
    </row>
  </sheetData>
  <mergeCells count="245">
    <mergeCell ref="E1491:J1491"/>
    <mergeCell ref="E1472:J1472"/>
    <mergeCell ref="E1090:J1090"/>
    <mergeCell ref="E1227:J1227"/>
    <mergeCell ref="G1317:I1317"/>
    <mergeCell ref="E1059:J1059"/>
    <mergeCell ref="G1311:I1311"/>
    <mergeCell ref="E1310:J1310"/>
    <mergeCell ref="E944:J944"/>
    <mergeCell ref="E967:J967"/>
    <mergeCell ref="E946:J946"/>
    <mergeCell ref="E1316:J1316"/>
    <mergeCell ref="G1358:J1358"/>
    <mergeCell ref="E959:J959"/>
    <mergeCell ref="G1391:J1391"/>
    <mergeCell ref="E1402:J1402"/>
    <mergeCell ref="E1222:J1222"/>
    <mergeCell ref="E1108:J1108"/>
    <mergeCell ref="E1220:J1220"/>
    <mergeCell ref="E1390:J1390"/>
    <mergeCell ref="E1075:J1075"/>
    <mergeCell ref="E1322:J1322"/>
    <mergeCell ref="E1063:J1063"/>
    <mergeCell ref="E975:J975"/>
    <mergeCell ref="E1434:J1434"/>
    <mergeCell ref="E921:J921"/>
    <mergeCell ref="E867:J867"/>
    <mergeCell ref="E873:J873"/>
    <mergeCell ref="E982:J982"/>
    <mergeCell ref="E985:J985"/>
    <mergeCell ref="E990:J990"/>
    <mergeCell ref="E1006:J1006"/>
    <mergeCell ref="E954:J954"/>
    <mergeCell ref="E952:J952"/>
    <mergeCell ref="G1333:J1333"/>
    <mergeCell ref="G1200:J1200"/>
    <mergeCell ref="E1199:J1199"/>
    <mergeCell ref="E1083:J1083"/>
    <mergeCell ref="E1087:J1087"/>
    <mergeCell ref="E205:J205"/>
    <mergeCell ref="E662:J662"/>
    <mergeCell ref="E669:J669"/>
    <mergeCell ref="E551:J551"/>
    <mergeCell ref="E503:G503"/>
    <mergeCell ref="E149:J149"/>
    <mergeCell ref="E534:J534"/>
    <mergeCell ref="E737:J737"/>
    <mergeCell ref="E926:J926"/>
    <mergeCell ref="E286:J286"/>
    <mergeCell ref="E563:J563"/>
    <mergeCell ref="E608:J608"/>
    <mergeCell ref="E787:G787"/>
    <mergeCell ref="E595:J595"/>
    <mergeCell ref="E682:J682"/>
    <mergeCell ref="E745:J745"/>
    <mergeCell ref="E751:J751"/>
    <mergeCell ref="E857:G857"/>
    <mergeCell ref="E785:J785"/>
    <mergeCell ref="E895:G895"/>
    <mergeCell ref="E859:J859"/>
    <mergeCell ref="E865:J865"/>
    <mergeCell ref="E890:J890"/>
    <mergeCell ref="E657:J657"/>
    <mergeCell ref="B2:N2"/>
    <mergeCell ref="E193:J193"/>
    <mergeCell ref="E197:J197"/>
    <mergeCell ref="E201:J201"/>
    <mergeCell ref="E132:J132"/>
    <mergeCell ref="E108:J108"/>
    <mergeCell ref="E113:J113"/>
    <mergeCell ref="E137:J137"/>
    <mergeCell ref="E189:J189"/>
    <mergeCell ref="E100:J100"/>
    <mergeCell ref="E53:J53"/>
    <mergeCell ref="E63:J63"/>
    <mergeCell ref="E67:J67"/>
    <mergeCell ref="E72:J72"/>
    <mergeCell ref="E77:J77"/>
    <mergeCell ref="E82:J82"/>
    <mergeCell ref="B3:N3"/>
    <mergeCell ref="E87:J87"/>
    <mergeCell ref="E24:J24"/>
    <mergeCell ref="E92:J92"/>
    <mergeCell ref="E4:J4"/>
    <mergeCell ref="E51:J51"/>
    <mergeCell ref="E6:J6"/>
    <mergeCell ref="E16:J16"/>
    <mergeCell ref="E334:J334"/>
    <mergeCell ref="E343:J343"/>
    <mergeCell ref="E392:J392"/>
    <mergeCell ref="E438:J438"/>
    <mergeCell ref="E466:J466"/>
    <mergeCell ref="E490:J490"/>
    <mergeCell ref="E533:G533"/>
    <mergeCell ref="E351:J351"/>
    <mergeCell ref="E501:J501"/>
    <mergeCell ref="E365:J365"/>
    <mergeCell ref="E416:J416"/>
    <mergeCell ref="E441:J441"/>
    <mergeCell ref="E469:J469"/>
    <mergeCell ref="E590:J590"/>
    <mergeCell ref="E585:G585"/>
    <mergeCell ref="E1003:J1003"/>
    <mergeCell ref="E1026:J1026"/>
    <mergeCell ref="E1030:J1030"/>
    <mergeCell ref="E969:J969"/>
    <mergeCell ref="E918:J918"/>
    <mergeCell ref="E767:J767"/>
    <mergeCell ref="E771:J771"/>
    <mergeCell ref="E727:J727"/>
    <mergeCell ref="E743:J743"/>
    <mergeCell ref="E757:J757"/>
    <mergeCell ref="E1010:J1010"/>
    <mergeCell ref="E965:J965"/>
    <mergeCell ref="E732:J732"/>
    <mergeCell ref="E686:G686"/>
    <mergeCell ref="E600:J600"/>
    <mergeCell ref="E606:J606"/>
    <mergeCell ref="E789:J789"/>
    <mergeCell ref="E796:J796"/>
    <mergeCell ref="E798:J798"/>
    <mergeCell ref="E806:J806"/>
    <mergeCell ref="E813:J813"/>
    <mergeCell ref="E819:J819"/>
    <mergeCell ref="E620:J620"/>
    <mergeCell ref="E614:J614"/>
    <mergeCell ref="E630:G630"/>
    <mergeCell ref="E656:G656"/>
    <mergeCell ref="E1067:J1067"/>
    <mergeCell ref="E1035:J1035"/>
    <mergeCell ref="E1039:J1039"/>
    <mergeCell ref="E1043:J1043"/>
    <mergeCell ref="E823:G823"/>
    <mergeCell ref="E884:J884"/>
    <mergeCell ref="E2491:J2491"/>
    <mergeCell ref="E2338:J2338"/>
    <mergeCell ref="E2343:J2343"/>
    <mergeCell ref="E2349:J2349"/>
    <mergeCell ref="E2355:J2355"/>
    <mergeCell ref="E2359:J2359"/>
    <mergeCell ref="E2362:J2362"/>
    <mergeCell ref="E2335:J2335"/>
    <mergeCell ref="E2366:J2366"/>
    <mergeCell ref="E2368:J2368"/>
    <mergeCell ref="E2385:J2385"/>
    <mergeCell ref="E2391:J2391"/>
    <mergeCell ref="E2397:J2397"/>
    <mergeCell ref="E2419:J2419"/>
    <mergeCell ref="E2421:J2421"/>
    <mergeCell ref="E2444:J2444"/>
    <mergeCell ref="E2450:J2450"/>
    <mergeCell ref="E2456:J2456"/>
    <mergeCell ref="E2473:J2473"/>
    <mergeCell ref="E2487:J2487"/>
    <mergeCell ref="E2482:J2482"/>
    <mergeCell ref="E2477:J2477"/>
    <mergeCell ref="E2479:J2479"/>
    <mergeCell ref="E2431:J2431"/>
    <mergeCell ref="E2426:J2426"/>
    <mergeCell ref="E2462:J2462"/>
    <mergeCell ref="E2475:J2475"/>
    <mergeCell ref="E2308:J2308"/>
    <mergeCell ref="E2034:J2034"/>
    <mergeCell ref="E2318:J2318"/>
    <mergeCell ref="E2310:J2310"/>
    <mergeCell ref="E2312:J2312"/>
    <mergeCell ref="E2336:J2336"/>
    <mergeCell ref="E2314:J2314"/>
    <mergeCell ref="E2316:J2316"/>
    <mergeCell ref="E2322:J2322"/>
    <mergeCell ref="E2306:J2306"/>
    <mergeCell ref="E2324:J2324"/>
    <mergeCell ref="E2326:J2326"/>
    <mergeCell ref="E2023:J2023"/>
    <mergeCell ref="E2024:J2024"/>
    <mergeCell ref="E2159:J2159"/>
    <mergeCell ref="G1447:J1447"/>
    <mergeCell ref="E2014:J2014"/>
    <mergeCell ref="E2008:J2008"/>
    <mergeCell ref="E1967:J1967"/>
    <mergeCell ref="E1981:J1981"/>
    <mergeCell ref="E1982:J1982"/>
    <mergeCell ref="E1983:J1983"/>
    <mergeCell ref="E2010:J2010"/>
    <mergeCell ref="E2011:J2011"/>
    <mergeCell ref="E2012:J2012"/>
    <mergeCell ref="E2013:J2013"/>
    <mergeCell ref="E1746:J1746"/>
    <mergeCell ref="E1747:J1747"/>
    <mergeCell ref="E1748:J1748"/>
    <mergeCell ref="E1753:J1753"/>
    <mergeCell ref="E1751:J1751"/>
    <mergeCell ref="E1791:J1791"/>
    <mergeCell ref="E2029:J2029"/>
    <mergeCell ref="E1495:J1495"/>
    <mergeCell ref="E2022:J2022"/>
    <mergeCell ref="E1958:J1958"/>
    <mergeCell ref="E2020:J2020"/>
    <mergeCell ref="E2021:J2021"/>
    <mergeCell ref="E1079:J1079"/>
    <mergeCell ref="E1117:J1117"/>
    <mergeCell ref="E1327:J1327"/>
    <mergeCell ref="E1309:J1309"/>
    <mergeCell ref="E1427:J1427"/>
    <mergeCell ref="E557:J557"/>
    <mergeCell ref="E1378:J1378"/>
    <mergeCell ref="G1379:J1379"/>
    <mergeCell ref="G1118:J1118"/>
    <mergeCell ref="E1332:J1332"/>
    <mergeCell ref="E675:J675"/>
    <mergeCell ref="E679:J679"/>
    <mergeCell ref="E1620:J1620"/>
    <mergeCell ref="E1622:J1622"/>
    <mergeCell ref="E1624:J1624"/>
    <mergeCell ref="E726:G726"/>
    <mergeCell ref="E1498:J1498"/>
    <mergeCell ref="E1626:J1626"/>
    <mergeCell ref="E1441:J1441"/>
    <mergeCell ref="E1366:J1366"/>
    <mergeCell ref="G1367:J1367"/>
    <mergeCell ref="E1110:J1110"/>
    <mergeCell ref="E32:J32"/>
    <mergeCell ref="E8:J8"/>
    <mergeCell ref="E282:J282"/>
    <mergeCell ref="E271:J271"/>
    <mergeCell ref="E273:J273"/>
    <mergeCell ref="E278:J278"/>
    <mergeCell ref="E1479:J1479"/>
    <mergeCell ref="E2018:J2018"/>
    <mergeCell ref="E2019:J2019"/>
    <mergeCell ref="E1113:J1113"/>
    <mergeCell ref="E1071:J1071"/>
    <mergeCell ref="E1015:J1015"/>
    <mergeCell ref="E1021:J1021"/>
    <mergeCell ref="E995:J995"/>
    <mergeCell ref="E1425:J1425"/>
    <mergeCell ref="E1404:J1404"/>
    <mergeCell ref="E1412:J1412"/>
    <mergeCell ref="E1418:J1418"/>
    <mergeCell ref="E1047:J1047"/>
    <mergeCell ref="E1051:J1051"/>
    <mergeCell ref="E1055:J1055"/>
    <mergeCell ref="E1357:J1357"/>
    <mergeCell ref="E1344:J1344"/>
    <mergeCell ref="G1345:J1345"/>
  </mergeCells>
  <pageMargins left="0.51181102362204722" right="0.51181102362204722" top="0.78740157480314965" bottom="0.78740157480314965" header="0.31496062992125984" footer="0.31496062992125984"/>
  <pageSetup paperSize="9" scale="69" orientation="landscape" cellComments="asDisplayed" horizontalDpi="360" verticalDpi="360" r:id="rId1"/>
  <legacyDrawing r:id="rId2"/>
</worksheet>
</file>

<file path=xl/worksheets/sheet2.xml><?xml version="1.0" encoding="utf-8"?>
<worksheet xmlns="http://schemas.openxmlformats.org/spreadsheetml/2006/main" xmlns:r="http://schemas.openxmlformats.org/officeDocument/2006/relationships">
  <dimension ref="A1:G11805"/>
  <sheetViews>
    <sheetView topLeftCell="A3040" workbookViewId="0">
      <selection activeCell="A3041" sqref="A3041"/>
    </sheetView>
  </sheetViews>
  <sheetFormatPr defaultRowHeight="12.75"/>
  <cols>
    <col min="1" max="1" width="10.7109375" style="6" customWidth="1"/>
    <col min="2" max="2" width="47.85546875" style="7" customWidth="1"/>
    <col min="3" max="3" width="10.7109375" style="6" customWidth="1"/>
    <col min="4" max="4" width="18.7109375" customWidth="1"/>
    <col min="7" max="7" width="11.85546875" customWidth="1"/>
  </cols>
  <sheetData>
    <row r="1" spans="1:4" ht="12.75" customHeight="1">
      <c r="A1" s="567" t="s">
        <v>12907</v>
      </c>
      <c r="B1" s="567" t="s">
        <v>12908</v>
      </c>
      <c r="C1" s="567" t="s">
        <v>6118</v>
      </c>
      <c r="D1" s="568" t="s">
        <v>12909</v>
      </c>
    </row>
    <row r="2" spans="1:4" ht="63.75">
      <c r="A2" s="569">
        <v>97141</v>
      </c>
      <c r="B2" s="569" t="s">
        <v>12596</v>
      </c>
      <c r="C2" s="569" t="s">
        <v>20</v>
      </c>
      <c r="D2" s="570">
        <v>5.37</v>
      </c>
    </row>
    <row r="3" spans="1:4" ht="63.75">
      <c r="A3" s="569">
        <v>97142</v>
      </c>
      <c r="B3" s="569" t="s">
        <v>12597</v>
      </c>
      <c r="C3" s="569" t="s">
        <v>20</v>
      </c>
      <c r="D3" s="570">
        <v>5.97</v>
      </c>
    </row>
    <row r="4" spans="1:4" ht="63.75">
      <c r="A4" s="569">
        <v>97143</v>
      </c>
      <c r="B4" s="569" t="s">
        <v>12598</v>
      </c>
      <c r="C4" s="569" t="s">
        <v>20</v>
      </c>
      <c r="D4" s="570">
        <v>7.52</v>
      </c>
    </row>
    <row r="5" spans="1:4" ht="63.75">
      <c r="A5" s="569">
        <v>97144</v>
      </c>
      <c r="B5" s="569" t="s">
        <v>12599</v>
      </c>
      <c r="C5" s="569" t="s">
        <v>20</v>
      </c>
      <c r="D5" s="570">
        <v>9.0500000000000007</v>
      </c>
    </row>
    <row r="6" spans="1:4" ht="63.75">
      <c r="A6" s="569">
        <v>97145</v>
      </c>
      <c r="B6" s="569" t="s">
        <v>12600</v>
      </c>
      <c r="C6" s="569" t="s">
        <v>20</v>
      </c>
      <c r="D6" s="570">
        <v>10.61</v>
      </c>
    </row>
    <row r="7" spans="1:4" ht="63.75">
      <c r="A7" s="569">
        <v>97146</v>
      </c>
      <c r="B7" s="569" t="s">
        <v>12601</v>
      </c>
      <c r="C7" s="569" t="s">
        <v>20</v>
      </c>
      <c r="D7" s="570">
        <v>12.17</v>
      </c>
    </row>
    <row r="8" spans="1:4" ht="63.75">
      <c r="A8" s="569">
        <v>97147</v>
      </c>
      <c r="B8" s="569" t="s">
        <v>12602</v>
      </c>
      <c r="C8" s="569" t="s">
        <v>20</v>
      </c>
      <c r="D8" s="570">
        <v>13.72</v>
      </c>
    </row>
    <row r="9" spans="1:4" ht="63.75">
      <c r="A9" s="569">
        <v>97148</v>
      </c>
      <c r="B9" s="569" t="s">
        <v>12603</v>
      </c>
      <c r="C9" s="569" t="s">
        <v>20</v>
      </c>
      <c r="D9" s="570">
        <v>15.28</v>
      </c>
    </row>
    <row r="10" spans="1:4" ht="63.75">
      <c r="A10" s="569">
        <v>97149</v>
      </c>
      <c r="B10" s="569" t="s">
        <v>12604</v>
      </c>
      <c r="C10" s="569" t="s">
        <v>20</v>
      </c>
      <c r="D10" s="570">
        <v>16.84</v>
      </c>
    </row>
    <row r="11" spans="1:4" ht="63.75">
      <c r="A11" s="569">
        <v>97150</v>
      </c>
      <c r="B11" s="569" t="s">
        <v>12605</v>
      </c>
      <c r="C11" s="569" t="s">
        <v>20</v>
      </c>
      <c r="D11" s="570">
        <v>20.72</v>
      </c>
    </row>
    <row r="12" spans="1:4" ht="63.75">
      <c r="A12" s="569">
        <v>97151</v>
      </c>
      <c r="B12" s="569" t="s">
        <v>12606</v>
      </c>
      <c r="C12" s="569" t="s">
        <v>20</v>
      </c>
      <c r="D12" s="570">
        <v>24.17</v>
      </c>
    </row>
    <row r="13" spans="1:4" ht="63.75">
      <c r="A13" s="569">
        <v>97152</v>
      </c>
      <c r="B13" s="569" t="s">
        <v>12607</v>
      </c>
      <c r="C13" s="569" t="s">
        <v>20</v>
      </c>
      <c r="D13" s="570">
        <v>27.46</v>
      </c>
    </row>
    <row r="14" spans="1:4" ht="63.75">
      <c r="A14" s="569">
        <v>97153</v>
      </c>
      <c r="B14" s="569" t="s">
        <v>12608</v>
      </c>
      <c r="C14" s="569" t="s">
        <v>20</v>
      </c>
      <c r="D14" s="570">
        <v>30.86</v>
      </c>
    </row>
    <row r="15" spans="1:4" ht="63.75">
      <c r="A15" s="569">
        <v>97154</v>
      </c>
      <c r="B15" s="569" t="s">
        <v>12609</v>
      </c>
      <c r="C15" s="569" t="s">
        <v>20</v>
      </c>
      <c r="D15" s="570">
        <v>34.270000000000003</v>
      </c>
    </row>
    <row r="16" spans="1:4" ht="63.75">
      <c r="A16" s="569">
        <v>97155</v>
      </c>
      <c r="B16" s="569" t="s">
        <v>12610</v>
      </c>
      <c r="C16" s="569" t="s">
        <v>20</v>
      </c>
      <c r="D16" s="570">
        <v>37.71</v>
      </c>
    </row>
    <row r="17" spans="1:4" ht="63.75">
      <c r="A17" s="569">
        <v>97156</v>
      </c>
      <c r="B17" s="569" t="s">
        <v>12611</v>
      </c>
      <c r="C17" s="569" t="s">
        <v>20</v>
      </c>
      <c r="D17" s="570">
        <v>44.83</v>
      </c>
    </row>
    <row r="18" spans="1:4" ht="63.75">
      <c r="A18" s="569">
        <v>97157</v>
      </c>
      <c r="B18" s="569" t="s">
        <v>12612</v>
      </c>
      <c r="C18" s="569" t="s">
        <v>20</v>
      </c>
      <c r="D18" s="570">
        <v>3.32</v>
      </c>
    </row>
    <row r="19" spans="1:4" ht="63.75">
      <c r="A19" s="569">
        <v>97158</v>
      </c>
      <c r="B19" s="569" t="s">
        <v>12613</v>
      </c>
      <c r="C19" s="569" t="s">
        <v>20</v>
      </c>
      <c r="D19" s="570">
        <v>3.71</v>
      </c>
    </row>
    <row r="20" spans="1:4" ht="63.75">
      <c r="A20" s="569">
        <v>97159</v>
      </c>
      <c r="B20" s="569" t="s">
        <v>12614</v>
      </c>
      <c r="C20" s="569" t="s">
        <v>20</v>
      </c>
      <c r="D20" s="570">
        <v>4.6500000000000004</v>
      </c>
    </row>
    <row r="21" spans="1:4" ht="63.75">
      <c r="A21" s="569">
        <v>97160</v>
      </c>
      <c r="B21" s="569" t="s">
        <v>12615</v>
      </c>
      <c r="C21" s="569" t="s">
        <v>20</v>
      </c>
      <c r="D21" s="570">
        <v>5.59</v>
      </c>
    </row>
    <row r="22" spans="1:4" ht="63.75">
      <c r="A22" s="569">
        <v>97161</v>
      </c>
      <c r="B22" s="569" t="s">
        <v>12616</v>
      </c>
      <c r="C22" s="569" t="s">
        <v>20</v>
      </c>
      <c r="D22" s="570">
        <v>6.58</v>
      </c>
    </row>
    <row r="23" spans="1:4" ht="63.75">
      <c r="A23" s="569">
        <v>97162</v>
      </c>
      <c r="B23" s="569" t="s">
        <v>12617</v>
      </c>
      <c r="C23" s="569" t="s">
        <v>20</v>
      </c>
      <c r="D23" s="570">
        <v>7.54</v>
      </c>
    </row>
    <row r="24" spans="1:4" ht="63.75">
      <c r="A24" s="569">
        <v>97163</v>
      </c>
      <c r="B24" s="569" t="s">
        <v>12618</v>
      </c>
      <c r="C24" s="569" t="s">
        <v>20</v>
      </c>
      <c r="D24" s="570">
        <v>8.51</v>
      </c>
    </row>
    <row r="25" spans="1:4" ht="63.75">
      <c r="A25" s="569">
        <v>97164</v>
      </c>
      <c r="B25" s="569" t="s">
        <v>12619</v>
      </c>
      <c r="C25" s="569" t="s">
        <v>20</v>
      </c>
      <c r="D25" s="570">
        <v>9.49</v>
      </c>
    </row>
    <row r="26" spans="1:4" ht="63.75">
      <c r="A26" s="569">
        <v>97165</v>
      </c>
      <c r="B26" s="569" t="s">
        <v>12620</v>
      </c>
      <c r="C26" s="569" t="s">
        <v>20</v>
      </c>
      <c r="D26" s="570">
        <v>10.48</v>
      </c>
    </row>
    <row r="27" spans="1:4" ht="63.75">
      <c r="A27" s="569">
        <v>97166</v>
      </c>
      <c r="B27" s="569" t="s">
        <v>12621</v>
      </c>
      <c r="C27" s="569" t="s">
        <v>20</v>
      </c>
      <c r="D27" s="570">
        <v>12.87</v>
      </c>
    </row>
    <row r="28" spans="1:4" ht="63.75">
      <c r="A28" s="569">
        <v>97167</v>
      </c>
      <c r="B28" s="569" t="s">
        <v>12622</v>
      </c>
      <c r="C28" s="569" t="s">
        <v>20</v>
      </c>
      <c r="D28" s="570">
        <v>15.04</v>
      </c>
    </row>
    <row r="29" spans="1:4" ht="63.75">
      <c r="A29" s="569">
        <v>97168</v>
      </c>
      <c r="B29" s="569" t="s">
        <v>12623</v>
      </c>
      <c r="C29" s="569" t="s">
        <v>20</v>
      </c>
      <c r="D29" s="570">
        <v>17.03</v>
      </c>
    </row>
    <row r="30" spans="1:4" ht="63.75">
      <c r="A30" s="569">
        <v>97169</v>
      </c>
      <c r="B30" s="569" t="s">
        <v>12624</v>
      </c>
      <c r="C30" s="569" t="s">
        <v>20</v>
      </c>
      <c r="D30" s="570">
        <v>19.13</v>
      </c>
    </row>
    <row r="31" spans="1:4" ht="63.75">
      <c r="A31" s="569">
        <v>97170</v>
      </c>
      <c r="B31" s="569" t="s">
        <v>12625</v>
      </c>
      <c r="C31" s="569" t="s">
        <v>20</v>
      </c>
      <c r="D31" s="570">
        <v>21.25</v>
      </c>
    </row>
    <row r="32" spans="1:4" ht="63.75">
      <c r="A32" s="569">
        <v>97171</v>
      </c>
      <c r="B32" s="569" t="s">
        <v>12626</v>
      </c>
      <c r="C32" s="569" t="s">
        <v>20</v>
      </c>
      <c r="D32" s="570">
        <v>23.38</v>
      </c>
    </row>
    <row r="33" spans="1:4" ht="63.75">
      <c r="A33" s="569">
        <v>97172</v>
      </c>
      <c r="B33" s="569" t="s">
        <v>12627</v>
      </c>
      <c r="C33" s="569" t="s">
        <v>20</v>
      </c>
      <c r="D33" s="570">
        <v>27.93</v>
      </c>
    </row>
    <row r="34" spans="1:4" ht="63.75">
      <c r="A34" s="569">
        <v>97173</v>
      </c>
      <c r="B34" s="569" t="s">
        <v>12628</v>
      </c>
      <c r="C34" s="569" t="s">
        <v>20</v>
      </c>
      <c r="D34" s="570">
        <v>21.29</v>
      </c>
    </row>
    <row r="35" spans="1:4" ht="63.75">
      <c r="A35" s="569">
        <v>97174</v>
      </c>
      <c r="B35" s="569" t="s">
        <v>12629</v>
      </c>
      <c r="C35" s="569" t="s">
        <v>20</v>
      </c>
      <c r="D35" s="570">
        <v>24.61</v>
      </c>
    </row>
    <row r="36" spans="1:4" ht="63.75">
      <c r="A36" s="569">
        <v>97175</v>
      </c>
      <c r="B36" s="569" t="s">
        <v>12630</v>
      </c>
      <c r="C36" s="569" t="s">
        <v>20</v>
      </c>
      <c r="D36" s="570">
        <v>27.94</v>
      </c>
    </row>
    <row r="37" spans="1:4" ht="63.75">
      <c r="A37" s="569">
        <v>97176</v>
      </c>
      <c r="B37" s="569" t="s">
        <v>12631</v>
      </c>
      <c r="C37" s="569" t="s">
        <v>20</v>
      </c>
      <c r="D37" s="570">
        <v>31.26</v>
      </c>
    </row>
    <row r="38" spans="1:4" ht="63.75">
      <c r="A38" s="569">
        <v>97177</v>
      </c>
      <c r="B38" s="569" t="s">
        <v>12632</v>
      </c>
      <c r="C38" s="569" t="s">
        <v>20</v>
      </c>
      <c r="D38" s="570">
        <v>37.92</v>
      </c>
    </row>
    <row r="39" spans="1:4" ht="63.75">
      <c r="A39" s="569">
        <v>97178</v>
      </c>
      <c r="B39" s="569" t="s">
        <v>12633</v>
      </c>
      <c r="C39" s="569" t="s">
        <v>20</v>
      </c>
      <c r="D39" s="570">
        <v>44.57</v>
      </c>
    </row>
    <row r="40" spans="1:4" ht="63.75">
      <c r="A40" s="569">
        <v>97179</v>
      </c>
      <c r="B40" s="569" t="s">
        <v>12634</v>
      </c>
      <c r="C40" s="569" t="s">
        <v>20</v>
      </c>
      <c r="D40" s="570">
        <v>51.22</v>
      </c>
    </row>
    <row r="41" spans="1:4" ht="63.75">
      <c r="A41" s="569">
        <v>97180</v>
      </c>
      <c r="B41" s="569" t="s">
        <v>12635</v>
      </c>
      <c r="C41" s="569" t="s">
        <v>20</v>
      </c>
      <c r="D41" s="570">
        <v>57.87</v>
      </c>
    </row>
    <row r="42" spans="1:4" ht="63.75">
      <c r="A42" s="569">
        <v>97181</v>
      </c>
      <c r="B42" s="569" t="s">
        <v>12636</v>
      </c>
      <c r="C42" s="569" t="s">
        <v>20</v>
      </c>
      <c r="D42" s="570">
        <v>67.540000000000006</v>
      </c>
    </row>
    <row r="43" spans="1:4" ht="63.75">
      <c r="A43" s="569">
        <v>97182</v>
      </c>
      <c r="B43" s="569" t="s">
        <v>12637</v>
      </c>
      <c r="C43" s="569" t="s">
        <v>20</v>
      </c>
      <c r="D43" s="570">
        <v>74.52</v>
      </c>
    </row>
    <row r="44" spans="1:4" ht="63.75">
      <c r="A44" s="569">
        <v>97183</v>
      </c>
      <c r="B44" s="569" t="s">
        <v>12638</v>
      </c>
      <c r="C44" s="569" t="s">
        <v>20</v>
      </c>
      <c r="D44" s="570">
        <v>17.190000000000001</v>
      </c>
    </row>
    <row r="45" spans="1:4" ht="63.75">
      <c r="A45" s="569">
        <v>97184</v>
      </c>
      <c r="B45" s="569" t="s">
        <v>12639</v>
      </c>
      <c r="C45" s="569" t="s">
        <v>20</v>
      </c>
      <c r="D45" s="570">
        <v>19.91</v>
      </c>
    </row>
    <row r="46" spans="1:4" ht="63.75">
      <c r="A46" s="569">
        <v>97185</v>
      </c>
      <c r="B46" s="569" t="s">
        <v>12640</v>
      </c>
      <c r="C46" s="569" t="s">
        <v>20</v>
      </c>
      <c r="D46" s="570">
        <v>22.66</v>
      </c>
    </row>
    <row r="47" spans="1:4" ht="63.75">
      <c r="A47" s="569">
        <v>97186</v>
      </c>
      <c r="B47" s="569" t="s">
        <v>12641</v>
      </c>
      <c r="C47" s="569" t="s">
        <v>20</v>
      </c>
      <c r="D47" s="570">
        <v>25.39</v>
      </c>
    </row>
    <row r="48" spans="1:4" ht="63.75">
      <c r="A48" s="569">
        <v>97187</v>
      </c>
      <c r="B48" s="569" t="s">
        <v>12632</v>
      </c>
      <c r="C48" s="569" t="s">
        <v>20</v>
      </c>
      <c r="D48" s="570">
        <v>30.85</v>
      </c>
    </row>
    <row r="49" spans="1:4" ht="63.75">
      <c r="A49" s="569">
        <v>97188</v>
      </c>
      <c r="B49" s="569" t="s">
        <v>12642</v>
      </c>
      <c r="C49" s="569" t="s">
        <v>20</v>
      </c>
      <c r="D49" s="570">
        <v>36.32</v>
      </c>
    </row>
    <row r="50" spans="1:4" ht="63.75">
      <c r="A50" s="569">
        <v>97189</v>
      </c>
      <c r="B50" s="569" t="s">
        <v>12643</v>
      </c>
      <c r="C50" s="569" t="s">
        <v>20</v>
      </c>
      <c r="D50" s="570">
        <v>41.78</v>
      </c>
    </row>
    <row r="51" spans="1:4" ht="63.75">
      <c r="A51" s="569">
        <v>97190</v>
      </c>
      <c r="B51" s="569" t="s">
        <v>12644</v>
      </c>
      <c r="C51" s="569" t="s">
        <v>20</v>
      </c>
      <c r="D51" s="570">
        <v>47.23</v>
      </c>
    </row>
    <row r="52" spans="1:4" ht="63.75">
      <c r="A52" s="569">
        <v>97191</v>
      </c>
      <c r="B52" s="569" t="s">
        <v>12645</v>
      </c>
      <c r="C52" s="569" t="s">
        <v>20</v>
      </c>
      <c r="D52" s="570">
        <v>55.08</v>
      </c>
    </row>
    <row r="53" spans="1:4" ht="63.75">
      <c r="A53" s="569">
        <v>97192</v>
      </c>
      <c r="B53" s="569" t="s">
        <v>12646</v>
      </c>
      <c r="C53" s="569" t="s">
        <v>20</v>
      </c>
      <c r="D53" s="570">
        <v>60.79</v>
      </c>
    </row>
    <row r="54" spans="1:4" ht="63.75">
      <c r="A54" s="569">
        <v>90694</v>
      </c>
      <c r="B54" s="569" t="s">
        <v>5145</v>
      </c>
      <c r="C54" s="569" t="s">
        <v>20</v>
      </c>
      <c r="D54" s="570">
        <v>19.260000000000002</v>
      </c>
    </row>
    <row r="55" spans="1:4" ht="63.75">
      <c r="A55" s="569">
        <v>90695</v>
      </c>
      <c r="B55" s="569" t="s">
        <v>5146</v>
      </c>
      <c r="C55" s="569" t="s">
        <v>20</v>
      </c>
      <c r="D55" s="570">
        <v>39.65</v>
      </c>
    </row>
    <row r="56" spans="1:4" ht="63.75">
      <c r="A56" s="569">
        <v>90696</v>
      </c>
      <c r="B56" s="569" t="s">
        <v>5147</v>
      </c>
      <c r="C56" s="569" t="s">
        <v>20</v>
      </c>
      <c r="D56" s="570">
        <v>60.99</v>
      </c>
    </row>
    <row r="57" spans="1:4" ht="63.75">
      <c r="A57" s="569">
        <v>90697</v>
      </c>
      <c r="B57" s="569" t="s">
        <v>5148</v>
      </c>
      <c r="C57" s="569" t="s">
        <v>20</v>
      </c>
      <c r="D57" s="570">
        <v>101.85</v>
      </c>
    </row>
    <row r="58" spans="1:4" ht="63.75">
      <c r="A58" s="569">
        <v>90698</v>
      </c>
      <c r="B58" s="569" t="s">
        <v>5149</v>
      </c>
      <c r="C58" s="569" t="s">
        <v>20</v>
      </c>
      <c r="D58" s="570">
        <v>163.46</v>
      </c>
    </row>
    <row r="59" spans="1:4" ht="63.75">
      <c r="A59" s="569">
        <v>90699</v>
      </c>
      <c r="B59" s="569" t="s">
        <v>5150</v>
      </c>
      <c r="C59" s="569" t="s">
        <v>20</v>
      </c>
      <c r="D59" s="570">
        <v>202.25</v>
      </c>
    </row>
    <row r="60" spans="1:4" ht="63.75">
      <c r="A60" s="569">
        <v>90700</v>
      </c>
      <c r="B60" s="569" t="s">
        <v>5151</v>
      </c>
      <c r="C60" s="569" t="s">
        <v>20</v>
      </c>
      <c r="D60" s="570">
        <v>267.86</v>
      </c>
    </row>
    <row r="61" spans="1:4" ht="63.75">
      <c r="A61" s="569">
        <v>90701</v>
      </c>
      <c r="B61" s="569" t="s">
        <v>8832</v>
      </c>
      <c r="C61" s="569" t="s">
        <v>20</v>
      </c>
      <c r="D61" s="570">
        <v>37.35</v>
      </c>
    </row>
    <row r="62" spans="1:4" ht="63.75">
      <c r="A62" s="569">
        <v>90702</v>
      </c>
      <c r="B62" s="569" t="s">
        <v>8833</v>
      </c>
      <c r="C62" s="569" t="s">
        <v>20</v>
      </c>
      <c r="D62" s="570">
        <v>56.45</v>
      </c>
    </row>
    <row r="63" spans="1:4" ht="63.75">
      <c r="A63" s="569">
        <v>90703</v>
      </c>
      <c r="B63" s="569" t="s">
        <v>8834</v>
      </c>
      <c r="C63" s="569" t="s">
        <v>20</v>
      </c>
      <c r="D63" s="570">
        <v>92.92</v>
      </c>
    </row>
    <row r="64" spans="1:4" ht="63.75">
      <c r="A64" s="569">
        <v>90704</v>
      </c>
      <c r="B64" s="569" t="s">
        <v>8835</v>
      </c>
      <c r="C64" s="569" t="s">
        <v>20</v>
      </c>
      <c r="D64" s="570">
        <v>145.44</v>
      </c>
    </row>
    <row r="65" spans="1:4" ht="63.75">
      <c r="A65" s="569">
        <v>90705</v>
      </c>
      <c r="B65" s="569" t="s">
        <v>8836</v>
      </c>
      <c r="C65" s="569" t="s">
        <v>20</v>
      </c>
      <c r="D65" s="570">
        <v>213.11</v>
      </c>
    </row>
    <row r="66" spans="1:4" ht="63.75">
      <c r="A66" s="569">
        <v>90706</v>
      </c>
      <c r="B66" s="569" t="s">
        <v>8837</v>
      </c>
      <c r="C66" s="569" t="s">
        <v>20</v>
      </c>
      <c r="D66" s="570">
        <v>259.52</v>
      </c>
    </row>
    <row r="67" spans="1:4" ht="63.75">
      <c r="A67" s="569">
        <v>90708</v>
      </c>
      <c r="B67" s="569" t="s">
        <v>8838</v>
      </c>
      <c r="C67" s="569" t="s">
        <v>20</v>
      </c>
      <c r="D67" s="570">
        <v>417.6</v>
      </c>
    </row>
    <row r="68" spans="1:4" ht="63.75">
      <c r="A68" s="569">
        <v>90709</v>
      </c>
      <c r="B68" s="569" t="s">
        <v>5152</v>
      </c>
      <c r="C68" s="569" t="s">
        <v>20</v>
      </c>
      <c r="D68" s="570">
        <v>20.68</v>
      </c>
    </row>
    <row r="69" spans="1:4" ht="63.75">
      <c r="A69" s="569">
        <v>90710</v>
      </c>
      <c r="B69" s="569" t="s">
        <v>5153</v>
      </c>
      <c r="C69" s="569" t="s">
        <v>20</v>
      </c>
      <c r="D69" s="570">
        <v>41.07</v>
      </c>
    </row>
    <row r="70" spans="1:4" ht="63.75">
      <c r="A70" s="569">
        <v>90711</v>
      </c>
      <c r="B70" s="569" t="s">
        <v>5154</v>
      </c>
      <c r="C70" s="569" t="s">
        <v>20</v>
      </c>
      <c r="D70" s="570">
        <v>62.4</v>
      </c>
    </row>
    <row r="71" spans="1:4" ht="63.75">
      <c r="A71" s="569">
        <v>90712</v>
      </c>
      <c r="B71" s="569" t="s">
        <v>5155</v>
      </c>
      <c r="C71" s="569" t="s">
        <v>20</v>
      </c>
      <c r="D71" s="570">
        <v>103.27</v>
      </c>
    </row>
    <row r="72" spans="1:4" ht="63.75">
      <c r="A72" s="569">
        <v>90713</v>
      </c>
      <c r="B72" s="569" t="s">
        <v>5156</v>
      </c>
      <c r="C72" s="569" t="s">
        <v>20</v>
      </c>
      <c r="D72" s="570">
        <v>164.88</v>
      </c>
    </row>
    <row r="73" spans="1:4" ht="63.75">
      <c r="A73" s="569">
        <v>90714</v>
      </c>
      <c r="B73" s="569" t="s">
        <v>5157</v>
      </c>
      <c r="C73" s="569" t="s">
        <v>20</v>
      </c>
      <c r="D73" s="570">
        <v>203.67</v>
      </c>
    </row>
    <row r="74" spans="1:4" ht="63.75">
      <c r="A74" s="569">
        <v>90715</v>
      </c>
      <c r="B74" s="569" t="s">
        <v>5158</v>
      </c>
      <c r="C74" s="569" t="s">
        <v>20</v>
      </c>
      <c r="D74" s="570">
        <v>271.12</v>
      </c>
    </row>
    <row r="75" spans="1:4" ht="63.75">
      <c r="A75" s="569">
        <v>90716</v>
      </c>
      <c r="B75" s="569" t="s">
        <v>8839</v>
      </c>
      <c r="C75" s="569" t="s">
        <v>20</v>
      </c>
      <c r="D75" s="570">
        <v>38.76</v>
      </c>
    </row>
    <row r="76" spans="1:4" ht="63.75">
      <c r="A76" s="569">
        <v>90717</v>
      </c>
      <c r="B76" s="569" t="s">
        <v>8840</v>
      </c>
      <c r="C76" s="569" t="s">
        <v>20</v>
      </c>
      <c r="D76" s="570">
        <v>57.85</v>
      </c>
    </row>
    <row r="77" spans="1:4" ht="63.75">
      <c r="A77" s="569">
        <v>90718</v>
      </c>
      <c r="B77" s="569" t="s">
        <v>8841</v>
      </c>
      <c r="C77" s="569" t="s">
        <v>20</v>
      </c>
      <c r="D77" s="570">
        <v>94.33</v>
      </c>
    </row>
    <row r="78" spans="1:4" ht="63.75">
      <c r="A78" s="569">
        <v>90719</v>
      </c>
      <c r="B78" s="569" t="s">
        <v>8842</v>
      </c>
      <c r="C78" s="569" t="s">
        <v>20</v>
      </c>
      <c r="D78" s="570">
        <v>146.85</v>
      </c>
    </row>
    <row r="79" spans="1:4" ht="63.75">
      <c r="A79" s="569">
        <v>90720</v>
      </c>
      <c r="B79" s="569" t="s">
        <v>8843</v>
      </c>
      <c r="C79" s="569" t="s">
        <v>20</v>
      </c>
      <c r="D79" s="570">
        <v>214.52</v>
      </c>
    </row>
    <row r="80" spans="1:4" ht="63.75">
      <c r="A80" s="569">
        <v>90721</v>
      </c>
      <c r="B80" s="569" t="s">
        <v>8844</v>
      </c>
      <c r="C80" s="569" t="s">
        <v>20</v>
      </c>
      <c r="D80" s="570">
        <v>262.77999999999997</v>
      </c>
    </row>
    <row r="81" spans="1:4" ht="63.75">
      <c r="A81" s="569">
        <v>90723</v>
      </c>
      <c r="B81" s="569" t="s">
        <v>8845</v>
      </c>
      <c r="C81" s="569" t="s">
        <v>20</v>
      </c>
      <c r="D81" s="570">
        <v>419.64</v>
      </c>
    </row>
    <row r="82" spans="1:4" ht="38.25">
      <c r="A82" s="569">
        <v>90724</v>
      </c>
      <c r="B82" s="569" t="s">
        <v>8846</v>
      </c>
      <c r="C82" s="569" t="s">
        <v>52</v>
      </c>
      <c r="D82" s="570">
        <v>16.649999999999999</v>
      </c>
    </row>
    <row r="83" spans="1:4" ht="38.25">
      <c r="A83" s="569">
        <v>90725</v>
      </c>
      <c r="B83" s="569" t="s">
        <v>8847</v>
      </c>
      <c r="C83" s="569" t="s">
        <v>52</v>
      </c>
      <c r="D83" s="570">
        <v>20.59</v>
      </c>
    </row>
    <row r="84" spans="1:4" ht="38.25">
      <c r="A84" s="569">
        <v>90726</v>
      </c>
      <c r="B84" s="569" t="s">
        <v>5159</v>
      </c>
      <c r="C84" s="569" t="s">
        <v>52</v>
      </c>
      <c r="D84" s="570">
        <v>24.52</v>
      </c>
    </row>
    <row r="85" spans="1:4" ht="38.25">
      <c r="A85" s="569">
        <v>90727</v>
      </c>
      <c r="B85" s="569" t="s">
        <v>8848</v>
      </c>
      <c r="C85" s="569" t="s">
        <v>52</v>
      </c>
      <c r="D85" s="570">
        <v>28.46</v>
      </c>
    </row>
    <row r="86" spans="1:4" ht="38.25">
      <c r="A86" s="569">
        <v>90728</v>
      </c>
      <c r="B86" s="569" t="s">
        <v>8849</v>
      </c>
      <c r="C86" s="569" t="s">
        <v>52</v>
      </c>
      <c r="D86" s="570">
        <v>32.4</v>
      </c>
    </row>
    <row r="87" spans="1:4" ht="38.25">
      <c r="A87" s="569">
        <v>90729</v>
      </c>
      <c r="B87" s="569" t="s">
        <v>8850</v>
      </c>
      <c r="C87" s="569" t="s">
        <v>52</v>
      </c>
      <c r="D87" s="570">
        <v>36.340000000000003</v>
      </c>
    </row>
    <row r="88" spans="1:4" ht="38.25">
      <c r="A88" s="569">
        <v>90730</v>
      </c>
      <c r="B88" s="569" t="s">
        <v>8851</v>
      </c>
      <c r="C88" s="569" t="s">
        <v>52</v>
      </c>
      <c r="D88" s="570">
        <v>40.32</v>
      </c>
    </row>
    <row r="89" spans="1:4" ht="38.25">
      <c r="A89" s="569">
        <v>90731</v>
      </c>
      <c r="B89" s="569" t="s">
        <v>8852</v>
      </c>
      <c r="C89" s="569" t="s">
        <v>52</v>
      </c>
      <c r="D89" s="570">
        <v>44.26</v>
      </c>
    </row>
    <row r="90" spans="1:4" ht="38.25">
      <c r="A90" s="569">
        <v>90732</v>
      </c>
      <c r="B90" s="569" t="s">
        <v>8853</v>
      </c>
      <c r="C90" s="569" t="s">
        <v>52</v>
      </c>
      <c r="D90" s="570">
        <v>56.06</v>
      </c>
    </row>
    <row r="91" spans="1:4" ht="63.75">
      <c r="A91" s="569">
        <v>90733</v>
      </c>
      <c r="B91" s="569" t="s">
        <v>8854</v>
      </c>
      <c r="C91" s="569" t="s">
        <v>20</v>
      </c>
      <c r="D91" s="570">
        <v>1.78</v>
      </c>
    </row>
    <row r="92" spans="1:4" ht="63.75">
      <c r="A92" s="569">
        <v>90734</v>
      </c>
      <c r="B92" s="569" t="s">
        <v>8855</v>
      </c>
      <c r="C92" s="569" t="s">
        <v>20</v>
      </c>
      <c r="D92" s="570">
        <v>2.17</v>
      </c>
    </row>
    <row r="93" spans="1:4" ht="63.75">
      <c r="A93" s="569">
        <v>90735</v>
      </c>
      <c r="B93" s="569" t="s">
        <v>8856</v>
      </c>
      <c r="C93" s="569" t="s">
        <v>20</v>
      </c>
      <c r="D93" s="570">
        <v>2.58</v>
      </c>
    </row>
    <row r="94" spans="1:4" ht="63.75">
      <c r="A94" s="569">
        <v>90736</v>
      </c>
      <c r="B94" s="569" t="s">
        <v>8857</v>
      </c>
      <c r="C94" s="569" t="s">
        <v>20</v>
      </c>
      <c r="D94" s="570">
        <v>2.97</v>
      </c>
    </row>
    <row r="95" spans="1:4" ht="63.75">
      <c r="A95" s="569">
        <v>90737</v>
      </c>
      <c r="B95" s="569" t="s">
        <v>8858</v>
      </c>
      <c r="C95" s="569" t="s">
        <v>20</v>
      </c>
      <c r="D95" s="570">
        <v>3.37</v>
      </c>
    </row>
    <row r="96" spans="1:4" ht="63.75">
      <c r="A96" s="569">
        <v>90738</v>
      </c>
      <c r="B96" s="569" t="s">
        <v>8859</v>
      </c>
      <c r="C96" s="569" t="s">
        <v>20</v>
      </c>
      <c r="D96" s="570">
        <v>3.77</v>
      </c>
    </row>
    <row r="97" spans="1:4" ht="63.75">
      <c r="A97" s="569">
        <v>90739</v>
      </c>
      <c r="B97" s="569" t="s">
        <v>8860</v>
      </c>
      <c r="C97" s="569" t="s">
        <v>20</v>
      </c>
      <c r="D97" s="570">
        <v>9.6300000000000008</v>
      </c>
    </row>
    <row r="98" spans="1:4" ht="76.5">
      <c r="A98" s="569">
        <v>90740</v>
      </c>
      <c r="B98" s="569" t="s">
        <v>8861</v>
      </c>
      <c r="C98" s="569" t="s">
        <v>20</v>
      </c>
      <c r="D98" s="570">
        <v>3.98</v>
      </c>
    </row>
    <row r="99" spans="1:4" ht="76.5">
      <c r="A99" s="569">
        <v>90741</v>
      </c>
      <c r="B99" s="569" t="s">
        <v>8862</v>
      </c>
      <c r="C99" s="569" t="s">
        <v>20</v>
      </c>
      <c r="D99" s="570">
        <v>4.38</v>
      </c>
    </row>
    <row r="100" spans="1:4" ht="76.5">
      <c r="A100" s="569">
        <v>90742</v>
      </c>
      <c r="B100" s="569" t="s">
        <v>8863</v>
      </c>
      <c r="C100" s="569" t="s">
        <v>20</v>
      </c>
      <c r="D100" s="570">
        <v>4.7699999999999996</v>
      </c>
    </row>
    <row r="101" spans="1:4" ht="76.5">
      <c r="A101" s="569">
        <v>90743</v>
      </c>
      <c r="B101" s="569" t="s">
        <v>8864</v>
      </c>
      <c r="C101" s="569" t="s">
        <v>20</v>
      </c>
      <c r="D101" s="570">
        <v>5.17</v>
      </c>
    </row>
    <row r="102" spans="1:4" ht="76.5">
      <c r="A102" s="569">
        <v>90744</v>
      </c>
      <c r="B102" s="569" t="s">
        <v>8865</v>
      </c>
      <c r="C102" s="569" t="s">
        <v>20</v>
      </c>
      <c r="D102" s="570">
        <v>5.57</v>
      </c>
    </row>
    <row r="103" spans="1:4" ht="76.5">
      <c r="A103" s="569">
        <v>90745</v>
      </c>
      <c r="B103" s="569" t="s">
        <v>8866</v>
      </c>
      <c r="C103" s="569" t="s">
        <v>20</v>
      </c>
      <c r="D103" s="570">
        <v>13.77</v>
      </c>
    </row>
    <row r="104" spans="1:4" ht="76.5">
      <c r="A104" s="569">
        <v>90746</v>
      </c>
      <c r="B104" s="569" t="s">
        <v>8867</v>
      </c>
      <c r="C104" s="569" t="s">
        <v>20</v>
      </c>
      <c r="D104" s="570">
        <v>2.42</v>
      </c>
    </row>
    <row r="105" spans="1:4" ht="76.5">
      <c r="A105" s="569">
        <v>90747</v>
      </c>
      <c r="B105" s="569" t="s">
        <v>8868</v>
      </c>
      <c r="C105" s="569" t="s">
        <v>20</v>
      </c>
      <c r="D105" s="570">
        <v>10.73</v>
      </c>
    </row>
    <row r="106" spans="1:4" ht="63.75">
      <c r="A106" s="569">
        <v>90748</v>
      </c>
      <c r="B106" s="569" t="s">
        <v>8869</v>
      </c>
      <c r="C106" s="569" t="s">
        <v>20</v>
      </c>
      <c r="D106" s="570">
        <v>3.2</v>
      </c>
    </row>
    <row r="107" spans="1:4" ht="63.75">
      <c r="A107" s="569">
        <v>90749</v>
      </c>
      <c r="B107" s="569" t="s">
        <v>8870</v>
      </c>
      <c r="C107" s="569" t="s">
        <v>20</v>
      </c>
      <c r="D107" s="570">
        <v>3.59</v>
      </c>
    </row>
    <row r="108" spans="1:4" ht="63.75">
      <c r="A108" s="569">
        <v>90750</v>
      </c>
      <c r="B108" s="569" t="s">
        <v>8871</v>
      </c>
      <c r="C108" s="569" t="s">
        <v>20</v>
      </c>
      <c r="D108" s="570">
        <v>3.99</v>
      </c>
    </row>
    <row r="109" spans="1:4" ht="63.75">
      <c r="A109" s="569">
        <v>90751</v>
      </c>
      <c r="B109" s="569" t="s">
        <v>8872</v>
      </c>
      <c r="C109" s="569" t="s">
        <v>20</v>
      </c>
      <c r="D109" s="570">
        <v>4.3899999999999997</v>
      </c>
    </row>
    <row r="110" spans="1:4" ht="63.75">
      <c r="A110" s="569">
        <v>90752</v>
      </c>
      <c r="B110" s="569" t="s">
        <v>8873</v>
      </c>
      <c r="C110" s="569" t="s">
        <v>20</v>
      </c>
      <c r="D110" s="570">
        <v>4.79</v>
      </c>
    </row>
    <row r="111" spans="1:4" ht="63.75">
      <c r="A111" s="569">
        <v>90753</v>
      </c>
      <c r="B111" s="569" t="s">
        <v>8874</v>
      </c>
      <c r="C111" s="569" t="s">
        <v>20</v>
      </c>
      <c r="D111" s="570">
        <v>5.19</v>
      </c>
    </row>
    <row r="112" spans="1:4" ht="63.75">
      <c r="A112" s="569">
        <v>90754</v>
      </c>
      <c r="B112" s="569" t="s">
        <v>8875</v>
      </c>
      <c r="C112" s="569" t="s">
        <v>20</v>
      </c>
      <c r="D112" s="570">
        <v>12.89</v>
      </c>
    </row>
    <row r="113" spans="1:4" ht="76.5">
      <c r="A113" s="569">
        <v>90755</v>
      </c>
      <c r="B113" s="569" t="s">
        <v>8876</v>
      </c>
      <c r="C113" s="569" t="s">
        <v>20</v>
      </c>
      <c r="D113" s="570">
        <v>5.39</v>
      </c>
    </row>
    <row r="114" spans="1:4" ht="76.5">
      <c r="A114" s="569">
        <v>90756</v>
      </c>
      <c r="B114" s="569" t="s">
        <v>8877</v>
      </c>
      <c r="C114" s="569" t="s">
        <v>20</v>
      </c>
      <c r="D114" s="570">
        <v>5.78</v>
      </c>
    </row>
    <row r="115" spans="1:4" ht="76.5">
      <c r="A115" s="569">
        <v>90757</v>
      </c>
      <c r="B115" s="569" t="s">
        <v>8878</v>
      </c>
      <c r="C115" s="569" t="s">
        <v>20</v>
      </c>
      <c r="D115" s="570">
        <v>6.18</v>
      </c>
    </row>
    <row r="116" spans="1:4" ht="76.5">
      <c r="A116" s="569">
        <v>90758</v>
      </c>
      <c r="B116" s="569" t="s">
        <v>8879</v>
      </c>
      <c r="C116" s="569" t="s">
        <v>20</v>
      </c>
      <c r="D116" s="570">
        <v>6.58</v>
      </c>
    </row>
    <row r="117" spans="1:4" ht="76.5">
      <c r="A117" s="569">
        <v>90759</v>
      </c>
      <c r="B117" s="569" t="s">
        <v>8880</v>
      </c>
      <c r="C117" s="569" t="s">
        <v>20</v>
      </c>
      <c r="D117" s="570">
        <v>6.98</v>
      </c>
    </row>
    <row r="118" spans="1:4" ht="76.5">
      <c r="A118" s="569">
        <v>90760</v>
      </c>
      <c r="B118" s="569" t="s">
        <v>8881</v>
      </c>
      <c r="C118" s="569" t="s">
        <v>20</v>
      </c>
      <c r="D118" s="570">
        <v>17.03</v>
      </c>
    </row>
    <row r="119" spans="1:4" ht="76.5">
      <c r="A119" s="569">
        <v>90761</v>
      </c>
      <c r="B119" s="569" t="s">
        <v>8882</v>
      </c>
      <c r="C119" s="569" t="s">
        <v>20</v>
      </c>
      <c r="D119" s="570">
        <v>2.97</v>
      </c>
    </row>
    <row r="120" spans="1:4" ht="76.5">
      <c r="A120" s="569">
        <v>90762</v>
      </c>
      <c r="B120" s="569" t="s">
        <v>8883</v>
      </c>
      <c r="C120" s="569" t="s">
        <v>20</v>
      </c>
      <c r="D120" s="570">
        <v>12.77</v>
      </c>
    </row>
    <row r="121" spans="1:4" ht="63.75">
      <c r="A121" s="569">
        <v>94869</v>
      </c>
      <c r="B121" s="569" t="s">
        <v>10520</v>
      </c>
      <c r="C121" s="569" t="s">
        <v>20</v>
      </c>
      <c r="D121" s="570">
        <v>71.69</v>
      </c>
    </row>
    <row r="122" spans="1:4" ht="76.5">
      <c r="A122" s="569">
        <v>94870</v>
      </c>
      <c r="B122" s="569" t="s">
        <v>10521</v>
      </c>
      <c r="C122" s="569" t="s">
        <v>20</v>
      </c>
      <c r="D122" s="570">
        <v>0.59</v>
      </c>
    </row>
    <row r="123" spans="1:4" ht="63.75">
      <c r="A123" s="569">
        <v>94871</v>
      </c>
      <c r="B123" s="569" t="s">
        <v>10522</v>
      </c>
      <c r="C123" s="569" t="s">
        <v>20</v>
      </c>
      <c r="D123" s="570">
        <v>105.99</v>
      </c>
    </row>
    <row r="124" spans="1:4" ht="76.5">
      <c r="A124" s="569">
        <v>94872</v>
      </c>
      <c r="B124" s="569" t="s">
        <v>10523</v>
      </c>
      <c r="C124" s="569" t="s">
        <v>20</v>
      </c>
      <c r="D124" s="570">
        <v>1.03</v>
      </c>
    </row>
    <row r="125" spans="1:4" ht="63.75">
      <c r="A125" s="569">
        <v>94875</v>
      </c>
      <c r="B125" s="569" t="s">
        <v>10524</v>
      </c>
      <c r="C125" s="569" t="s">
        <v>20</v>
      </c>
      <c r="D125" s="570">
        <v>619.71</v>
      </c>
    </row>
    <row r="126" spans="1:4" ht="76.5">
      <c r="A126" s="569">
        <v>94876</v>
      </c>
      <c r="B126" s="569" t="s">
        <v>10525</v>
      </c>
      <c r="C126" s="569" t="s">
        <v>20</v>
      </c>
      <c r="D126" s="570">
        <v>16.25</v>
      </c>
    </row>
    <row r="127" spans="1:4" ht="76.5">
      <c r="A127" s="569">
        <v>94878</v>
      </c>
      <c r="B127" s="569" t="s">
        <v>10526</v>
      </c>
      <c r="C127" s="569" t="s">
        <v>20</v>
      </c>
      <c r="D127" s="570">
        <v>19.07</v>
      </c>
    </row>
    <row r="128" spans="1:4" ht="63.75">
      <c r="A128" s="569">
        <v>94879</v>
      </c>
      <c r="B128" s="569" t="s">
        <v>10527</v>
      </c>
      <c r="C128" s="569" t="s">
        <v>20</v>
      </c>
      <c r="D128" s="570">
        <v>938.7</v>
      </c>
    </row>
    <row r="129" spans="1:4" ht="76.5">
      <c r="A129" s="569">
        <v>94880</v>
      </c>
      <c r="B129" s="569" t="s">
        <v>10528</v>
      </c>
      <c r="C129" s="569" t="s">
        <v>20</v>
      </c>
      <c r="D129" s="570">
        <v>23.35</v>
      </c>
    </row>
    <row r="130" spans="1:4" ht="63.75">
      <c r="A130" s="569">
        <v>94881</v>
      </c>
      <c r="B130" s="569" t="s">
        <v>10529</v>
      </c>
      <c r="C130" s="569" t="s">
        <v>20</v>
      </c>
      <c r="D130" s="570">
        <v>1336.93</v>
      </c>
    </row>
    <row r="131" spans="1:4" ht="76.5">
      <c r="A131" s="569">
        <v>94882</v>
      </c>
      <c r="B131" s="569" t="s">
        <v>10530</v>
      </c>
      <c r="C131" s="569" t="s">
        <v>20</v>
      </c>
      <c r="D131" s="570">
        <v>27.71</v>
      </c>
    </row>
    <row r="132" spans="1:4" ht="76.5">
      <c r="A132" s="569">
        <v>94884</v>
      </c>
      <c r="B132" s="569" t="s">
        <v>10531</v>
      </c>
      <c r="C132" s="569" t="s">
        <v>20</v>
      </c>
      <c r="D132" s="570">
        <v>36.53</v>
      </c>
    </row>
    <row r="133" spans="1:4" ht="63.75">
      <c r="A133" s="569">
        <v>94885</v>
      </c>
      <c r="B133" s="569" t="s">
        <v>10532</v>
      </c>
      <c r="C133" s="569" t="s">
        <v>20</v>
      </c>
      <c r="D133" s="570">
        <v>71.86</v>
      </c>
    </row>
    <row r="134" spans="1:4" ht="76.5">
      <c r="A134" s="569">
        <v>94886</v>
      </c>
      <c r="B134" s="569" t="s">
        <v>10533</v>
      </c>
      <c r="C134" s="569" t="s">
        <v>20</v>
      </c>
      <c r="D134" s="570">
        <v>0.76</v>
      </c>
    </row>
    <row r="135" spans="1:4" ht="63.75">
      <c r="A135" s="569">
        <v>94887</v>
      </c>
      <c r="B135" s="569" t="s">
        <v>10534</v>
      </c>
      <c r="C135" s="569" t="s">
        <v>20</v>
      </c>
      <c r="D135" s="570">
        <v>106.27</v>
      </c>
    </row>
    <row r="136" spans="1:4" ht="76.5">
      <c r="A136" s="569">
        <v>94888</v>
      </c>
      <c r="B136" s="569" t="s">
        <v>10535</v>
      </c>
      <c r="C136" s="569" t="s">
        <v>20</v>
      </c>
      <c r="D136" s="570">
        <v>1.31</v>
      </c>
    </row>
    <row r="137" spans="1:4" ht="63.75">
      <c r="A137" s="569">
        <v>94891</v>
      </c>
      <c r="B137" s="569" t="s">
        <v>10536</v>
      </c>
      <c r="C137" s="569" t="s">
        <v>20</v>
      </c>
      <c r="D137" s="570">
        <v>622.32000000000005</v>
      </c>
    </row>
    <row r="138" spans="1:4" ht="76.5">
      <c r="A138" s="569">
        <v>94892</v>
      </c>
      <c r="B138" s="569" t="s">
        <v>10537</v>
      </c>
      <c r="C138" s="569" t="s">
        <v>20</v>
      </c>
      <c r="D138" s="570">
        <v>18.86</v>
      </c>
    </row>
    <row r="139" spans="1:4" ht="76.5">
      <c r="A139" s="569">
        <v>94894</v>
      </c>
      <c r="B139" s="569" t="s">
        <v>10538</v>
      </c>
      <c r="C139" s="569" t="s">
        <v>20</v>
      </c>
      <c r="D139" s="570">
        <v>21.91</v>
      </c>
    </row>
    <row r="140" spans="1:4" ht="63.75">
      <c r="A140" s="569">
        <v>94895</v>
      </c>
      <c r="B140" s="569" t="s">
        <v>10539</v>
      </c>
      <c r="C140" s="569" t="s">
        <v>20</v>
      </c>
      <c r="D140" s="570">
        <v>941.84</v>
      </c>
    </row>
    <row r="141" spans="1:4" ht="76.5">
      <c r="A141" s="569">
        <v>94896</v>
      </c>
      <c r="B141" s="569" t="s">
        <v>10540</v>
      </c>
      <c r="C141" s="569" t="s">
        <v>20</v>
      </c>
      <c r="D141" s="570">
        <v>26.49</v>
      </c>
    </row>
    <row r="142" spans="1:4" ht="63.75">
      <c r="A142" s="569">
        <v>94897</v>
      </c>
      <c r="B142" s="569" t="s">
        <v>10541</v>
      </c>
      <c r="C142" s="569" t="s">
        <v>20</v>
      </c>
      <c r="D142" s="570">
        <v>1340.27</v>
      </c>
    </row>
    <row r="143" spans="1:4" ht="76.5">
      <c r="A143" s="569">
        <v>94898</v>
      </c>
      <c r="B143" s="569" t="s">
        <v>10542</v>
      </c>
      <c r="C143" s="569" t="s">
        <v>20</v>
      </c>
      <c r="D143" s="570">
        <v>31.05</v>
      </c>
    </row>
    <row r="144" spans="1:4" ht="76.5">
      <c r="A144" s="569">
        <v>94900</v>
      </c>
      <c r="B144" s="569" t="s">
        <v>10543</v>
      </c>
      <c r="C144" s="569" t="s">
        <v>20</v>
      </c>
      <c r="D144" s="570">
        <v>40.19</v>
      </c>
    </row>
    <row r="145" spans="1:4" ht="63.75">
      <c r="A145" s="569">
        <v>97121</v>
      </c>
      <c r="B145" s="569" t="s">
        <v>12576</v>
      </c>
      <c r="C145" s="569" t="s">
        <v>20</v>
      </c>
      <c r="D145" s="570">
        <v>1.33</v>
      </c>
    </row>
    <row r="146" spans="1:4" ht="63.75">
      <c r="A146" s="569">
        <v>97122</v>
      </c>
      <c r="B146" s="569" t="s">
        <v>12577</v>
      </c>
      <c r="C146" s="569" t="s">
        <v>20</v>
      </c>
      <c r="D146" s="570">
        <v>1.86</v>
      </c>
    </row>
    <row r="147" spans="1:4" ht="63.75">
      <c r="A147" s="569">
        <v>97123</v>
      </c>
      <c r="B147" s="569" t="s">
        <v>12578</v>
      </c>
      <c r="C147" s="569" t="s">
        <v>20</v>
      </c>
      <c r="D147" s="570">
        <v>2.36</v>
      </c>
    </row>
    <row r="148" spans="1:4" ht="63.75">
      <c r="A148" s="569">
        <v>97124</v>
      </c>
      <c r="B148" s="569" t="s">
        <v>12579</v>
      </c>
      <c r="C148" s="569" t="s">
        <v>20</v>
      </c>
      <c r="D148" s="570">
        <v>0.57999999999999996</v>
      </c>
    </row>
    <row r="149" spans="1:4" ht="63.75">
      <c r="A149" s="569">
        <v>97125</v>
      </c>
      <c r="B149" s="569" t="s">
        <v>12580</v>
      </c>
      <c r="C149" s="569" t="s">
        <v>20</v>
      </c>
      <c r="D149" s="570">
        <v>0.84</v>
      </c>
    </row>
    <row r="150" spans="1:4" ht="63.75">
      <c r="A150" s="569">
        <v>97126</v>
      </c>
      <c r="B150" s="569" t="s">
        <v>12581</v>
      </c>
      <c r="C150" s="569" t="s">
        <v>20</v>
      </c>
      <c r="D150" s="570">
        <v>1.07</v>
      </c>
    </row>
    <row r="151" spans="1:4" ht="63.75">
      <c r="A151" s="569">
        <v>92833</v>
      </c>
      <c r="B151" s="569" t="s">
        <v>9825</v>
      </c>
      <c r="C151" s="569" t="s">
        <v>20</v>
      </c>
      <c r="D151" s="570">
        <v>92.39</v>
      </c>
    </row>
    <row r="152" spans="1:4" ht="76.5">
      <c r="A152" s="569">
        <v>92834</v>
      </c>
      <c r="B152" s="569" t="s">
        <v>9826</v>
      </c>
      <c r="C152" s="569" t="s">
        <v>20</v>
      </c>
      <c r="D152" s="570">
        <v>5.73</v>
      </c>
    </row>
    <row r="153" spans="1:4" ht="63.75">
      <c r="A153" s="569">
        <v>92835</v>
      </c>
      <c r="B153" s="569" t="s">
        <v>9827</v>
      </c>
      <c r="C153" s="569" t="s">
        <v>20</v>
      </c>
      <c r="D153" s="570">
        <v>121.49</v>
      </c>
    </row>
    <row r="154" spans="1:4" ht="76.5">
      <c r="A154" s="569">
        <v>92836</v>
      </c>
      <c r="B154" s="569" t="s">
        <v>9828</v>
      </c>
      <c r="C154" s="569" t="s">
        <v>20</v>
      </c>
      <c r="D154" s="570">
        <v>7.31</v>
      </c>
    </row>
    <row r="155" spans="1:4" ht="63.75">
      <c r="A155" s="569">
        <v>92837</v>
      </c>
      <c r="B155" s="569" t="s">
        <v>9829</v>
      </c>
      <c r="C155" s="569" t="s">
        <v>20</v>
      </c>
      <c r="D155" s="570">
        <v>153.04</v>
      </c>
    </row>
    <row r="156" spans="1:4" ht="76.5">
      <c r="A156" s="569">
        <v>92838</v>
      </c>
      <c r="B156" s="569" t="s">
        <v>9830</v>
      </c>
      <c r="C156" s="569" t="s">
        <v>20</v>
      </c>
      <c r="D156" s="570">
        <v>8.7799999999999994</v>
      </c>
    </row>
    <row r="157" spans="1:4" ht="63.75">
      <c r="A157" s="569">
        <v>92839</v>
      </c>
      <c r="B157" s="569" t="s">
        <v>9831</v>
      </c>
      <c r="C157" s="569" t="s">
        <v>20</v>
      </c>
      <c r="D157" s="570">
        <v>200.59</v>
      </c>
    </row>
    <row r="158" spans="1:4" ht="76.5">
      <c r="A158" s="569">
        <v>92840</v>
      </c>
      <c r="B158" s="569" t="s">
        <v>9832</v>
      </c>
      <c r="C158" s="569" t="s">
        <v>20</v>
      </c>
      <c r="D158" s="570">
        <v>10.41</v>
      </c>
    </row>
    <row r="159" spans="1:4" ht="63.75">
      <c r="A159" s="569">
        <v>92841</v>
      </c>
      <c r="B159" s="569" t="s">
        <v>9833</v>
      </c>
      <c r="C159" s="569" t="s">
        <v>20</v>
      </c>
      <c r="D159" s="570">
        <v>227.16</v>
      </c>
    </row>
    <row r="160" spans="1:4" ht="76.5">
      <c r="A160" s="569">
        <v>92842</v>
      </c>
      <c r="B160" s="569" t="s">
        <v>9834</v>
      </c>
      <c r="C160" s="569" t="s">
        <v>20</v>
      </c>
      <c r="D160" s="570">
        <v>11.87</v>
      </c>
    </row>
    <row r="161" spans="1:4" ht="76.5">
      <c r="A161" s="569">
        <v>92844</v>
      </c>
      <c r="B161" s="569" t="s">
        <v>9835</v>
      </c>
      <c r="C161" s="569" t="s">
        <v>20</v>
      </c>
      <c r="D161" s="570">
        <v>13.5</v>
      </c>
    </row>
    <row r="162" spans="1:4" ht="76.5">
      <c r="A162" s="569">
        <v>92846</v>
      </c>
      <c r="B162" s="569" t="s">
        <v>9836</v>
      </c>
      <c r="C162" s="569" t="s">
        <v>20</v>
      </c>
      <c r="D162" s="570">
        <v>14.96</v>
      </c>
    </row>
    <row r="163" spans="1:4" ht="63.75">
      <c r="A163" s="569">
        <v>92847</v>
      </c>
      <c r="B163" s="569" t="s">
        <v>9837</v>
      </c>
      <c r="C163" s="569" t="s">
        <v>20</v>
      </c>
      <c r="D163" s="570">
        <v>395.38</v>
      </c>
    </row>
    <row r="164" spans="1:4" ht="76.5">
      <c r="A164" s="569">
        <v>92848</v>
      </c>
      <c r="B164" s="569" t="s">
        <v>9838</v>
      </c>
      <c r="C164" s="569" t="s">
        <v>20</v>
      </c>
      <c r="D164" s="570">
        <v>16.600000000000001</v>
      </c>
    </row>
    <row r="165" spans="1:4" ht="63.75">
      <c r="A165" s="569">
        <v>92849</v>
      </c>
      <c r="B165" s="569" t="s">
        <v>9839</v>
      </c>
      <c r="C165" s="569" t="s">
        <v>20</v>
      </c>
      <c r="D165" s="570">
        <v>97.43</v>
      </c>
    </row>
    <row r="166" spans="1:4" ht="76.5">
      <c r="A166" s="569">
        <v>92850</v>
      </c>
      <c r="B166" s="569" t="s">
        <v>9840</v>
      </c>
      <c r="C166" s="569" t="s">
        <v>20</v>
      </c>
      <c r="D166" s="570">
        <v>10.84</v>
      </c>
    </row>
    <row r="167" spans="1:4" ht="63.75">
      <c r="A167" s="569">
        <v>92851</v>
      </c>
      <c r="B167" s="569" t="s">
        <v>9841</v>
      </c>
      <c r="C167" s="569" t="s">
        <v>20</v>
      </c>
      <c r="D167" s="570">
        <v>127.76</v>
      </c>
    </row>
    <row r="168" spans="1:4" ht="76.5">
      <c r="A168" s="569">
        <v>92852</v>
      </c>
      <c r="B168" s="569" t="s">
        <v>9842</v>
      </c>
      <c r="C168" s="569" t="s">
        <v>20</v>
      </c>
      <c r="D168" s="570">
        <v>13.67</v>
      </c>
    </row>
    <row r="169" spans="1:4" ht="63.75">
      <c r="A169" s="569">
        <v>92853</v>
      </c>
      <c r="B169" s="569" t="s">
        <v>9843</v>
      </c>
      <c r="C169" s="569" t="s">
        <v>20</v>
      </c>
      <c r="D169" s="570">
        <v>160.81</v>
      </c>
    </row>
    <row r="170" spans="1:4" ht="76.5">
      <c r="A170" s="569">
        <v>92854</v>
      </c>
      <c r="B170" s="569" t="s">
        <v>9844</v>
      </c>
      <c r="C170" s="569" t="s">
        <v>20</v>
      </c>
      <c r="D170" s="570">
        <v>16.649999999999999</v>
      </c>
    </row>
    <row r="171" spans="1:4" ht="63.75">
      <c r="A171" s="569">
        <v>92855</v>
      </c>
      <c r="B171" s="569" t="s">
        <v>9845</v>
      </c>
      <c r="C171" s="569" t="s">
        <v>20</v>
      </c>
      <c r="D171" s="570">
        <v>209.71</v>
      </c>
    </row>
    <row r="172" spans="1:4" ht="76.5">
      <c r="A172" s="569">
        <v>92856</v>
      </c>
      <c r="B172" s="569" t="s">
        <v>9846</v>
      </c>
      <c r="C172" s="569" t="s">
        <v>20</v>
      </c>
      <c r="D172" s="570">
        <v>19.649999999999999</v>
      </c>
    </row>
    <row r="173" spans="1:4" ht="63.75">
      <c r="A173" s="569">
        <v>92857</v>
      </c>
      <c r="B173" s="569" t="s">
        <v>9847</v>
      </c>
      <c r="C173" s="569" t="s">
        <v>20</v>
      </c>
      <c r="D173" s="570">
        <v>237.61</v>
      </c>
    </row>
    <row r="174" spans="1:4" ht="76.5">
      <c r="A174" s="569">
        <v>92858</v>
      </c>
      <c r="B174" s="569" t="s">
        <v>9848</v>
      </c>
      <c r="C174" s="569" t="s">
        <v>20</v>
      </c>
      <c r="D174" s="570">
        <v>22.47</v>
      </c>
    </row>
    <row r="175" spans="1:4" ht="76.5">
      <c r="A175" s="569">
        <v>92860</v>
      </c>
      <c r="B175" s="569" t="s">
        <v>9849</v>
      </c>
      <c r="C175" s="569" t="s">
        <v>20</v>
      </c>
      <c r="D175" s="570">
        <v>25.51</v>
      </c>
    </row>
    <row r="176" spans="1:4" ht="76.5">
      <c r="A176" s="569">
        <v>92862</v>
      </c>
      <c r="B176" s="569" t="s">
        <v>9850</v>
      </c>
      <c r="C176" s="569" t="s">
        <v>20</v>
      </c>
      <c r="D176" s="570">
        <v>28.49</v>
      </c>
    </row>
    <row r="177" spans="1:4" ht="63.75">
      <c r="A177" s="569">
        <v>92863</v>
      </c>
      <c r="B177" s="569" t="s">
        <v>9851</v>
      </c>
      <c r="C177" s="569" t="s">
        <v>20</v>
      </c>
      <c r="D177" s="570">
        <v>410.04</v>
      </c>
    </row>
    <row r="178" spans="1:4" ht="76.5">
      <c r="A178" s="569">
        <v>92864</v>
      </c>
      <c r="B178" s="569" t="s">
        <v>9852</v>
      </c>
      <c r="C178" s="569" t="s">
        <v>20</v>
      </c>
      <c r="D178" s="570">
        <v>31.46</v>
      </c>
    </row>
    <row r="179" spans="1:4" ht="63.75">
      <c r="A179" s="569">
        <v>92210</v>
      </c>
      <c r="B179" s="569" t="s">
        <v>9353</v>
      </c>
      <c r="C179" s="569" t="s">
        <v>20</v>
      </c>
      <c r="D179" s="570">
        <v>81.45</v>
      </c>
    </row>
    <row r="180" spans="1:4" ht="63.75">
      <c r="A180" s="569">
        <v>92211</v>
      </c>
      <c r="B180" s="569" t="s">
        <v>9354</v>
      </c>
      <c r="C180" s="569" t="s">
        <v>20</v>
      </c>
      <c r="D180" s="570">
        <v>104.13</v>
      </c>
    </row>
    <row r="181" spans="1:4" ht="63.75">
      <c r="A181" s="569">
        <v>92212</v>
      </c>
      <c r="B181" s="569" t="s">
        <v>9355</v>
      </c>
      <c r="C181" s="569" t="s">
        <v>20</v>
      </c>
      <c r="D181" s="570">
        <v>132.46</v>
      </c>
    </row>
    <row r="182" spans="1:4" ht="63.75">
      <c r="A182" s="569">
        <v>92213</v>
      </c>
      <c r="B182" s="569" t="s">
        <v>9356</v>
      </c>
      <c r="C182" s="569" t="s">
        <v>20</v>
      </c>
      <c r="D182" s="570">
        <v>174.14</v>
      </c>
    </row>
    <row r="183" spans="1:4" ht="63.75">
      <c r="A183" s="569">
        <v>92214</v>
      </c>
      <c r="B183" s="569" t="s">
        <v>9357</v>
      </c>
      <c r="C183" s="569" t="s">
        <v>20</v>
      </c>
      <c r="D183" s="570">
        <v>198.93</v>
      </c>
    </row>
    <row r="184" spans="1:4" ht="63.75">
      <c r="A184" s="569">
        <v>92215</v>
      </c>
      <c r="B184" s="569" t="s">
        <v>9358</v>
      </c>
      <c r="C184" s="569" t="s">
        <v>20</v>
      </c>
      <c r="D184" s="570">
        <v>239.79</v>
      </c>
    </row>
    <row r="185" spans="1:4" ht="63.75">
      <c r="A185" s="569">
        <v>92216</v>
      </c>
      <c r="B185" s="569" t="s">
        <v>9359</v>
      </c>
      <c r="C185" s="569" t="s">
        <v>20</v>
      </c>
      <c r="D185" s="570">
        <v>269.07</v>
      </c>
    </row>
    <row r="186" spans="1:4" ht="63.75">
      <c r="A186" s="569">
        <v>92219</v>
      </c>
      <c r="B186" s="569" t="s">
        <v>9360</v>
      </c>
      <c r="C186" s="569" t="s">
        <v>20</v>
      </c>
      <c r="D186" s="570">
        <v>87.82</v>
      </c>
    </row>
    <row r="187" spans="1:4" ht="63.75">
      <c r="A187" s="569">
        <v>92220</v>
      </c>
      <c r="B187" s="569" t="s">
        <v>9361</v>
      </c>
      <c r="C187" s="569" t="s">
        <v>20</v>
      </c>
      <c r="D187" s="570">
        <v>112.02</v>
      </c>
    </row>
    <row r="188" spans="1:4" ht="63.75">
      <c r="A188" s="569">
        <v>92221</v>
      </c>
      <c r="B188" s="569" t="s">
        <v>9362</v>
      </c>
      <c r="C188" s="569" t="s">
        <v>20</v>
      </c>
      <c r="D188" s="570">
        <v>141.69999999999999</v>
      </c>
    </row>
    <row r="189" spans="1:4" ht="63.75">
      <c r="A189" s="569">
        <v>92222</v>
      </c>
      <c r="B189" s="569" t="s">
        <v>9363</v>
      </c>
      <c r="C189" s="569" t="s">
        <v>20</v>
      </c>
      <c r="D189" s="570">
        <v>184.88</v>
      </c>
    </row>
    <row r="190" spans="1:4" ht="63.75">
      <c r="A190" s="569">
        <v>92223</v>
      </c>
      <c r="B190" s="569" t="s">
        <v>9364</v>
      </c>
      <c r="C190" s="569" t="s">
        <v>20</v>
      </c>
      <c r="D190" s="570">
        <v>210.95</v>
      </c>
    </row>
    <row r="191" spans="1:4" ht="63.75">
      <c r="A191" s="569">
        <v>92224</v>
      </c>
      <c r="B191" s="569" t="s">
        <v>9365</v>
      </c>
      <c r="C191" s="569" t="s">
        <v>20</v>
      </c>
      <c r="D191" s="570">
        <v>253.13</v>
      </c>
    </row>
    <row r="192" spans="1:4" ht="63.75">
      <c r="A192" s="569">
        <v>92226</v>
      </c>
      <c r="B192" s="569" t="s">
        <v>9366</v>
      </c>
      <c r="C192" s="569" t="s">
        <v>20</v>
      </c>
      <c r="D192" s="570">
        <v>284</v>
      </c>
    </row>
    <row r="193" spans="1:4" ht="76.5">
      <c r="A193" s="569">
        <v>92808</v>
      </c>
      <c r="B193" s="569" t="s">
        <v>9801</v>
      </c>
      <c r="C193" s="569" t="s">
        <v>20</v>
      </c>
      <c r="D193" s="570">
        <v>25.81</v>
      </c>
    </row>
    <row r="194" spans="1:4" ht="76.5">
      <c r="A194" s="569">
        <v>92809</v>
      </c>
      <c r="B194" s="569" t="s">
        <v>9802</v>
      </c>
      <c r="C194" s="569" t="s">
        <v>20</v>
      </c>
      <c r="D194" s="570">
        <v>33.11</v>
      </c>
    </row>
    <row r="195" spans="1:4" ht="76.5">
      <c r="A195" s="569">
        <v>92810</v>
      </c>
      <c r="B195" s="569" t="s">
        <v>9803</v>
      </c>
      <c r="C195" s="569" t="s">
        <v>20</v>
      </c>
      <c r="D195" s="570">
        <v>40.299999999999997</v>
      </c>
    </row>
    <row r="196" spans="1:4" ht="76.5">
      <c r="A196" s="569">
        <v>92811</v>
      </c>
      <c r="B196" s="569" t="s">
        <v>9804</v>
      </c>
      <c r="C196" s="569" t="s">
        <v>20</v>
      </c>
      <c r="D196" s="570">
        <v>48</v>
      </c>
    </row>
    <row r="197" spans="1:4" ht="76.5">
      <c r="A197" s="569">
        <v>92812</v>
      </c>
      <c r="B197" s="569" t="s">
        <v>9805</v>
      </c>
      <c r="C197" s="569" t="s">
        <v>20</v>
      </c>
      <c r="D197" s="570">
        <v>55.59</v>
      </c>
    </row>
    <row r="198" spans="1:4" ht="76.5">
      <c r="A198" s="569">
        <v>92813</v>
      </c>
      <c r="B198" s="569" t="s">
        <v>9806</v>
      </c>
      <c r="C198" s="569" t="s">
        <v>20</v>
      </c>
      <c r="D198" s="570">
        <v>64.5</v>
      </c>
    </row>
    <row r="199" spans="1:4" ht="76.5">
      <c r="A199" s="569">
        <v>92814</v>
      </c>
      <c r="B199" s="569" t="s">
        <v>9807</v>
      </c>
      <c r="C199" s="569" t="s">
        <v>20</v>
      </c>
      <c r="D199" s="570">
        <v>73.819999999999993</v>
      </c>
    </row>
    <row r="200" spans="1:4" ht="76.5">
      <c r="A200" s="569">
        <v>92815</v>
      </c>
      <c r="B200" s="569" t="s">
        <v>9808</v>
      </c>
      <c r="C200" s="569" t="s">
        <v>20</v>
      </c>
      <c r="D200" s="570">
        <v>84.55</v>
      </c>
    </row>
    <row r="201" spans="1:4" ht="63.75">
      <c r="A201" s="569">
        <v>92816</v>
      </c>
      <c r="B201" s="569" t="s">
        <v>9809</v>
      </c>
      <c r="C201" s="569" t="s">
        <v>20</v>
      </c>
      <c r="D201" s="570">
        <v>367.31</v>
      </c>
    </row>
    <row r="202" spans="1:4" ht="76.5">
      <c r="A202" s="569">
        <v>92817</v>
      </c>
      <c r="B202" s="569" t="s">
        <v>9810</v>
      </c>
      <c r="C202" s="569" t="s">
        <v>20</v>
      </c>
      <c r="D202" s="570">
        <v>105.81</v>
      </c>
    </row>
    <row r="203" spans="1:4" ht="63.75">
      <c r="A203" s="569">
        <v>92818</v>
      </c>
      <c r="B203" s="569" t="s">
        <v>9811</v>
      </c>
      <c r="C203" s="569" t="s">
        <v>20</v>
      </c>
      <c r="D203" s="570">
        <v>531.4</v>
      </c>
    </row>
    <row r="204" spans="1:4" ht="76.5">
      <c r="A204" s="569">
        <v>92819</v>
      </c>
      <c r="B204" s="569" t="s">
        <v>9812</v>
      </c>
      <c r="C204" s="569" t="s">
        <v>20</v>
      </c>
      <c r="D204" s="570">
        <v>142.43</v>
      </c>
    </row>
    <row r="205" spans="1:4" ht="63.75">
      <c r="A205" s="569">
        <v>92820</v>
      </c>
      <c r="B205" s="569" t="s">
        <v>9813</v>
      </c>
      <c r="C205" s="569" t="s">
        <v>20</v>
      </c>
      <c r="D205" s="570">
        <v>30.8</v>
      </c>
    </row>
    <row r="206" spans="1:4" ht="63.75">
      <c r="A206" s="569">
        <v>92821</v>
      </c>
      <c r="B206" s="569" t="s">
        <v>9814</v>
      </c>
      <c r="C206" s="569" t="s">
        <v>20</v>
      </c>
      <c r="D206" s="570">
        <v>39.479999999999997</v>
      </c>
    </row>
    <row r="207" spans="1:4" ht="63.75">
      <c r="A207" s="569">
        <v>92822</v>
      </c>
      <c r="B207" s="569" t="s">
        <v>9815</v>
      </c>
      <c r="C207" s="569" t="s">
        <v>20</v>
      </c>
      <c r="D207" s="570">
        <v>48.19</v>
      </c>
    </row>
    <row r="208" spans="1:4" ht="63.75">
      <c r="A208" s="569">
        <v>92824</v>
      </c>
      <c r="B208" s="569" t="s">
        <v>9816</v>
      </c>
      <c r="C208" s="569" t="s">
        <v>20</v>
      </c>
      <c r="D208" s="570">
        <v>57.24</v>
      </c>
    </row>
    <row r="209" spans="1:4" ht="63.75">
      <c r="A209" s="569">
        <v>92825</v>
      </c>
      <c r="B209" s="569" t="s">
        <v>9817</v>
      </c>
      <c r="C209" s="569" t="s">
        <v>20</v>
      </c>
      <c r="D209" s="570">
        <v>66.33</v>
      </c>
    </row>
    <row r="210" spans="1:4" ht="63.75">
      <c r="A210" s="569">
        <v>92826</v>
      </c>
      <c r="B210" s="569" t="s">
        <v>9818</v>
      </c>
      <c r="C210" s="569" t="s">
        <v>20</v>
      </c>
      <c r="D210" s="570">
        <v>76.52</v>
      </c>
    </row>
    <row r="211" spans="1:4" ht="63.75">
      <c r="A211" s="569">
        <v>92827</v>
      </c>
      <c r="B211" s="569" t="s">
        <v>9819</v>
      </c>
      <c r="C211" s="569" t="s">
        <v>20</v>
      </c>
      <c r="D211" s="570">
        <v>87.16</v>
      </c>
    </row>
    <row r="212" spans="1:4" ht="76.5">
      <c r="A212" s="569">
        <v>92828</v>
      </c>
      <c r="B212" s="569" t="s">
        <v>9820</v>
      </c>
      <c r="C212" s="569" t="s">
        <v>20</v>
      </c>
      <c r="D212" s="570">
        <v>99.48</v>
      </c>
    </row>
    <row r="213" spans="1:4" ht="63.75">
      <c r="A213" s="569">
        <v>92829</v>
      </c>
      <c r="B213" s="569" t="s">
        <v>9821</v>
      </c>
      <c r="C213" s="569" t="s">
        <v>20</v>
      </c>
      <c r="D213" s="570">
        <v>384.91</v>
      </c>
    </row>
    <row r="214" spans="1:4" ht="76.5">
      <c r="A214" s="569">
        <v>92830</v>
      </c>
      <c r="B214" s="569" t="s">
        <v>9822</v>
      </c>
      <c r="C214" s="569" t="s">
        <v>20</v>
      </c>
      <c r="D214" s="570">
        <v>123.41</v>
      </c>
    </row>
    <row r="215" spans="1:4" ht="63.75">
      <c r="A215" s="569">
        <v>92831</v>
      </c>
      <c r="B215" s="569" t="s">
        <v>9823</v>
      </c>
      <c r="C215" s="569" t="s">
        <v>20</v>
      </c>
      <c r="D215" s="570">
        <v>553.01</v>
      </c>
    </row>
    <row r="216" spans="1:4" ht="76.5">
      <c r="A216" s="569">
        <v>92832</v>
      </c>
      <c r="B216" s="569" t="s">
        <v>9824</v>
      </c>
      <c r="C216" s="569" t="s">
        <v>20</v>
      </c>
      <c r="D216" s="570">
        <v>164.04</v>
      </c>
    </row>
    <row r="217" spans="1:4" ht="63.75">
      <c r="A217" s="569">
        <v>95565</v>
      </c>
      <c r="B217" s="569" t="s">
        <v>10792</v>
      </c>
      <c r="C217" s="569" t="s">
        <v>20</v>
      </c>
      <c r="D217" s="570">
        <v>71.209999999999994</v>
      </c>
    </row>
    <row r="218" spans="1:4" ht="63.75">
      <c r="A218" s="569">
        <v>95566</v>
      </c>
      <c r="B218" s="569" t="s">
        <v>10793</v>
      </c>
      <c r="C218" s="569" t="s">
        <v>20</v>
      </c>
      <c r="D218" s="570">
        <v>76.13</v>
      </c>
    </row>
    <row r="219" spans="1:4" ht="63.75">
      <c r="A219" s="569">
        <v>95567</v>
      </c>
      <c r="B219" s="569" t="s">
        <v>10794</v>
      </c>
      <c r="C219" s="569" t="s">
        <v>20</v>
      </c>
      <c r="D219" s="570">
        <v>55.77</v>
      </c>
    </row>
    <row r="220" spans="1:4" ht="63.75">
      <c r="A220" s="569">
        <v>95568</v>
      </c>
      <c r="B220" s="569" t="s">
        <v>10795</v>
      </c>
      <c r="C220" s="569" t="s">
        <v>20</v>
      </c>
      <c r="D220" s="570">
        <v>72.73</v>
      </c>
    </row>
    <row r="221" spans="1:4" ht="63.75">
      <c r="A221" s="569">
        <v>95569</v>
      </c>
      <c r="B221" s="569" t="s">
        <v>10796</v>
      </c>
      <c r="C221" s="569" t="s">
        <v>20</v>
      </c>
      <c r="D221" s="570">
        <v>97.82</v>
      </c>
    </row>
    <row r="222" spans="1:4" ht="63.75">
      <c r="A222" s="569">
        <v>95570</v>
      </c>
      <c r="B222" s="569" t="s">
        <v>10797</v>
      </c>
      <c r="C222" s="569" t="s">
        <v>20</v>
      </c>
      <c r="D222" s="570">
        <v>60.69</v>
      </c>
    </row>
    <row r="223" spans="1:4" ht="63.75">
      <c r="A223" s="569">
        <v>95571</v>
      </c>
      <c r="B223" s="569" t="s">
        <v>10798</v>
      </c>
      <c r="C223" s="569" t="s">
        <v>20</v>
      </c>
      <c r="D223" s="570">
        <v>79.010000000000005</v>
      </c>
    </row>
    <row r="224" spans="1:4" ht="63.75">
      <c r="A224" s="569">
        <v>95572</v>
      </c>
      <c r="B224" s="569" t="s">
        <v>10799</v>
      </c>
      <c r="C224" s="569" t="s">
        <v>20</v>
      </c>
      <c r="D224" s="570">
        <v>105.6</v>
      </c>
    </row>
    <row r="225" spans="1:4" ht="25.5">
      <c r="A225" s="569">
        <v>73606</v>
      </c>
      <c r="B225" s="569" t="s">
        <v>4630</v>
      </c>
      <c r="C225" s="569" t="s">
        <v>52</v>
      </c>
      <c r="D225" s="570">
        <v>108.49</v>
      </c>
    </row>
    <row r="226" spans="1:4" ht="25.5">
      <c r="A226" s="569">
        <v>73607</v>
      </c>
      <c r="B226" s="569" t="s">
        <v>4631</v>
      </c>
      <c r="C226" s="569" t="s">
        <v>52</v>
      </c>
      <c r="D226" s="570">
        <v>72.33</v>
      </c>
    </row>
    <row r="227" spans="1:4" ht="38.25">
      <c r="A227" s="569">
        <v>83623</v>
      </c>
      <c r="B227" s="569" t="s">
        <v>7502</v>
      </c>
      <c r="C227" s="569" t="s">
        <v>20</v>
      </c>
      <c r="D227" s="570">
        <v>234.93</v>
      </c>
    </row>
    <row r="228" spans="1:4" ht="38.25">
      <c r="A228" s="569">
        <v>83624</v>
      </c>
      <c r="B228" s="569" t="s">
        <v>7503</v>
      </c>
      <c r="C228" s="569" t="s">
        <v>20</v>
      </c>
      <c r="D228" s="570">
        <v>165.39</v>
      </c>
    </row>
    <row r="229" spans="1:4" ht="38.25">
      <c r="A229" s="569">
        <v>83626</v>
      </c>
      <c r="B229" s="569" t="s">
        <v>7504</v>
      </c>
      <c r="C229" s="569" t="s">
        <v>20</v>
      </c>
      <c r="D229" s="570">
        <v>130.63</v>
      </c>
    </row>
    <row r="230" spans="1:4" ht="63.75">
      <c r="A230" s="569">
        <v>83627</v>
      </c>
      <c r="B230" s="569" t="s">
        <v>7505</v>
      </c>
      <c r="C230" s="569" t="s">
        <v>52</v>
      </c>
      <c r="D230" s="570">
        <v>444.4</v>
      </c>
    </row>
    <row r="231" spans="1:4" ht="51">
      <c r="A231" s="569">
        <v>83724</v>
      </c>
      <c r="B231" s="569" t="s">
        <v>7521</v>
      </c>
      <c r="C231" s="569" t="s">
        <v>23</v>
      </c>
      <c r="D231" s="570">
        <v>1.27</v>
      </c>
    </row>
    <row r="232" spans="1:4" ht="51">
      <c r="A232" s="569">
        <v>83725</v>
      </c>
      <c r="B232" s="569" t="s">
        <v>7522</v>
      </c>
      <c r="C232" s="569" t="s">
        <v>23</v>
      </c>
      <c r="D232" s="570">
        <v>0.87</v>
      </c>
    </row>
    <row r="233" spans="1:4" ht="51">
      <c r="A233" s="569">
        <v>83726</v>
      </c>
      <c r="B233" s="569" t="s">
        <v>7523</v>
      </c>
      <c r="C233" s="569" t="s">
        <v>23</v>
      </c>
      <c r="D233" s="570">
        <v>0.63</v>
      </c>
    </row>
    <row r="234" spans="1:4" ht="63.75">
      <c r="A234" s="569">
        <v>97127</v>
      </c>
      <c r="B234" s="569" t="s">
        <v>12582</v>
      </c>
      <c r="C234" s="569" t="s">
        <v>20</v>
      </c>
      <c r="D234" s="570">
        <v>3.39</v>
      </c>
    </row>
    <row r="235" spans="1:4" ht="63.75">
      <c r="A235" s="569">
        <v>97128</v>
      </c>
      <c r="B235" s="569" t="s">
        <v>12583</v>
      </c>
      <c r="C235" s="569" t="s">
        <v>20</v>
      </c>
      <c r="D235" s="570">
        <v>6.65</v>
      </c>
    </row>
    <row r="236" spans="1:4" ht="63.75">
      <c r="A236" s="569">
        <v>97129</v>
      </c>
      <c r="B236" s="569" t="s">
        <v>12584</v>
      </c>
      <c r="C236" s="569" t="s">
        <v>20</v>
      </c>
      <c r="D236" s="570">
        <v>8.19</v>
      </c>
    </row>
    <row r="237" spans="1:4" ht="63.75">
      <c r="A237" s="569">
        <v>97130</v>
      </c>
      <c r="B237" s="569" t="s">
        <v>12585</v>
      </c>
      <c r="C237" s="569" t="s">
        <v>20</v>
      </c>
      <c r="D237" s="570">
        <v>9.6999999999999993</v>
      </c>
    </row>
    <row r="238" spans="1:4" ht="63.75">
      <c r="A238" s="569">
        <v>97131</v>
      </c>
      <c r="B238" s="569" t="s">
        <v>12586</v>
      </c>
      <c r="C238" s="569" t="s">
        <v>20</v>
      </c>
      <c r="D238" s="570">
        <v>11.23</v>
      </c>
    </row>
    <row r="239" spans="1:4" ht="63.75">
      <c r="A239" s="569">
        <v>97132</v>
      </c>
      <c r="B239" s="569" t="s">
        <v>12587</v>
      </c>
      <c r="C239" s="569" t="s">
        <v>20</v>
      </c>
      <c r="D239" s="570">
        <v>12.76</v>
      </c>
    </row>
    <row r="240" spans="1:4" ht="63.75">
      <c r="A240" s="569">
        <v>97133</v>
      </c>
      <c r="B240" s="569" t="s">
        <v>12588</v>
      </c>
      <c r="C240" s="569" t="s">
        <v>20</v>
      </c>
      <c r="D240" s="570">
        <v>15.82</v>
      </c>
    </row>
    <row r="241" spans="1:4" ht="63.75">
      <c r="A241" s="569">
        <v>97134</v>
      </c>
      <c r="B241" s="569" t="s">
        <v>12589</v>
      </c>
      <c r="C241" s="569" t="s">
        <v>20</v>
      </c>
      <c r="D241" s="570">
        <v>1.55</v>
      </c>
    </row>
    <row r="242" spans="1:4" ht="63.75">
      <c r="A242" s="569">
        <v>97135</v>
      </c>
      <c r="B242" s="569" t="s">
        <v>12590</v>
      </c>
      <c r="C242" s="569" t="s">
        <v>20</v>
      </c>
      <c r="D242" s="570">
        <v>3.43</v>
      </c>
    </row>
    <row r="243" spans="1:4" ht="63.75">
      <c r="A243" s="569">
        <v>97136</v>
      </c>
      <c r="B243" s="569" t="s">
        <v>12591</v>
      </c>
      <c r="C243" s="569" t="s">
        <v>20</v>
      </c>
      <c r="D243" s="570">
        <v>4.22</v>
      </c>
    </row>
    <row r="244" spans="1:4" ht="63.75">
      <c r="A244" s="569">
        <v>97137</v>
      </c>
      <c r="B244" s="569" t="s">
        <v>12592</v>
      </c>
      <c r="C244" s="569" t="s">
        <v>20</v>
      </c>
      <c r="D244" s="570">
        <v>5</v>
      </c>
    </row>
    <row r="245" spans="1:4" ht="63.75">
      <c r="A245" s="569">
        <v>97138</v>
      </c>
      <c r="B245" s="569" t="s">
        <v>12593</v>
      </c>
      <c r="C245" s="569" t="s">
        <v>20</v>
      </c>
      <c r="D245" s="570">
        <v>5.79</v>
      </c>
    </row>
    <row r="246" spans="1:4" ht="63.75">
      <c r="A246" s="569">
        <v>97139</v>
      </c>
      <c r="B246" s="569" t="s">
        <v>12594</v>
      </c>
      <c r="C246" s="569" t="s">
        <v>20</v>
      </c>
      <c r="D246" s="570">
        <v>6.57</v>
      </c>
    </row>
    <row r="247" spans="1:4" ht="63.75">
      <c r="A247" s="569">
        <v>97140</v>
      </c>
      <c r="B247" s="569" t="s">
        <v>12595</v>
      </c>
      <c r="C247" s="569" t="s">
        <v>20</v>
      </c>
      <c r="D247" s="570">
        <v>8.17</v>
      </c>
    </row>
    <row r="248" spans="1:4" ht="25.5">
      <c r="A248" s="569">
        <v>83520</v>
      </c>
      <c r="B248" s="569" t="s">
        <v>4684</v>
      </c>
      <c r="C248" s="569" t="s">
        <v>52</v>
      </c>
      <c r="D248" s="570">
        <v>104.45</v>
      </c>
    </row>
    <row r="249" spans="1:4" ht="25.5">
      <c r="A249" s="569">
        <v>83531</v>
      </c>
      <c r="B249" s="569" t="s">
        <v>7499</v>
      </c>
      <c r="C249" s="569" t="s">
        <v>52</v>
      </c>
      <c r="D249" s="570">
        <v>276.63</v>
      </c>
    </row>
    <row r="250" spans="1:4" ht="25.5">
      <c r="A250" s="569">
        <v>83535</v>
      </c>
      <c r="B250" s="569" t="s">
        <v>7501</v>
      </c>
      <c r="C250" s="569" t="s">
        <v>52</v>
      </c>
      <c r="D250" s="570">
        <v>228.79</v>
      </c>
    </row>
    <row r="251" spans="1:4" ht="25.5">
      <c r="A251" s="569" t="s">
        <v>11633</v>
      </c>
      <c r="B251" s="569" t="s">
        <v>5613</v>
      </c>
      <c r="C251" s="569" t="s">
        <v>52</v>
      </c>
      <c r="D251" s="570">
        <v>40.04</v>
      </c>
    </row>
    <row r="252" spans="1:4" ht="25.5">
      <c r="A252" s="569" t="s">
        <v>11641</v>
      </c>
      <c r="B252" s="569" t="s">
        <v>5614</v>
      </c>
      <c r="C252" s="569" t="s">
        <v>52</v>
      </c>
      <c r="D252" s="570">
        <v>68.45</v>
      </c>
    </row>
    <row r="253" spans="1:4" ht="25.5">
      <c r="A253" s="569" t="s">
        <v>11642</v>
      </c>
      <c r="B253" s="569" t="s">
        <v>5615</v>
      </c>
      <c r="C253" s="569" t="s">
        <v>52</v>
      </c>
      <c r="D253" s="570">
        <v>85.58</v>
      </c>
    </row>
    <row r="254" spans="1:4" ht="25.5">
      <c r="A254" s="569" t="s">
        <v>11643</v>
      </c>
      <c r="B254" s="569" t="s">
        <v>5616</v>
      </c>
      <c r="C254" s="569" t="s">
        <v>52</v>
      </c>
      <c r="D254" s="570">
        <v>443.74</v>
      </c>
    </row>
    <row r="255" spans="1:4" ht="25.5">
      <c r="A255" s="569" t="s">
        <v>11644</v>
      </c>
      <c r="B255" s="569" t="s">
        <v>5617</v>
      </c>
      <c r="C255" s="569" t="s">
        <v>52</v>
      </c>
      <c r="D255" s="570">
        <v>517.70000000000005</v>
      </c>
    </row>
    <row r="256" spans="1:4" ht="25.5">
      <c r="A256" s="569" t="s">
        <v>11645</v>
      </c>
      <c r="B256" s="569" t="s">
        <v>5618</v>
      </c>
      <c r="C256" s="569" t="s">
        <v>52</v>
      </c>
      <c r="D256" s="570">
        <v>628.64</v>
      </c>
    </row>
    <row r="257" spans="1:4" ht="25.5">
      <c r="A257" s="569" t="s">
        <v>11646</v>
      </c>
      <c r="B257" s="569" t="s">
        <v>5619</v>
      </c>
      <c r="C257" s="569" t="s">
        <v>52</v>
      </c>
      <c r="D257" s="570">
        <v>702.6</v>
      </c>
    </row>
    <row r="258" spans="1:4" ht="25.5">
      <c r="A258" s="569" t="s">
        <v>11647</v>
      </c>
      <c r="B258" s="569" t="s">
        <v>5620</v>
      </c>
      <c r="C258" s="569" t="s">
        <v>52</v>
      </c>
      <c r="D258" s="570">
        <v>739.6</v>
      </c>
    </row>
    <row r="259" spans="1:4" ht="25.5">
      <c r="A259" s="569" t="s">
        <v>11648</v>
      </c>
      <c r="B259" s="569" t="s">
        <v>5621</v>
      </c>
      <c r="C259" s="569" t="s">
        <v>52</v>
      </c>
      <c r="D259" s="570">
        <v>813.54</v>
      </c>
    </row>
    <row r="260" spans="1:4" ht="25.5">
      <c r="A260" s="569" t="s">
        <v>11634</v>
      </c>
      <c r="B260" s="569" t="s">
        <v>5622</v>
      </c>
      <c r="C260" s="569" t="s">
        <v>52</v>
      </c>
      <c r="D260" s="570">
        <v>850.53</v>
      </c>
    </row>
    <row r="261" spans="1:4" ht="25.5">
      <c r="A261" s="569" t="s">
        <v>11635</v>
      </c>
      <c r="B261" s="569" t="s">
        <v>5623</v>
      </c>
      <c r="C261" s="569" t="s">
        <v>52</v>
      </c>
      <c r="D261" s="570">
        <v>924.5</v>
      </c>
    </row>
    <row r="262" spans="1:4" ht="25.5">
      <c r="A262" s="569" t="s">
        <v>11636</v>
      </c>
      <c r="B262" s="569" t="s">
        <v>5624</v>
      </c>
      <c r="C262" s="569" t="s">
        <v>52</v>
      </c>
      <c r="D262" s="570">
        <v>998.44</v>
      </c>
    </row>
    <row r="263" spans="1:4" ht="25.5">
      <c r="A263" s="569" t="s">
        <v>11637</v>
      </c>
      <c r="B263" s="569" t="s">
        <v>5625</v>
      </c>
      <c r="C263" s="569" t="s">
        <v>52</v>
      </c>
      <c r="D263" s="570">
        <v>1114.72</v>
      </c>
    </row>
    <row r="264" spans="1:4" ht="25.5">
      <c r="A264" s="569" t="s">
        <v>11638</v>
      </c>
      <c r="B264" s="569" t="s">
        <v>5626</v>
      </c>
      <c r="C264" s="569" t="s">
        <v>52</v>
      </c>
      <c r="D264" s="570">
        <v>1114.72</v>
      </c>
    </row>
    <row r="265" spans="1:4" ht="25.5">
      <c r="A265" s="569" t="s">
        <v>11639</v>
      </c>
      <c r="B265" s="569" t="s">
        <v>5627</v>
      </c>
      <c r="C265" s="569" t="s">
        <v>52</v>
      </c>
      <c r="D265" s="570">
        <v>1126.0999999999999</v>
      </c>
    </row>
    <row r="266" spans="1:4" ht="25.5">
      <c r="A266" s="569" t="s">
        <v>11640</v>
      </c>
      <c r="B266" s="569" t="s">
        <v>5628</v>
      </c>
      <c r="C266" s="569" t="s">
        <v>52</v>
      </c>
      <c r="D266" s="570">
        <v>1273.97</v>
      </c>
    </row>
    <row r="267" spans="1:4" ht="25.5">
      <c r="A267" s="569" t="s">
        <v>11649</v>
      </c>
      <c r="B267" s="569" t="s">
        <v>5629</v>
      </c>
      <c r="C267" s="569" t="s">
        <v>52</v>
      </c>
      <c r="D267" s="570">
        <v>21.36</v>
      </c>
    </row>
    <row r="268" spans="1:4" ht="25.5">
      <c r="A268" s="569" t="s">
        <v>11653</v>
      </c>
      <c r="B268" s="569" t="s">
        <v>5630</v>
      </c>
      <c r="C268" s="569" t="s">
        <v>52</v>
      </c>
      <c r="D268" s="570">
        <v>25.66</v>
      </c>
    </row>
    <row r="269" spans="1:4" ht="25.5">
      <c r="A269" s="569" t="s">
        <v>11654</v>
      </c>
      <c r="B269" s="569" t="s">
        <v>5631</v>
      </c>
      <c r="C269" s="569" t="s">
        <v>52</v>
      </c>
      <c r="D269" s="570">
        <v>29.08</v>
      </c>
    </row>
    <row r="270" spans="1:4" ht="25.5">
      <c r="A270" s="569" t="s">
        <v>11655</v>
      </c>
      <c r="B270" s="569" t="s">
        <v>5632</v>
      </c>
      <c r="C270" s="569" t="s">
        <v>52</v>
      </c>
      <c r="D270" s="570">
        <v>162.69999999999999</v>
      </c>
    </row>
    <row r="271" spans="1:4" ht="25.5">
      <c r="A271" s="569" t="s">
        <v>11656</v>
      </c>
      <c r="B271" s="569" t="s">
        <v>5633</v>
      </c>
      <c r="C271" s="569" t="s">
        <v>52</v>
      </c>
      <c r="D271" s="570">
        <v>210.77</v>
      </c>
    </row>
    <row r="272" spans="1:4" ht="25.5">
      <c r="A272" s="569" t="s">
        <v>11657</v>
      </c>
      <c r="B272" s="569" t="s">
        <v>5634</v>
      </c>
      <c r="C272" s="569" t="s">
        <v>52</v>
      </c>
      <c r="D272" s="570">
        <v>247.74</v>
      </c>
    </row>
    <row r="273" spans="1:4" ht="25.5">
      <c r="A273" s="569" t="s">
        <v>11658</v>
      </c>
      <c r="B273" s="569" t="s">
        <v>5635</v>
      </c>
      <c r="C273" s="569" t="s">
        <v>52</v>
      </c>
      <c r="D273" s="570">
        <v>269.93</v>
      </c>
    </row>
    <row r="274" spans="1:4" ht="25.5">
      <c r="A274" s="569" t="s">
        <v>11659</v>
      </c>
      <c r="B274" s="569" t="s">
        <v>5636</v>
      </c>
      <c r="C274" s="569" t="s">
        <v>52</v>
      </c>
      <c r="D274" s="570">
        <v>295.83</v>
      </c>
    </row>
    <row r="275" spans="1:4" ht="25.5">
      <c r="A275" s="569" t="s">
        <v>11660</v>
      </c>
      <c r="B275" s="569" t="s">
        <v>5637</v>
      </c>
      <c r="C275" s="569" t="s">
        <v>52</v>
      </c>
      <c r="D275" s="570">
        <v>325.41000000000003</v>
      </c>
    </row>
    <row r="276" spans="1:4" ht="25.5">
      <c r="A276" s="569" t="s">
        <v>11650</v>
      </c>
      <c r="B276" s="569" t="s">
        <v>5638</v>
      </c>
      <c r="C276" s="569" t="s">
        <v>52</v>
      </c>
      <c r="D276" s="570">
        <v>351.29</v>
      </c>
    </row>
    <row r="277" spans="1:4" ht="25.5">
      <c r="A277" s="569" t="s">
        <v>11651</v>
      </c>
      <c r="B277" s="569" t="s">
        <v>5639</v>
      </c>
      <c r="C277" s="569" t="s">
        <v>52</v>
      </c>
      <c r="D277" s="570">
        <v>369.8</v>
      </c>
    </row>
    <row r="278" spans="1:4" ht="25.5">
      <c r="A278" s="569" t="s">
        <v>11652</v>
      </c>
      <c r="B278" s="569" t="s">
        <v>5640</v>
      </c>
      <c r="C278" s="569" t="s">
        <v>52</v>
      </c>
      <c r="D278" s="570">
        <v>421.55</v>
      </c>
    </row>
    <row r="279" spans="1:4" ht="38.25">
      <c r="A279" s="569">
        <v>92235</v>
      </c>
      <c r="B279" s="569" t="s">
        <v>9367</v>
      </c>
      <c r="C279" s="569" t="s">
        <v>78</v>
      </c>
      <c r="D279" s="570">
        <v>49.86</v>
      </c>
    </row>
    <row r="280" spans="1:4" ht="38.25">
      <c r="A280" s="569">
        <v>93206</v>
      </c>
      <c r="B280" s="569" t="s">
        <v>10070</v>
      </c>
      <c r="C280" s="569" t="s">
        <v>78</v>
      </c>
      <c r="D280" s="570">
        <v>718.63</v>
      </c>
    </row>
    <row r="281" spans="1:4" ht="51">
      <c r="A281" s="569">
        <v>93207</v>
      </c>
      <c r="B281" s="569" t="s">
        <v>10071</v>
      </c>
      <c r="C281" s="569" t="s">
        <v>78</v>
      </c>
      <c r="D281" s="570">
        <v>597.55999999999995</v>
      </c>
    </row>
    <row r="282" spans="1:4" ht="38.25">
      <c r="A282" s="569">
        <v>93208</v>
      </c>
      <c r="B282" s="569" t="s">
        <v>10072</v>
      </c>
      <c r="C282" s="569" t="s">
        <v>78</v>
      </c>
      <c r="D282" s="570">
        <v>435.46</v>
      </c>
    </row>
    <row r="283" spans="1:4" ht="38.25">
      <c r="A283" s="569">
        <v>93209</v>
      </c>
      <c r="B283" s="569" t="s">
        <v>10073</v>
      </c>
      <c r="C283" s="569" t="s">
        <v>78</v>
      </c>
      <c r="D283" s="570">
        <v>551.62</v>
      </c>
    </row>
    <row r="284" spans="1:4" ht="51">
      <c r="A284" s="569">
        <v>93210</v>
      </c>
      <c r="B284" s="569" t="s">
        <v>6245</v>
      </c>
      <c r="C284" s="569" t="s">
        <v>78</v>
      </c>
      <c r="D284" s="570">
        <v>325.77</v>
      </c>
    </row>
    <row r="285" spans="1:4" ht="38.25">
      <c r="A285" s="569">
        <v>93211</v>
      </c>
      <c r="B285" s="569" t="s">
        <v>10074</v>
      </c>
      <c r="C285" s="569" t="s">
        <v>78</v>
      </c>
      <c r="D285" s="570">
        <v>349.38</v>
      </c>
    </row>
    <row r="286" spans="1:4" ht="51">
      <c r="A286" s="569">
        <v>93212</v>
      </c>
      <c r="B286" s="569" t="s">
        <v>10075</v>
      </c>
      <c r="C286" s="569" t="s">
        <v>78</v>
      </c>
      <c r="D286" s="570">
        <v>556.92999999999995</v>
      </c>
    </row>
    <row r="287" spans="1:4" ht="38.25">
      <c r="A287" s="569">
        <v>93213</v>
      </c>
      <c r="B287" s="569" t="s">
        <v>10076</v>
      </c>
      <c r="C287" s="569" t="s">
        <v>78</v>
      </c>
      <c r="D287" s="570">
        <v>658.07</v>
      </c>
    </row>
    <row r="288" spans="1:4" ht="51">
      <c r="A288" s="569">
        <v>93214</v>
      </c>
      <c r="B288" s="569" t="s">
        <v>12679</v>
      </c>
      <c r="C288" s="569" t="s">
        <v>52</v>
      </c>
      <c r="D288" s="570">
        <v>2624.03</v>
      </c>
    </row>
    <row r="289" spans="1:4" ht="51">
      <c r="A289" s="569">
        <v>93243</v>
      </c>
      <c r="B289" s="569" t="s">
        <v>12680</v>
      </c>
      <c r="C289" s="569" t="s">
        <v>52</v>
      </c>
      <c r="D289" s="570">
        <v>4013.16</v>
      </c>
    </row>
    <row r="290" spans="1:4" ht="38.25">
      <c r="A290" s="569">
        <v>93582</v>
      </c>
      <c r="B290" s="569" t="s">
        <v>10186</v>
      </c>
      <c r="C290" s="569" t="s">
        <v>78</v>
      </c>
      <c r="D290" s="570">
        <v>150.79</v>
      </c>
    </row>
    <row r="291" spans="1:4" ht="51">
      <c r="A291" s="569">
        <v>93583</v>
      </c>
      <c r="B291" s="569" t="s">
        <v>10187</v>
      </c>
      <c r="C291" s="569" t="s">
        <v>78</v>
      </c>
      <c r="D291" s="570">
        <v>260.88</v>
      </c>
    </row>
    <row r="292" spans="1:4" ht="38.25">
      <c r="A292" s="569">
        <v>93584</v>
      </c>
      <c r="B292" s="569" t="s">
        <v>10188</v>
      </c>
      <c r="C292" s="569" t="s">
        <v>78</v>
      </c>
      <c r="D292" s="570">
        <v>442.82</v>
      </c>
    </row>
    <row r="293" spans="1:4" ht="38.25">
      <c r="A293" s="569">
        <v>93585</v>
      </c>
      <c r="B293" s="569" t="s">
        <v>10189</v>
      </c>
      <c r="C293" s="569" t="s">
        <v>78</v>
      </c>
      <c r="D293" s="570">
        <v>595.59</v>
      </c>
    </row>
    <row r="294" spans="1:4" ht="51">
      <c r="A294" s="569">
        <v>98441</v>
      </c>
      <c r="B294" s="569" t="s">
        <v>12910</v>
      </c>
      <c r="C294" s="569" t="s">
        <v>78</v>
      </c>
      <c r="D294" s="570">
        <v>57.21</v>
      </c>
    </row>
    <row r="295" spans="1:4" ht="51">
      <c r="A295" s="569">
        <v>98442</v>
      </c>
      <c r="B295" s="569" t="s">
        <v>12911</v>
      </c>
      <c r="C295" s="569" t="s">
        <v>78</v>
      </c>
      <c r="D295" s="570">
        <v>59.45</v>
      </c>
    </row>
    <row r="296" spans="1:4" ht="51">
      <c r="A296" s="569">
        <v>98443</v>
      </c>
      <c r="B296" s="569" t="s">
        <v>12912</v>
      </c>
      <c r="C296" s="569" t="s">
        <v>78</v>
      </c>
      <c r="D296" s="570">
        <v>47.03</v>
      </c>
    </row>
    <row r="297" spans="1:4" ht="51">
      <c r="A297" s="569">
        <v>98444</v>
      </c>
      <c r="B297" s="569" t="s">
        <v>12913</v>
      </c>
      <c r="C297" s="569" t="s">
        <v>78</v>
      </c>
      <c r="D297" s="570">
        <v>48.63</v>
      </c>
    </row>
    <row r="298" spans="1:4" ht="51">
      <c r="A298" s="569">
        <v>98445</v>
      </c>
      <c r="B298" s="569" t="s">
        <v>12914</v>
      </c>
      <c r="C298" s="569" t="s">
        <v>78</v>
      </c>
      <c r="D298" s="570">
        <v>70.11</v>
      </c>
    </row>
    <row r="299" spans="1:4" ht="51">
      <c r="A299" s="569">
        <v>98446</v>
      </c>
      <c r="B299" s="569" t="s">
        <v>12915</v>
      </c>
      <c r="C299" s="569" t="s">
        <v>78</v>
      </c>
      <c r="D299" s="570">
        <v>93.62</v>
      </c>
    </row>
    <row r="300" spans="1:4" ht="51">
      <c r="A300" s="569">
        <v>98447</v>
      </c>
      <c r="B300" s="569" t="s">
        <v>12916</v>
      </c>
      <c r="C300" s="569" t="s">
        <v>78</v>
      </c>
      <c r="D300" s="570">
        <v>56.1</v>
      </c>
    </row>
    <row r="301" spans="1:4" ht="51">
      <c r="A301" s="569">
        <v>98448</v>
      </c>
      <c r="B301" s="569" t="s">
        <v>12917</v>
      </c>
      <c r="C301" s="569" t="s">
        <v>78</v>
      </c>
      <c r="D301" s="570">
        <v>73.52</v>
      </c>
    </row>
    <row r="302" spans="1:4" ht="51">
      <c r="A302" s="569">
        <v>98449</v>
      </c>
      <c r="B302" s="569" t="s">
        <v>12918</v>
      </c>
      <c r="C302" s="569" t="s">
        <v>78</v>
      </c>
      <c r="D302" s="570">
        <v>77.010000000000005</v>
      </c>
    </row>
    <row r="303" spans="1:4" ht="51">
      <c r="A303" s="569">
        <v>98450</v>
      </c>
      <c r="B303" s="569" t="s">
        <v>12919</v>
      </c>
      <c r="C303" s="569" t="s">
        <v>78</v>
      </c>
      <c r="D303" s="570">
        <v>80.260000000000005</v>
      </c>
    </row>
    <row r="304" spans="1:4" ht="51">
      <c r="A304" s="569">
        <v>98451</v>
      </c>
      <c r="B304" s="569" t="s">
        <v>12920</v>
      </c>
      <c r="C304" s="569" t="s">
        <v>78</v>
      </c>
      <c r="D304" s="570">
        <v>64.930000000000007</v>
      </c>
    </row>
    <row r="305" spans="1:4" ht="51">
      <c r="A305" s="569">
        <v>98452</v>
      </c>
      <c r="B305" s="569" t="s">
        <v>12921</v>
      </c>
      <c r="C305" s="569" t="s">
        <v>78</v>
      </c>
      <c r="D305" s="570">
        <v>66.900000000000006</v>
      </c>
    </row>
    <row r="306" spans="1:4" ht="51">
      <c r="A306" s="569">
        <v>98453</v>
      </c>
      <c r="B306" s="569" t="s">
        <v>12922</v>
      </c>
      <c r="C306" s="569" t="s">
        <v>78</v>
      </c>
      <c r="D306" s="570">
        <v>93.64</v>
      </c>
    </row>
    <row r="307" spans="1:4" ht="51">
      <c r="A307" s="569">
        <v>98454</v>
      </c>
      <c r="B307" s="569" t="s">
        <v>12923</v>
      </c>
      <c r="C307" s="569" t="s">
        <v>78</v>
      </c>
      <c r="D307" s="570">
        <v>126.35</v>
      </c>
    </row>
    <row r="308" spans="1:4" ht="51">
      <c r="A308" s="569">
        <v>98455</v>
      </c>
      <c r="B308" s="569" t="s">
        <v>12924</v>
      </c>
      <c r="C308" s="569" t="s">
        <v>78</v>
      </c>
      <c r="D308" s="570">
        <v>77.72</v>
      </c>
    </row>
    <row r="309" spans="1:4" ht="51">
      <c r="A309" s="569">
        <v>98456</v>
      </c>
      <c r="B309" s="569" t="s">
        <v>12925</v>
      </c>
      <c r="C309" s="569" t="s">
        <v>78</v>
      </c>
      <c r="D309" s="570">
        <v>103.7</v>
      </c>
    </row>
    <row r="310" spans="1:4" ht="25.5">
      <c r="A310" s="569">
        <v>98458</v>
      </c>
      <c r="B310" s="569" t="s">
        <v>12926</v>
      </c>
      <c r="C310" s="569" t="s">
        <v>78</v>
      </c>
      <c r="D310" s="570">
        <v>53.6</v>
      </c>
    </row>
    <row r="311" spans="1:4">
      <c r="A311" s="569">
        <v>98459</v>
      </c>
      <c r="B311" s="569" t="s">
        <v>12927</v>
      </c>
      <c r="C311" s="569" t="s">
        <v>78</v>
      </c>
      <c r="D311" s="570">
        <v>60.22</v>
      </c>
    </row>
    <row r="312" spans="1:4" ht="25.5">
      <c r="A312" s="569">
        <v>98460</v>
      </c>
      <c r="B312" s="569" t="s">
        <v>12928</v>
      </c>
      <c r="C312" s="569" t="s">
        <v>78</v>
      </c>
      <c r="D312" s="570">
        <v>56.84</v>
      </c>
    </row>
    <row r="313" spans="1:4" ht="38.25">
      <c r="A313" s="569">
        <v>98461</v>
      </c>
      <c r="B313" s="569" t="s">
        <v>12929</v>
      </c>
      <c r="C313" s="569" t="s">
        <v>52</v>
      </c>
      <c r="D313" s="570">
        <v>2098.94</v>
      </c>
    </row>
    <row r="314" spans="1:4" ht="38.25">
      <c r="A314" s="569">
        <v>98462</v>
      </c>
      <c r="B314" s="569" t="s">
        <v>12930</v>
      </c>
      <c r="C314" s="569" t="s">
        <v>52</v>
      </c>
      <c r="D314" s="570">
        <v>3120.76</v>
      </c>
    </row>
    <row r="315" spans="1:4" ht="25.5">
      <c r="A315" s="569" t="s">
        <v>11968</v>
      </c>
      <c r="B315" s="569" t="s">
        <v>5775</v>
      </c>
      <c r="C315" s="569" t="s">
        <v>78</v>
      </c>
      <c r="D315" s="570">
        <v>469.13</v>
      </c>
    </row>
    <row r="316" spans="1:4" ht="76.5">
      <c r="A316" s="569" t="s">
        <v>11540</v>
      </c>
      <c r="B316" s="569" t="s">
        <v>11541</v>
      </c>
      <c r="C316" s="569" t="s">
        <v>2111</v>
      </c>
      <c r="D316" s="570">
        <v>394.53</v>
      </c>
    </row>
    <row r="317" spans="1:4" ht="51">
      <c r="A317" s="569">
        <v>5631</v>
      </c>
      <c r="B317" s="569" t="s">
        <v>6825</v>
      </c>
      <c r="C317" s="569" t="s">
        <v>72</v>
      </c>
      <c r="D317" s="570">
        <v>133.86000000000001</v>
      </c>
    </row>
    <row r="318" spans="1:4" ht="89.25">
      <c r="A318" s="569">
        <v>5678</v>
      </c>
      <c r="B318" s="569" t="s">
        <v>6832</v>
      </c>
      <c r="C318" s="569" t="s">
        <v>72</v>
      </c>
      <c r="D318" s="570">
        <v>99.14</v>
      </c>
    </row>
    <row r="319" spans="1:4" ht="89.25">
      <c r="A319" s="569">
        <v>5680</v>
      </c>
      <c r="B319" s="569" t="s">
        <v>6834</v>
      </c>
      <c r="C319" s="569" t="s">
        <v>72</v>
      </c>
      <c r="D319" s="570">
        <v>91.69</v>
      </c>
    </row>
    <row r="320" spans="1:4" ht="63.75">
      <c r="A320" s="569">
        <v>5684</v>
      </c>
      <c r="B320" s="569" t="s">
        <v>6836</v>
      </c>
      <c r="C320" s="569" t="s">
        <v>72</v>
      </c>
      <c r="D320" s="570">
        <v>89.04</v>
      </c>
    </row>
    <row r="321" spans="1:4" ht="51">
      <c r="A321" s="569">
        <v>5689</v>
      </c>
      <c r="B321" s="569" t="s">
        <v>1606</v>
      </c>
      <c r="C321" s="569" t="s">
        <v>72</v>
      </c>
      <c r="D321" s="570">
        <v>2.86</v>
      </c>
    </row>
    <row r="322" spans="1:4" ht="38.25">
      <c r="A322" s="569">
        <v>5795</v>
      </c>
      <c r="B322" s="569" t="s">
        <v>1615</v>
      </c>
      <c r="C322" s="569" t="s">
        <v>72</v>
      </c>
      <c r="D322" s="570">
        <v>14.77</v>
      </c>
    </row>
    <row r="323" spans="1:4" ht="63.75">
      <c r="A323" s="569">
        <v>5811</v>
      </c>
      <c r="B323" s="569" t="s">
        <v>6864</v>
      </c>
      <c r="C323" s="569" t="s">
        <v>72</v>
      </c>
      <c r="D323" s="570">
        <v>168.28</v>
      </c>
    </row>
    <row r="324" spans="1:4" ht="38.25">
      <c r="A324" s="569">
        <v>5823</v>
      </c>
      <c r="B324" s="569" t="s">
        <v>1617</v>
      </c>
      <c r="C324" s="569" t="s">
        <v>72</v>
      </c>
      <c r="D324" s="570">
        <v>159.02000000000001</v>
      </c>
    </row>
    <row r="325" spans="1:4" ht="76.5">
      <c r="A325" s="569">
        <v>5824</v>
      </c>
      <c r="B325" s="569" t="s">
        <v>6865</v>
      </c>
      <c r="C325" s="569" t="s">
        <v>72</v>
      </c>
      <c r="D325" s="570">
        <v>134.32</v>
      </c>
    </row>
    <row r="326" spans="1:4" ht="51">
      <c r="A326" s="569">
        <v>5835</v>
      </c>
      <c r="B326" s="569" t="s">
        <v>6867</v>
      </c>
      <c r="C326" s="569" t="s">
        <v>72</v>
      </c>
      <c r="D326" s="570">
        <v>189.57</v>
      </c>
    </row>
    <row r="327" spans="1:4" ht="51">
      <c r="A327" s="569">
        <v>5839</v>
      </c>
      <c r="B327" s="569" t="s">
        <v>6869</v>
      </c>
      <c r="C327" s="569" t="s">
        <v>72</v>
      </c>
      <c r="D327" s="570">
        <v>4.2300000000000004</v>
      </c>
    </row>
    <row r="328" spans="1:4" ht="38.25">
      <c r="A328" s="569">
        <v>5843</v>
      </c>
      <c r="B328" s="569" t="s">
        <v>1619</v>
      </c>
      <c r="C328" s="569" t="s">
        <v>72</v>
      </c>
      <c r="D328" s="570">
        <v>100.32</v>
      </c>
    </row>
    <row r="329" spans="1:4" ht="38.25">
      <c r="A329" s="569">
        <v>5847</v>
      </c>
      <c r="B329" s="569" t="s">
        <v>6871</v>
      </c>
      <c r="C329" s="569" t="s">
        <v>72</v>
      </c>
      <c r="D329" s="570">
        <v>170.27</v>
      </c>
    </row>
    <row r="330" spans="1:4" ht="51">
      <c r="A330" s="569">
        <v>5851</v>
      </c>
      <c r="B330" s="569" t="s">
        <v>1621</v>
      </c>
      <c r="C330" s="569" t="s">
        <v>72</v>
      </c>
      <c r="D330" s="570">
        <v>160.22</v>
      </c>
    </row>
    <row r="331" spans="1:4" ht="38.25">
      <c r="A331" s="569">
        <v>5855</v>
      </c>
      <c r="B331" s="569" t="s">
        <v>6873</v>
      </c>
      <c r="C331" s="569" t="s">
        <v>72</v>
      </c>
      <c r="D331" s="570">
        <v>416.75</v>
      </c>
    </row>
    <row r="332" spans="1:4" ht="63.75">
      <c r="A332" s="569">
        <v>5863</v>
      </c>
      <c r="B332" s="569" t="s">
        <v>6875</v>
      </c>
      <c r="C332" s="569" t="s">
        <v>72</v>
      </c>
      <c r="D332" s="570">
        <v>10.08</v>
      </c>
    </row>
    <row r="333" spans="1:4" ht="51">
      <c r="A333" s="569">
        <v>5867</v>
      </c>
      <c r="B333" s="569" t="s">
        <v>6877</v>
      </c>
      <c r="C333" s="569" t="s">
        <v>72</v>
      </c>
      <c r="D333" s="570">
        <v>85.18</v>
      </c>
    </row>
    <row r="334" spans="1:4" ht="89.25">
      <c r="A334" s="569">
        <v>5875</v>
      </c>
      <c r="B334" s="569" t="s">
        <v>6879</v>
      </c>
      <c r="C334" s="569" t="s">
        <v>72</v>
      </c>
      <c r="D334" s="570">
        <v>90.62</v>
      </c>
    </row>
    <row r="335" spans="1:4" ht="63.75">
      <c r="A335" s="569">
        <v>5879</v>
      </c>
      <c r="B335" s="569" t="s">
        <v>6881</v>
      </c>
      <c r="C335" s="569" t="s">
        <v>72</v>
      </c>
      <c r="D335" s="570">
        <v>68.27</v>
      </c>
    </row>
    <row r="336" spans="1:4" ht="63.75">
      <c r="A336" s="569">
        <v>5882</v>
      </c>
      <c r="B336" s="569" t="s">
        <v>6883</v>
      </c>
      <c r="C336" s="569" t="s">
        <v>72</v>
      </c>
      <c r="D336" s="570">
        <v>73</v>
      </c>
    </row>
    <row r="337" spans="1:4" ht="51">
      <c r="A337" s="569">
        <v>5890</v>
      </c>
      <c r="B337" s="569" t="s">
        <v>1623</v>
      </c>
      <c r="C337" s="569" t="s">
        <v>72</v>
      </c>
      <c r="D337" s="570">
        <v>134.66999999999999</v>
      </c>
    </row>
    <row r="338" spans="1:4" ht="63.75">
      <c r="A338" s="569">
        <v>5894</v>
      </c>
      <c r="B338" s="569" t="s">
        <v>6885</v>
      </c>
      <c r="C338" s="569" t="s">
        <v>72</v>
      </c>
      <c r="D338" s="570">
        <v>132.68</v>
      </c>
    </row>
    <row r="339" spans="1:4" ht="63.75">
      <c r="A339" s="569">
        <v>5901</v>
      </c>
      <c r="B339" s="569" t="s">
        <v>6887</v>
      </c>
      <c r="C339" s="569" t="s">
        <v>72</v>
      </c>
      <c r="D339" s="570">
        <v>168.62</v>
      </c>
    </row>
    <row r="340" spans="1:4" ht="51">
      <c r="A340" s="569">
        <v>5909</v>
      </c>
      <c r="B340" s="569" t="s">
        <v>1625</v>
      </c>
      <c r="C340" s="569" t="s">
        <v>72</v>
      </c>
      <c r="D340" s="570">
        <v>20.91</v>
      </c>
    </row>
    <row r="341" spans="1:4" ht="38.25">
      <c r="A341" s="569">
        <v>5921</v>
      </c>
      <c r="B341" s="569" t="s">
        <v>6889</v>
      </c>
      <c r="C341" s="569" t="s">
        <v>72</v>
      </c>
      <c r="D341" s="570">
        <v>2.2400000000000002</v>
      </c>
    </row>
    <row r="342" spans="1:4" ht="76.5">
      <c r="A342" s="569">
        <v>5928</v>
      </c>
      <c r="B342" s="569" t="s">
        <v>6891</v>
      </c>
      <c r="C342" s="569" t="s">
        <v>72</v>
      </c>
      <c r="D342" s="570">
        <v>142.16999999999999</v>
      </c>
    </row>
    <row r="343" spans="1:4" ht="51">
      <c r="A343" s="569">
        <v>5932</v>
      </c>
      <c r="B343" s="569" t="s">
        <v>1627</v>
      </c>
      <c r="C343" s="569" t="s">
        <v>72</v>
      </c>
      <c r="D343" s="570">
        <v>148.65</v>
      </c>
    </row>
    <row r="344" spans="1:4" ht="51">
      <c r="A344" s="569">
        <v>5940</v>
      </c>
      <c r="B344" s="569" t="s">
        <v>6893</v>
      </c>
      <c r="C344" s="569" t="s">
        <v>72</v>
      </c>
      <c r="D344" s="570">
        <v>118.08</v>
      </c>
    </row>
    <row r="345" spans="1:4" ht="51">
      <c r="A345" s="569">
        <v>5944</v>
      </c>
      <c r="B345" s="569" t="s">
        <v>6895</v>
      </c>
      <c r="C345" s="569" t="s">
        <v>72</v>
      </c>
      <c r="D345" s="570">
        <v>168.21</v>
      </c>
    </row>
    <row r="346" spans="1:4" ht="51">
      <c r="A346" s="569">
        <v>5953</v>
      </c>
      <c r="B346" s="569" t="s">
        <v>1630</v>
      </c>
      <c r="C346" s="569" t="s">
        <v>72</v>
      </c>
      <c r="D346" s="570">
        <v>37.299999999999997</v>
      </c>
    </row>
    <row r="347" spans="1:4" ht="63.75">
      <c r="A347" s="569">
        <v>6259</v>
      </c>
      <c r="B347" s="569" t="s">
        <v>6902</v>
      </c>
      <c r="C347" s="569" t="s">
        <v>72</v>
      </c>
      <c r="D347" s="570">
        <v>139.4</v>
      </c>
    </row>
    <row r="348" spans="1:4" ht="51">
      <c r="A348" s="569">
        <v>6879</v>
      </c>
      <c r="B348" s="569" t="s">
        <v>6904</v>
      </c>
      <c r="C348" s="569" t="s">
        <v>72</v>
      </c>
      <c r="D348" s="570">
        <v>124.08</v>
      </c>
    </row>
    <row r="349" spans="1:4" ht="38.25">
      <c r="A349" s="569">
        <v>7030</v>
      </c>
      <c r="B349" s="569" t="s">
        <v>6906</v>
      </c>
      <c r="C349" s="569" t="s">
        <v>72</v>
      </c>
      <c r="D349" s="570">
        <v>174.24</v>
      </c>
    </row>
    <row r="350" spans="1:4" ht="63.75">
      <c r="A350" s="569">
        <v>7042</v>
      </c>
      <c r="B350" s="569" t="s">
        <v>6915</v>
      </c>
      <c r="C350" s="569" t="s">
        <v>72</v>
      </c>
      <c r="D350" s="570">
        <v>4.53</v>
      </c>
    </row>
    <row r="351" spans="1:4" ht="63.75">
      <c r="A351" s="569">
        <v>7049</v>
      </c>
      <c r="B351" s="569" t="s">
        <v>6921</v>
      </c>
      <c r="C351" s="569" t="s">
        <v>72</v>
      </c>
      <c r="D351" s="570">
        <v>125.49</v>
      </c>
    </row>
    <row r="352" spans="1:4" ht="63.75">
      <c r="A352" s="569">
        <v>67826</v>
      </c>
      <c r="B352" s="569" t="s">
        <v>7358</v>
      </c>
      <c r="C352" s="569" t="s">
        <v>72</v>
      </c>
      <c r="D352" s="570">
        <v>143.43</v>
      </c>
    </row>
    <row r="353" spans="1:4" ht="38.25">
      <c r="A353" s="569">
        <v>73417</v>
      </c>
      <c r="B353" s="569" t="s">
        <v>7455</v>
      </c>
      <c r="C353" s="569" t="s">
        <v>72</v>
      </c>
      <c r="D353" s="570">
        <v>115.59</v>
      </c>
    </row>
    <row r="354" spans="1:4" ht="63.75">
      <c r="A354" s="569">
        <v>73436</v>
      </c>
      <c r="B354" s="569" t="s">
        <v>4626</v>
      </c>
      <c r="C354" s="569" t="s">
        <v>72</v>
      </c>
      <c r="D354" s="570">
        <v>118.04</v>
      </c>
    </row>
    <row r="355" spans="1:4" ht="76.5">
      <c r="A355" s="569">
        <v>73467</v>
      </c>
      <c r="B355" s="569" t="s">
        <v>7458</v>
      </c>
      <c r="C355" s="569" t="s">
        <v>72</v>
      </c>
      <c r="D355" s="570">
        <v>136.66999999999999</v>
      </c>
    </row>
    <row r="356" spans="1:4" ht="51">
      <c r="A356" s="569">
        <v>73536</v>
      </c>
      <c r="B356" s="569" t="s">
        <v>7459</v>
      </c>
      <c r="C356" s="569" t="s">
        <v>72</v>
      </c>
      <c r="D356" s="570">
        <v>3.81</v>
      </c>
    </row>
    <row r="357" spans="1:4" ht="76.5">
      <c r="A357" s="569">
        <v>83362</v>
      </c>
      <c r="B357" s="569" t="s">
        <v>7475</v>
      </c>
      <c r="C357" s="569" t="s">
        <v>72</v>
      </c>
      <c r="D357" s="570">
        <v>174.16</v>
      </c>
    </row>
    <row r="358" spans="1:4" ht="51">
      <c r="A358" s="569">
        <v>83765</v>
      </c>
      <c r="B358" s="569" t="s">
        <v>7535</v>
      </c>
      <c r="C358" s="569" t="s">
        <v>72</v>
      </c>
      <c r="D358" s="570">
        <v>64.72</v>
      </c>
    </row>
    <row r="359" spans="1:4" ht="51">
      <c r="A359" s="569">
        <v>87445</v>
      </c>
      <c r="B359" s="569" t="s">
        <v>4818</v>
      </c>
      <c r="C359" s="569" t="s">
        <v>72</v>
      </c>
      <c r="D359" s="570">
        <v>3.24</v>
      </c>
    </row>
    <row r="360" spans="1:4" ht="51">
      <c r="A360" s="569">
        <v>88386</v>
      </c>
      <c r="B360" s="569" t="s">
        <v>8034</v>
      </c>
      <c r="C360" s="569" t="s">
        <v>72</v>
      </c>
      <c r="D360" s="570">
        <v>2.91</v>
      </c>
    </row>
    <row r="361" spans="1:4" ht="51">
      <c r="A361" s="569">
        <v>88393</v>
      </c>
      <c r="B361" s="569" t="s">
        <v>8040</v>
      </c>
      <c r="C361" s="569" t="s">
        <v>72</v>
      </c>
      <c r="D361" s="570">
        <v>3.91</v>
      </c>
    </row>
    <row r="362" spans="1:4" ht="51">
      <c r="A362" s="569">
        <v>88399</v>
      </c>
      <c r="B362" s="569" t="s">
        <v>8046</v>
      </c>
      <c r="C362" s="569" t="s">
        <v>72</v>
      </c>
      <c r="D362" s="570">
        <v>2.2400000000000002</v>
      </c>
    </row>
    <row r="363" spans="1:4" ht="51">
      <c r="A363" s="569">
        <v>88418</v>
      </c>
      <c r="B363" s="569" t="s">
        <v>4936</v>
      </c>
      <c r="C363" s="569" t="s">
        <v>72</v>
      </c>
      <c r="D363" s="570">
        <v>10.57</v>
      </c>
    </row>
    <row r="364" spans="1:4" ht="51">
      <c r="A364" s="569">
        <v>88433</v>
      </c>
      <c r="B364" s="569" t="s">
        <v>8064</v>
      </c>
      <c r="C364" s="569" t="s">
        <v>72</v>
      </c>
      <c r="D364" s="570">
        <v>13.29</v>
      </c>
    </row>
    <row r="365" spans="1:4" ht="51">
      <c r="A365" s="569">
        <v>88830</v>
      </c>
      <c r="B365" s="569" t="s">
        <v>8099</v>
      </c>
      <c r="C365" s="569" t="s">
        <v>72</v>
      </c>
      <c r="D365" s="570">
        <v>1.04</v>
      </c>
    </row>
    <row r="366" spans="1:4" ht="38.25">
      <c r="A366" s="569">
        <v>88843</v>
      </c>
      <c r="B366" s="569" t="s">
        <v>8109</v>
      </c>
      <c r="C366" s="569" t="s">
        <v>72</v>
      </c>
      <c r="D366" s="570">
        <v>134.16999999999999</v>
      </c>
    </row>
    <row r="367" spans="1:4" ht="51">
      <c r="A367" s="569">
        <v>88907</v>
      </c>
      <c r="B367" s="569" t="s">
        <v>8125</v>
      </c>
      <c r="C367" s="569" t="s">
        <v>72</v>
      </c>
      <c r="D367" s="570">
        <v>163.44</v>
      </c>
    </row>
    <row r="368" spans="1:4" ht="63.75">
      <c r="A368" s="569">
        <v>89021</v>
      </c>
      <c r="B368" s="569" t="s">
        <v>8137</v>
      </c>
      <c r="C368" s="569" t="s">
        <v>72</v>
      </c>
      <c r="D368" s="570">
        <v>1.41</v>
      </c>
    </row>
    <row r="369" spans="1:4" ht="38.25">
      <c r="A369" s="569">
        <v>89028</v>
      </c>
      <c r="B369" s="569" t="s">
        <v>4968</v>
      </c>
      <c r="C369" s="569" t="s">
        <v>72</v>
      </c>
      <c r="D369" s="570">
        <v>161.47</v>
      </c>
    </row>
    <row r="370" spans="1:4" ht="38.25">
      <c r="A370" s="569">
        <v>89032</v>
      </c>
      <c r="B370" s="569" t="s">
        <v>8146</v>
      </c>
      <c r="C370" s="569" t="s">
        <v>72</v>
      </c>
      <c r="D370" s="570">
        <v>118.68</v>
      </c>
    </row>
    <row r="371" spans="1:4" ht="38.25">
      <c r="A371" s="569">
        <v>89035</v>
      </c>
      <c r="B371" s="569" t="s">
        <v>4971</v>
      </c>
      <c r="C371" s="569" t="s">
        <v>72</v>
      </c>
      <c r="D371" s="570">
        <v>75.099999999999994</v>
      </c>
    </row>
    <row r="372" spans="1:4" ht="51">
      <c r="A372" s="569">
        <v>89225</v>
      </c>
      <c r="B372" s="569" t="s">
        <v>8193</v>
      </c>
      <c r="C372" s="569" t="s">
        <v>72</v>
      </c>
      <c r="D372" s="570">
        <v>3.1</v>
      </c>
    </row>
    <row r="373" spans="1:4" ht="38.25">
      <c r="A373" s="569">
        <v>89234</v>
      </c>
      <c r="B373" s="569" t="s">
        <v>8199</v>
      </c>
      <c r="C373" s="569" t="s">
        <v>72</v>
      </c>
      <c r="D373" s="570">
        <v>297.61</v>
      </c>
    </row>
    <row r="374" spans="1:4" ht="38.25">
      <c r="A374" s="569">
        <v>89242</v>
      </c>
      <c r="B374" s="569" t="s">
        <v>8206</v>
      </c>
      <c r="C374" s="569" t="s">
        <v>72</v>
      </c>
      <c r="D374" s="570">
        <v>706.91</v>
      </c>
    </row>
    <row r="375" spans="1:4" ht="38.25">
      <c r="A375" s="569">
        <v>89250</v>
      </c>
      <c r="B375" s="569" t="s">
        <v>4991</v>
      </c>
      <c r="C375" s="569" t="s">
        <v>72</v>
      </c>
      <c r="D375" s="570">
        <v>587.19000000000005</v>
      </c>
    </row>
    <row r="376" spans="1:4" ht="51">
      <c r="A376" s="569">
        <v>89257</v>
      </c>
      <c r="B376" s="569" t="s">
        <v>8211</v>
      </c>
      <c r="C376" s="569" t="s">
        <v>72</v>
      </c>
      <c r="D376" s="570">
        <v>165.61</v>
      </c>
    </row>
    <row r="377" spans="1:4" ht="51">
      <c r="A377" s="569">
        <v>89272</v>
      </c>
      <c r="B377" s="569" t="s">
        <v>8224</v>
      </c>
      <c r="C377" s="569" t="s">
        <v>72</v>
      </c>
      <c r="D377" s="570">
        <v>153.71</v>
      </c>
    </row>
    <row r="378" spans="1:4" ht="51">
      <c r="A378" s="569">
        <v>89278</v>
      </c>
      <c r="B378" s="569" t="s">
        <v>8230</v>
      </c>
      <c r="C378" s="569" t="s">
        <v>72</v>
      </c>
      <c r="D378" s="570">
        <v>7.56</v>
      </c>
    </row>
    <row r="379" spans="1:4" ht="38.25">
      <c r="A379" s="569">
        <v>89843</v>
      </c>
      <c r="B379" s="569" t="s">
        <v>5090</v>
      </c>
      <c r="C379" s="569" t="s">
        <v>72</v>
      </c>
      <c r="D379" s="570">
        <v>144.46</v>
      </c>
    </row>
    <row r="380" spans="1:4" ht="63.75">
      <c r="A380" s="569">
        <v>89876</v>
      </c>
      <c r="B380" s="569" t="s">
        <v>5098</v>
      </c>
      <c r="C380" s="569" t="s">
        <v>72</v>
      </c>
      <c r="D380" s="570">
        <v>220.13</v>
      </c>
    </row>
    <row r="381" spans="1:4" ht="63.75">
      <c r="A381" s="569">
        <v>89883</v>
      </c>
      <c r="B381" s="569" t="s">
        <v>5105</v>
      </c>
      <c r="C381" s="569" t="s">
        <v>72</v>
      </c>
      <c r="D381" s="570">
        <v>245.84</v>
      </c>
    </row>
    <row r="382" spans="1:4" ht="38.25">
      <c r="A382" s="569">
        <v>90586</v>
      </c>
      <c r="B382" s="569" t="s">
        <v>8779</v>
      </c>
      <c r="C382" s="569" t="s">
        <v>72</v>
      </c>
      <c r="D382" s="570">
        <v>1.07</v>
      </c>
    </row>
    <row r="383" spans="1:4" ht="38.25">
      <c r="A383" s="569">
        <v>90625</v>
      </c>
      <c r="B383" s="569" t="s">
        <v>5128</v>
      </c>
      <c r="C383" s="569" t="s">
        <v>72</v>
      </c>
      <c r="D383" s="570">
        <v>5.47</v>
      </c>
    </row>
    <row r="384" spans="1:4" ht="38.25">
      <c r="A384" s="569">
        <v>90631</v>
      </c>
      <c r="B384" s="569" t="s">
        <v>5133</v>
      </c>
      <c r="C384" s="569" t="s">
        <v>72</v>
      </c>
      <c r="D384" s="570">
        <v>79.98</v>
      </c>
    </row>
    <row r="385" spans="1:4" ht="63.75">
      <c r="A385" s="569">
        <v>90637</v>
      </c>
      <c r="B385" s="569" t="s">
        <v>5139</v>
      </c>
      <c r="C385" s="569" t="s">
        <v>72</v>
      </c>
      <c r="D385" s="570">
        <v>9.36</v>
      </c>
    </row>
    <row r="386" spans="1:4" ht="51">
      <c r="A386" s="569">
        <v>90643</v>
      </c>
      <c r="B386" s="569" t="s">
        <v>8786</v>
      </c>
      <c r="C386" s="569" t="s">
        <v>72</v>
      </c>
      <c r="D386" s="570">
        <v>15.25</v>
      </c>
    </row>
    <row r="387" spans="1:4" ht="63.75">
      <c r="A387" s="569">
        <v>90650</v>
      </c>
      <c r="B387" s="569" t="s">
        <v>8792</v>
      </c>
      <c r="C387" s="569" t="s">
        <v>72</v>
      </c>
      <c r="D387" s="570">
        <v>5.86</v>
      </c>
    </row>
    <row r="388" spans="1:4" ht="38.25">
      <c r="A388" s="569">
        <v>90656</v>
      </c>
      <c r="B388" s="569" t="s">
        <v>5141</v>
      </c>
      <c r="C388" s="569" t="s">
        <v>72</v>
      </c>
      <c r="D388" s="570">
        <v>9.23</v>
      </c>
    </row>
    <row r="389" spans="1:4" ht="38.25">
      <c r="A389" s="569">
        <v>90662</v>
      </c>
      <c r="B389" s="569" t="s">
        <v>5143</v>
      </c>
      <c r="C389" s="569" t="s">
        <v>72</v>
      </c>
      <c r="D389" s="570">
        <v>9.67</v>
      </c>
    </row>
    <row r="390" spans="1:4" ht="76.5">
      <c r="A390" s="569">
        <v>90668</v>
      </c>
      <c r="B390" s="569" t="s">
        <v>8806</v>
      </c>
      <c r="C390" s="569" t="s">
        <v>72</v>
      </c>
      <c r="D390" s="570">
        <v>17.489999999999998</v>
      </c>
    </row>
    <row r="391" spans="1:4" ht="76.5">
      <c r="A391" s="569">
        <v>90674</v>
      </c>
      <c r="B391" s="569" t="s">
        <v>8812</v>
      </c>
      <c r="C391" s="569" t="s">
        <v>72</v>
      </c>
      <c r="D391" s="570">
        <v>430.05</v>
      </c>
    </row>
    <row r="392" spans="1:4" ht="76.5">
      <c r="A392" s="569">
        <v>90680</v>
      </c>
      <c r="B392" s="569" t="s">
        <v>8818</v>
      </c>
      <c r="C392" s="569" t="s">
        <v>72</v>
      </c>
      <c r="D392" s="570">
        <v>230.33</v>
      </c>
    </row>
    <row r="393" spans="1:4" ht="51">
      <c r="A393" s="569">
        <v>90686</v>
      </c>
      <c r="B393" s="569" t="s">
        <v>8824</v>
      </c>
      <c r="C393" s="569" t="s">
        <v>72</v>
      </c>
      <c r="D393" s="570">
        <v>115.26</v>
      </c>
    </row>
    <row r="394" spans="1:4" ht="38.25">
      <c r="A394" s="569">
        <v>90692</v>
      </c>
      <c r="B394" s="569" t="s">
        <v>8830</v>
      </c>
      <c r="C394" s="569" t="s">
        <v>72</v>
      </c>
      <c r="D394" s="570">
        <v>67.59</v>
      </c>
    </row>
    <row r="395" spans="1:4" ht="51">
      <c r="A395" s="569">
        <v>90964</v>
      </c>
      <c r="B395" s="569" t="s">
        <v>5193</v>
      </c>
      <c r="C395" s="569" t="s">
        <v>72</v>
      </c>
      <c r="D395" s="570">
        <v>16.739999999999998</v>
      </c>
    </row>
    <row r="396" spans="1:4" ht="51">
      <c r="A396" s="569">
        <v>90972</v>
      </c>
      <c r="B396" s="569" t="s">
        <v>8962</v>
      </c>
      <c r="C396" s="569" t="s">
        <v>72</v>
      </c>
      <c r="D396" s="570">
        <v>48.19</v>
      </c>
    </row>
    <row r="397" spans="1:4" ht="51">
      <c r="A397" s="569">
        <v>90979</v>
      </c>
      <c r="B397" s="569" t="s">
        <v>5198</v>
      </c>
      <c r="C397" s="569" t="s">
        <v>72</v>
      </c>
      <c r="D397" s="570">
        <v>124.64</v>
      </c>
    </row>
    <row r="398" spans="1:4" ht="51">
      <c r="A398" s="569">
        <v>90991</v>
      </c>
      <c r="B398" s="569" t="s">
        <v>8965</v>
      </c>
      <c r="C398" s="569" t="s">
        <v>72</v>
      </c>
      <c r="D398" s="570">
        <v>130.62</v>
      </c>
    </row>
    <row r="399" spans="1:4" ht="51">
      <c r="A399" s="569">
        <v>90999</v>
      </c>
      <c r="B399" s="569" t="s">
        <v>8973</v>
      </c>
      <c r="C399" s="569" t="s">
        <v>72</v>
      </c>
      <c r="D399" s="570">
        <v>64.34</v>
      </c>
    </row>
    <row r="400" spans="1:4" ht="63.75">
      <c r="A400" s="569">
        <v>91031</v>
      </c>
      <c r="B400" s="569" t="s">
        <v>5205</v>
      </c>
      <c r="C400" s="569" t="s">
        <v>72</v>
      </c>
      <c r="D400" s="570">
        <v>165.67</v>
      </c>
    </row>
    <row r="401" spans="1:4" ht="51">
      <c r="A401" s="569">
        <v>91277</v>
      </c>
      <c r="B401" s="569" t="s">
        <v>9076</v>
      </c>
      <c r="C401" s="569" t="s">
        <v>72</v>
      </c>
      <c r="D401" s="570">
        <v>4.53</v>
      </c>
    </row>
    <row r="402" spans="1:4" ht="63.75">
      <c r="A402" s="569">
        <v>91283</v>
      </c>
      <c r="B402" s="569" t="s">
        <v>9082</v>
      </c>
      <c r="C402" s="569" t="s">
        <v>72</v>
      </c>
      <c r="D402" s="570">
        <v>9.5</v>
      </c>
    </row>
    <row r="403" spans="1:4" ht="63.75">
      <c r="A403" s="569">
        <v>91386</v>
      </c>
      <c r="B403" s="569" t="s">
        <v>9140</v>
      </c>
      <c r="C403" s="569" t="s">
        <v>72</v>
      </c>
      <c r="D403" s="570">
        <v>172.99</v>
      </c>
    </row>
    <row r="404" spans="1:4" ht="38.25">
      <c r="A404" s="569">
        <v>91533</v>
      </c>
      <c r="B404" s="569" t="s">
        <v>9167</v>
      </c>
      <c r="C404" s="569" t="s">
        <v>72</v>
      </c>
      <c r="D404" s="570">
        <v>17.97</v>
      </c>
    </row>
    <row r="405" spans="1:4" ht="76.5">
      <c r="A405" s="569">
        <v>91634</v>
      </c>
      <c r="B405" s="569" t="s">
        <v>9185</v>
      </c>
      <c r="C405" s="569" t="s">
        <v>72</v>
      </c>
      <c r="D405" s="570">
        <v>125.03</v>
      </c>
    </row>
    <row r="406" spans="1:4" ht="76.5">
      <c r="A406" s="569">
        <v>91645</v>
      </c>
      <c r="B406" s="569" t="s">
        <v>9192</v>
      </c>
      <c r="C406" s="569" t="s">
        <v>72</v>
      </c>
      <c r="D406" s="570">
        <v>266.67</v>
      </c>
    </row>
    <row r="407" spans="1:4" ht="38.25">
      <c r="A407" s="569">
        <v>91692</v>
      </c>
      <c r="B407" s="569" t="s">
        <v>9198</v>
      </c>
      <c r="C407" s="569" t="s">
        <v>72</v>
      </c>
      <c r="D407" s="570">
        <v>15.44</v>
      </c>
    </row>
    <row r="408" spans="1:4" ht="38.25">
      <c r="A408" s="569">
        <v>92043</v>
      </c>
      <c r="B408" s="569" t="s">
        <v>9337</v>
      </c>
      <c r="C408" s="569" t="s">
        <v>72</v>
      </c>
      <c r="D408" s="570">
        <v>7.37</v>
      </c>
    </row>
    <row r="409" spans="1:4" ht="89.25">
      <c r="A409" s="569">
        <v>92106</v>
      </c>
      <c r="B409" s="569" t="s">
        <v>9344</v>
      </c>
      <c r="C409" s="569" t="s">
        <v>72</v>
      </c>
      <c r="D409" s="570">
        <v>172.17</v>
      </c>
    </row>
    <row r="410" spans="1:4" ht="51">
      <c r="A410" s="569">
        <v>92112</v>
      </c>
      <c r="B410" s="569" t="s">
        <v>5274</v>
      </c>
      <c r="C410" s="569" t="s">
        <v>72</v>
      </c>
      <c r="D410" s="570">
        <v>1.86</v>
      </c>
    </row>
    <row r="411" spans="1:4" ht="25.5">
      <c r="A411" s="569">
        <v>92118</v>
      </c>
      <c r="B411" s="569" t="s">
        <v>5279</v>
      </c>
      <c r="C411" s="569" t="s">
        <v>72</v>
      </c>
      <c r="D411" s="570">
        <v>0.17</v>
      </c>
    </row>
    <row r="412" spans="1:4" ht="38.25">
      <c r="A412" s="569">
        <v>92138</v>
      </c>
      <c r="B412" s="569" t="s">
        <v>9351</v>
      </c>
      <c r="C412" s="569" t="s">
        <v>72</v>
      </c>
      <c r="D412" s="570">
        <v>124.71</v>
      </c>
    </row>
    <row r="413" spans="1:4" ht="38.25">
      <c r="A413" s="569">
        <v>92145</v>
      </c>
      <c r="B413" s="569" t="s">
        <v>5289</v>
      </c>
      <c r="C413" s="569" t="s">
        <v>72</v>
      </c>
      <c r="D413" s="570">
        <v>82.13</v>
      </c>
    </row>
    <row r="414" spans="1:4" ht="76.5">
      <c r="A414" s="569">
        <v>92242</v>
      </c>
      <c r="B414" s="569" t="s">
        <v>9373</v>
      </c>
      <c r="C414" s="569" t="s">
        <v>72</v>
      </c>
      <c r="D414" s="570">
        <v>233.86</v>
      </c>
    </row>
    <row r="415" spans="1:4" ht="38.25">
      <c r="A415" s="569">
        <v>92716</v>
      </c>
      <c r="B415" s="569" t="s">
        <v>9718</v>
      </c>
      <c r="C415" s="569" t="s">
        <v>72</v>
      </c>
      <c r="D415" s="570">
        <v>22.3</v>
      </c>
    </row>
    <row r="416" spans="1:4" ht="38.25">
      <c r="A416" s="569">
        <v>92960</v>
      </c>
      <c r="B416" s="569" t="s">
        <v>9924</v>
      </c>
      <c r="C416" s="569" t="s">
        <v>72</v>
      </c>
      <c r="D416" s="570">
        <v>15.81</v>
      </c>
    </row>
    <row r="417" spans="1:4" ht="38.25">
      <c r="A417" s="569">
        <v>92966</v>
      </c>
      <c r="B417" s="569" t="s">
        <v>9928</v>
      </c>
      <c r="C417" s="569" t="s">
        <v>72</v>
      </c>
      <c r="D417" s="570">
        <v>14.86</v>
      </c>
    </row>
    <row r="418" spans="1:4" ht="76.5">
      <c r="A418" s="569">
        <v>93224</v>
      </c>
      <c r="B418" s="569" t="s">
        <v>10081</v>
      </c>
      <c r="C418" s="569" t="s">
        <v>72</v>
      </c>
      <c r="D418" s="570">
        <v>626.19000000000005</v>
      </c>
    </row>
    <row r="419" spans="1:4" ht="51">
      <c r="A419" s="569">
        <v>93233</v>
      </c>
      <c r="B419" s="569" t="s">
        <v>5393</v>
      </c>
      <c r="C419" s="569" t="s">
        <v>72</v>
      </c>
      <c r="D419" s="570">
        <v>4.08</v>
      </c>
    </row>
    <row r="420" spans="1:4" ht="38.25">
      <c r="A420" s="569">
        <v>93272</v>
      </c>
      <c r="B420" s="569" t="s">
        <v>10092</v>
      </c>
      <c r="C420" s="569" t="s">
        <v>72</v>
      </c>
      <c r="D420" s="570">
        <v>68.819999999999993</v>
      </c>
    </row>
    <row r="421" spans="1:4" ht="38.25">
      <c r="A421" s="569">
        <v>93281</v>
      </c>
      <c r="B421" s="569" t="s">
        <v>10098</v>
      </c>
      <c r="C421" s="569" t="s">
        <v>72</v>
      </c>
      <c r="D421" s="570">
        <v>14.29</v>
      </c>
    </row>
    <row r="422" spans="1:4" ht="38.25">
      <c r="A422" s="569">
        <v>93287</v>
      </c>
      <c r="B422" s="569" t="s">
        <v>10104</v>
      </c>
      <c r="C422" s="569" t="s">
        <v>72</v>
      </c>
      <c r="D422" s="570">
        <v>255.99</v>
      </c>
    </row>
    <row r="423" spans="1:4" ht="76.5">
      <c r="A423" s="569">
        <v>93402</v>
      </c>
      <c r="B423" s="569" t="s">
        <v>6323</v>
      </c>
      <c r="C423" s="569" t="s">
        <v>72</v>
      </c>
      <c r="D423" s="570">
        <v>139.97</v>
      </c>
    </row>
    <row r="424" spans="1:4" ht="102">
      <c r="A424" s="569">
        <v>93408</v>
      </c>
      <c r="B424" s="569" t="s">
        <v>10155</v>
      </c>
      <c r="C424" s="569" t="s">
        <v>72</v>
      </c>
      <c r="D424" s="570">
        <v>59.45</v>
      </c>
    </row>
    <row r="425" spans="1:4" ht="38.25">
      <c r="A425" s="569">
        <v>93415</v>
      </c>
      <c r="B425" s="569" t="s">
        <v>10161</v>
      </c>
      <c r="C425" s="569" t="s">
        <v>72</v>
      </c>
      <c r="D425" s="570">
        <v>8.48</v>
      </c>
    </row>
    <row r="426" spans="1:4" ht="25.5">
      <c r="A426" s="569">
        <v>93421</v>
      </c>
      <c r="B426" s="569" t="s">
        <v>5398</v>
      </c>
      <c r="C426" s="569" t="s">
        <v>72</v>
      </c>
      <c r="D426" s="570">
        <v>45.69</v>
      </c>
    </row>
    <row r="427" spans="1:4" ht="25.5">
      <c r="A427" s="569">
        <v>93427</v>
      </c>
      <c r="B427" s="569" t="s">
        <v>10170</v>
      </c>
      <c r="C427" s="569" t="s">
        <v>72</v>
      </c>
      <c r="D427" s="570">
        <v>104.92</v>
      </c>
    </row>
    <row r="428" spans="1:4" ht="38.25">
      <c r="A428" s="569">
        <v>93433</v>
      </c>
      <c r="B428" s="569" t="s">
        <v>10176</v>
      </c>
      <c r="C428" s="569" t="s">
        <v>72</v>
      </c>
      <c r="D428" s="570">
        <v>2128.4299999999998</v>
      </c>
    </row>
    <row r="429" spans="1:4" ht="38.25">
      <c r="A429" s="569">
        <v>93439</v>
      </c>
      <c r="B429" s="569" t="s">
        <v>10182</v>
      </c>
      <c r="C429" s="569" t="s">
        <v>72</v>
      </c>
      <c r="D429" s="570">
        <v>100.98</v>
      </c>
    </row>
    <row r="430" spans="1:4" ht="38.25">
      <c r="A430" s="569">
        <v>95121</v>
      </c>
      <c r="B430" s="569" t="s">
        <v>10597</v>
      </c>
      <c r="C430" s="569" t="s">
        <v>72</v>
      </c>
      <c r="D430" s="570">
        <v>187.33</v>
      </c>
    </row>
    <row r="431" spans="1:4" ht="38.25">
      <c r="A431" s="569">
        <v>95127</v>
      </c>
      <c r="B431" s="569" t="s">
        <v>5477</v>
      </c>
      <c r="C431" s="569" t="s">
        <v>72</v>
      </c>
      <c r="D431" s="570">
        <v>128.54</v>
      </c>
    </row>
    <row r="432" spans="1:4" ht="38.25">
      <c r="A432" s="569">
        <v>95133</v>
      </c>
      <c r="B432" s="569" t="s">
        <v>10604</v>
      </c>
      <c r="C432" s="569" t="s">
        <v>72</v>
      </c>
      <c r="D432" s="570">
        <v>92.9</v>
      </c>
    </row>
    <row r="433" spans="1:4" ht="38.25">
      <c r="A433" s="569">
        <v>95139</v>
      </c>
      <c r="B433" s="569" t="s">
        <v>10608</v>
      </c>
      <c r="C433" s="569" t="s">
        <v>72</v>
      </c>
      <c r="D433" s="570">
        <v>0.06</v>
      </c>
    </row>
    <row r="434" spans="1:4" ht="38.25">
      <c r="A434" s="569">
        <v>95212</v>
      </c>
      <c r="B434" s="569" t="s">
        <v>10615</v>
      </c>
      <c r="C434" s="569" t="s">
        <v>72</v>
      </c>
      <c r="D434" s="570">
        <v>75.540000000000006</v>
      </c>
    </row>
    <row r="435" spans="1:4" ht="38.25">
      <c r="A435" s="569">
        <v>95218</v>
      </c>
      <c r="B435" s="569" t="s">
        <v>10621</v>
      </c>
      <c r="C435" s="569" t="s">
        <v>72</v>
      </c>
      <c r="D435" s="570">
        <v>19.149999999999999</v>
      </c>
    </row>
    <row r="436" spans="1:4" ht="25.5">
      <c r="A436" s="569">
        <v>95258</v>
      </c>
      <c r="B436" s="569" t="s">
        <v>5482</v>
      </c>
      <c r="C436" s="569" t="s">
        <v>72</v>
      </c>
      <c r="D436" s="570">
        <v>14.44</v>
      </c>
    </row>
    <row r="437" spans="1:4" ht="38.25">
      <c r="A437" s="569">
        <v>95264</v>
      </c>
      <c r="B437" s="569" t="s">
        <v>10636</v>
      </c>
      <c r="C437" s="569" t="s">
        <v>72</v>
      </c>
      <c r="D437" s="570">
        <v>3.73</v>
      </c>
    </row>
    <row r="438" spans="1:4" ht="51">
      <c r="A438" s="569">
        <v>95270</v>
      </c>
      <c r="B438" s="569" t="s">
        <v>10642</v>
      </c>
      <c r="C438" s="569" t="s">
        <v>72</v>
      </c>
      <c r="D438" s="570">
        <v>4.3899999999999997</v>
      </c>
    </row>
    <row r="439" spans="1:4" ht="38.25">
      <c r="A439" s="569">
        <v>95276</v>
      </c>
      <c r="B439" s="569" t="s">
        <v>10648</v>
      </c>
      <c r="C439" s="569" t="s">
        <v>72</v>
      </c>
      <c r="D439" s="570">
        <v>1.99</v>
      </c>
    </row>
    <row r="440" spans="1:4" ht="38.25">
      <c r="A440" s="569">
        <v>95282</v>
      </c>
      <c r="B440" s="569" t="s">
        <v>10654</v>
      </c>
      <c r="C440" s="569" t="s">
        <v>72</v>
      </c>
      <c r="D440" s="570">
        <v>4.37</v>
      </c>
    </row>
    <row r="441" spans="1:4" ht="51">
      <c r="A441" s="569">
        <v>95620</v>
      </c>
      <c r="B441" s="569" t="s">
        <v>10821</v>
      </c>
      <c r="C441" s="569" t="s">
        <v>72</v>
      </c>
      <c r="D441" s="570">
        <v>13.94</v>
      </c>
    </row>
    <row r="442" spans="1:4" ht="51">
      <c r="A442" s="569">
        <v>95631</v>
      </c>
      <c r="B442" s="569" t="s">
        <v>10829</v>
      </c>
      <c r="C442" s="569" t="s">
        <v>72</v>
      </c>
      <c r="D442" s="570">
        <v>129.15</v>
      </c>
    </row>
    <row r="443" spans="1:4" ht="38.25">
      <c r="A443" s="569">
        <v>95702</v>
      </c>
      <c r="B443" s="569" t="s">
        <v>10854</v>
      </c>
      <c r="C443" s="569" t="s">
        <v>72</v>
      </c>
      <c r="D443" s="570">
        <v>24.21</v>
      </c>
    </row>
    <row r="444" spans="1:4" ht="38.25">
      <c r="A444" s="569">
        <v>95708</v>
      </c>
      <c r="B444" s="569" t="s">
        <v>10860</v>
      </c>
      <c r="C444" s="569" t="s">
        <v>72</v>
      </c>
      <c r="D444" s="570">
        <v>87.92</v>
      </c>
    </row>
    <row r="445" spans="1:4" ht="63.75">
      <c r="A445" s="569">
        <v>95714</v>
      </c>
      <c r="B445" s="569" t="s">
        <v>10866</v>
      </c>
      <c r="C445" s="569" t="s">
        <v>72</v>
      </c>
      <c r="D445" s="570">
        <v>166.99</v>
      </c>
    </row>
    <row r="446" spans="1:4" ht="76.5">
      <c r="A446" s="569">
        <v>95720</v>
      </c>
      <c r="B446" s="569" t="s">
        <v>10872</v>
      </c>
      <c r="C446" s="569" t="s">
        <v>72</v>
      </c>
      <c r="D446" s="570">
        <v>164.4</v>
      </c>
    </row>
    <row r="447" spans="1:4" ht="38.25">
      <c r="A447" s="569">
        <v>95872</v>
      </c>
      <c r="B447" s="569" t="s">
        <v>6102</v>
      </c>
      <c r="C447" s="569" t="s">
        <v>72</v>
      </c>
      <c r="D447" s="570">
        <v>178.12</v>
      </c>
    </row>
    <row r="448" spans="1:4" ht="38.25">
      <c r="A448" s="569">
        <v>96013</v>
      </c>
      <c r="B448" s="569" t="s">
        <v>10952</v>
      </c>
      <c r="C448" s="569" t="s">
        <v>72</v>
      </c>
      <c r="D448" s="570">
        <v>104.11</v>
      </c>
    </row>
    <row r="449" spans="1:4" ht="38.25">
      <c r="A449" s="569">
        <v>96020</v>
      </c>
      <c r="B449" s="569" t="s">
        <v>10958</v>
      </c>
      <c r="C449" s="569" t="s">
        <v>72</v>
      </c>
      <c r="D449" s="570">
        <v>103.89</v>
      </c>
    </row>
    <row r="450" spans="1:4" ht="38.25">
      <c r="A450" s="569">
        <v>96028</v>
      </c>
      <c r="B450" s="569" t="s">
        <v>6701</v>
      </c>
      <c r="C450" s="569" t="s">
        <v>72</v>
      </c>
      <c r="D450" s="570">
        <v>78.67</v>
      </c>
    </row>
    <row r="451" spans="1:4" ht="51">
      <c r="A451" s="569">
        <v>96035</v>
      </c>
      <c r="B451" s="569" t="s">
        <v>10964</v>
      </c>
      <c r="C451" s="569" t="s">
        <v>72</v>
      </c>
      <c r="D451" s="570">
        <v>179.62</v>
      </c>
    </row>
    <row r="452" spans="1:4" ht="38.25">
      <c r="A452" s="569">
        <v>96157</v>
      </c>
      <c r="B452" s="569" t="s">
        <v>10995</v>
      </c>
      <c r="C452" s="569" t="s">
        <v>72</v>
      </c>
      <c r="D452" s="570">
        <v>78.89</v>
      </c>
    </row>
    <row r="453" spans="1:4" ht="51">
      <c r="A453" s="569">
        <v>96158</v>
      </c>
      <c r="B453" s="569" t="s">
        <v>6708</v>
      </c>
      <c r="C453" s="569" t="s">
        <v>72</v>
      </c>
      <c r="D453" s="570">
        <v>73.489999999999995</v>
      </c>
    </row>
    <row r="454" spans="1:4" ht="38.25">
      <c r="A454" s="569">
        <v>96245</v>
      </c>
      <c r="B454" s="569" t="s">
        <v>11025</v>
      </c>
      <c r="C454" s="569" t="s">
        <v>72</v>
      </c>
      <c r="D454" s="570">
        <v>63.46</v>
      </c>
    </row>
    <row r="455" spans="1:4" ht="38.25">
      <c r="A455" s="569">
        <v>96303</v>
      </c>
      <c r="B455" s="569" t="s">
        <v>11036</v>
      </c>
      <c r="C455" s="569" t="s">
        <v>72</v>
      </c>
      <c r="D455" s="570">
        <v>161.35</v>
      </c>
    </row>
    <row r="456" spans="1:4" ht="51">
      <c r="A456" s="569">
        <v>96309</v>
      </c>
      <c r="B456" s="569" t="s">
        <v>11042</v>
      </c>
      <c r="C456" s="569" t="s">
        <v>72</v>
      </c>
      <c r="D456" s="570">
        <v>0.81</v>
      </c>
    </row>
    <row r="457" spans="1:4" ht="51">
      <c r="A457" s="569">
        <v>96463</v>
      </c>
      <c r="B457" s="569" t="s">
        <v>11067</v>
      </c>
      <c r="C457" s="569" t="s">
        <v>72</v>
      </c>
      <c r="D457" s="570">
        <v>126.75</v>
      </c>
    </row>
    <row r="458" spans="1:4" ht="51">
      <c r="A458" s="569">
        <v>5632</v>
      </c>
      <c r="B458" s="569" t="s">
        <v>6826</v>
      </c>
      <c r="C458" s="569" t="s">
        <v>1605</v>
      </c>
      <c r="D458" s="570">
        <v>46.47</v>
      </c>
    </row>
    <row r="459" spans="1:4" ht="89.25">
      <c r="A459" s="569">
        <v>5679</v>
      </c>
      <c r="B459" s="569" t="s">
        <v>6833</v>
      </c>
      <c r="C459" s="569" t="s">
        <v>1605</v>
      </c>
      <c r="D459" s="570">
        <v>34.049999999999997</v>
      </c>
    </row>
    <row r="460" spans="1:4" ht="89.25">
      <c r="A460" s="569">
        <v>5681</v>
      </c>
      <c r="B460" s="569" t="s">
        <v>6835</v>
      </c>
      <c r="C460" s="569" t="s">
        <v>1605</v>
      </c>
      <c r="D460" s="570">
        <v>32.15</v>
      </c>
    </row>
    <row r="461" spans="1:4" ht="63.75">
      <c r="A461" s="569">
        <v>5685</v>
      </c>
      <c r="B461" s="569" t="s">
        <v>6837</v>
      </c>
      <c r="C461" s="569" t="s">
        <v>1605</v>
      </c>
      <c r="D461" s="570">
        <v>30.63</v>
      </c>
    </row>
    <row r="462" spans="1:4" ht="51">
      <c r="A462" s="569">
        <v>5690</v>
      </c>
      <c r="B462" s="569" t="s">
        <v>6838</v>
      </c>
      <c r="C462" s="569" t="s">
        <v>1605</v>
      </c>
      <c r="D462" s="570">
        <v>1.85</v>
      </c>
    </row>
    <row r="463" spans="1:4" ht="51">
      <c r="A463" s="569">
        <v>5806</v>
      </c>
      <c r="B463" s="569" t="s">
        <v>6863</v>
      </c>
      <c r="C463" s="569" t="s">
        <v>1605</v>
      </c>
      <c r="D463" s="570">
        <v>0.19</v>
      </c>
    </row>
    <row r="464" spans="1:4" ht="76.5">
      <c r="A464" s="569">
        <v>5826</v>
      </c>
      <c r="B464" s="569" t="s">
        <v>6866</v>
      </c>
      <c r="C464" s="569" t="s">
        <v>1605</v>
      </c>
      <c r="D464" s="570">
        <v>23.88</v>
      </c>
    </row>
    <row r="465" spans="1:4" ht="38.25">
      <c r="A465" s="569">
        <v>5829</v>
      </c>
      <c r="B465" s="569" t="s">
        <v>1618</v>
      </c>
      <c r="C465" s="569" t="s">
        <v>1605</v>
      </c>
      <c r="D465" s="570">
        <v>112.84</v>
      </c>
    </row>
    <row r="466" spans="1:4" ht="51">
      <c r="A466" s="569">
        <v>5837</v>
      </c>
      <c r="B466" s="569" t="s">
        <v>6868</v>
      </c>
      <c r="C466" s="569" t="s">
        <v>1605</v>
      </c>
      <c r="D466" s="570">
        <v>70.22</v>
      </c>
    </row>
    <row r="467" spans="1:4" ht="38.25">
      <c r="A467" s="569">
        <v>5841</v>
      </c>
      <c r="B467" s="569" t="s">
        <v>6870</v>
      </c>
      <c r="C467" s="569" t="s">
        <v>1605</v>
      </c>
      <c r="D467" s="570">
        <v>2.12</v>
      </c>
    </row>
    <row r="468" spans="1:4" ht="38.25">
      <c r="A468" s="569">
        <v>5845</v>
      </c>
      <c r="B468" s="569" t="s">
        <v>1620</v>
      </c>
      <c r="C468" s="569" t="s">
        <v>1605</v>
      </c>
      <c r="D468" s="570">
        <v>26.75</v>
      </c>
    </row>
    <row r="469" spans="1:4" ht="38.25">
      <c r="A469" s="569">
        <v>5849</v>
      </c>
      <c r="B469" s="569" t="s">
        <v>6872</v>
      </c>
      <c r="C469" s="569" t="s">
        <v>1605</v>
      </c>
      <c r="D469" s="570">
        <v>44.17</v>
      </c>
    </row>
    <row r="470" spans="1:4" ht="51">
      <c r="A470" s="569">
        <v>5853</v>
      </c>
      <c r="B470" s="569" t="s">
        <v>1622</v>
      </c>
      <c r="C470" s="569" t="s">
        <v>1605</v>
      </c>
      <c r="D470" s="570">
        <v>44.35</v>
      </c>
    </row>
    <row r="471" spans="1:4" ht="38.25">
      <c r="A471" s="569">
        <v>5857</v>
      </c>
      <c r="B471" s="569" t="s">
        <v>6874</v>
      </c>
      <c r="C471" s="569" t="s">
        <v>1605</v>
      </c>
      <c r="D471" s="570">
        <v>112.55</v>
      </c>
    </row>
    <row r="472" spans="1:4" ht="63.75">
      <c r="A472" s="569">
        <v>5865</v>
      </c>
      <c r="B472" s="569" t="s">
        <v>6876</v>
      </c>
      <c r="C472" s="569" t="s">
        <v>1605</v>
      </c>
      <c r="D472" s="570">
        <v>5.0599999999999996</v>
      </c>
    </row>
    <row r="473" spans="1:4" ht="51">
      <c r="A473" s="569">
        <v>5869</v>
      </c>
      <c r="B473" s="569" t="s">
        <v>6878</v>
      </c>
      <c r="C473" s="569" t="s">
        <v>1605</v>
      </c>
      <c r="D473" s="570">
        <v>34.450000000000003</v>
      </c>
    </row>
    <row r="474" spans="1:4" ht="89.25">
      <c r="A474" s="569">
        <v>5877</v>
      </c>
      <c r="B474" s="569" t="s">
        <v>6880</v>
      </c>
      <c r="C474" s="569" t="s">
        <v>1605</v>
      </c>
      <c r="D474" s="570">
        <v>33.450000000000003</v>
      </c>
    </row>
    <row r="475" spans="1:4" ht="63.75">
      <c r="A475" s="569">
        <v>5881</v>
      </c>
      <c r="B475" s="569" t="s">
        <v>6882</v>
      </c>
      <c r="C475" s="569" t="s">
        <v>1605</v>
      </c>
      <c r="D475" s="570">
        <v>36.78</v>
      </c>
    </row>
    <row r="476" spans="1:4" ht="63.75">
      <c r="A476" s="569">
        <v>5884</v>
      </c>
      <c r="B476" s="569" t="s">
        <v>6884</v>
      </c>
      <c r="C476" s="569" t="s">
        <v>1605</v>
      </c>
      <c r="D476" s="570">
        <v>32.04</v>
      </c>
    </row>
    <row r="477" spans="1:4" ht="51">
      <c r="A477" s="569">
        <v>5892</v>
      </c>
      <c r="B477" s="569" t="s">
        <v>1624</v>
      </c>
      <c r="C477" s="569" t="s">
        <v>1605</v>
      </c>
      <c r="D477" s="570">
        <v>24.95</v>
      </c>
    </row>
    <row r="478" spans="1:4" ht="63.75">
      <c r="A478" s="569">
        <v>5896</v>
      </c>
      <c r="B478" s="569" t="s">
        <v>6886</v>
      </c>
      <c r="C478" s="569" t="s">
        <v>1605</v>
      </c>
      <c r="D478" s="570">
        <v>23.16</v>
      </c>
    </row>
    <row r="479" spans="1:4" ht="63.75">
      <c r="A479" s="569">
        <v>5903</v>
      </c>
      <c r="B479" s="569" t="s">
        <v>6888</v>
      </c>
      <c r="C479" s="569" t="s">
        <v>1605</v>
      </c>
      <c r="D479" s="570">
        <v>29.69</v>
      </c>
    </row>
    <row r="480" spans="1:4" ht="51">
      <c r="A480" s="569">
        <v>5911</v>
      </c>
      <c r="B480" s="569" t="s">
        <v>1626</v>
      </c>
      <c r="C480" s="569" t="s">
        <v>1605</v>
      </c>
      <c r="D480" s="570">
        <v>17.05</v>
      </c>
    </row>
    <row r="481" spans="1:4" ht="38.25">
      <c r="A481" s="569">
        <v>5923</v>
      </c>
      <c r="B481" s="569" t="s">
        <v>6890</v>
      </c>
      <c r="C481" s="569" t="s">
        <v>1605</v>
      </c>
      <c r="D481" s="570">
        <v>1.45</v>
      </c>
    </row>
    <row r="482" spans="1:4" ht="76.5">
      <c r="A482" s="569">
        <v>5930</v>
      </c>
      <c r="B482" s="569" t="s">
        <v>6892</v>
      </c>
      <c r="C482" s="569" t="s">
        <v>1605</v>
      </c>
      <c r="D482" s="570">
        <v>28.41</v>
      </c>
    </row>
    <row r="483" spans="1:4" ht="51">
      <c r="A483" s="569">
        <v>5934</v>
      </c>
      <c r="B483" s="569" t="s">
        <v>1628</v>
      </c>
      <c r="C483" s="569" t="s">
        <v>1605</v>
      </c>
      <c r="D483" s="570">
        <v>48.09</v>
      </c>
    </row>
    <row r="484" spans="1:4" ht="51">
      <c r="A484" s="569">
        <v>5942</v>
      </c>
      <c r="B484" s="569" t="s">
        <v>6894</v>
      </c>
      <c r="C484" s="569" t="s">
        <v>1605</v>
      </c>
      <c r="D484" s="570">
        <v>33.020000000000003</v>
      </c>
    </row>
    <row r="485" spans="1:4" ht="51">
      <c r="A485" s="569">
        <v>5946</v>
      </c>
      <c r="B485" s="569" t="s">
        <v>6896</v>
      </c>
      <c r="C485" s="569" t="s">
        <v>1605</v>
      </c>
      <c r="D485" s="570">
        <v>40.090000000000003</v>
      </c>
    </row>
    <row r="486" spans="1:4" ht="38.25">
      <c r="A486" s="569">
        <v>5952</v>
      </c>
      <c r="B486" s="569" t="s">
        <v>1629</v>
      </c>
      <c r="C486" s="569" t="s">
        <v>1605</v>
      </c>
      <c r="D486" s="570">
        <v>13.25</v>
      </c>
    </row>
    <row r="487" spans="1:4" ht="51">
      <c r="A487" s="569">
        <v>5954</v>
      </c>
      <c r="B487" s="569" t="s">
        <v>1631</v>
      </c>
      <c r="C487" s="569" t="s">
        <v>1605</v>
      </c>
      <c r="D487" s="570">
        <v>2.42</v>
      </c>
    </row>
    <row r="488" spans="1:4" ht="63.75">
      <c r="A488" s="569">
        <v>5961</v>
      </c>
      <c r="B488" s="569" t="s">
        <v>6897</v>
      </c>
      <c r="C488" s="569" t="s">
        <v>1605</v>
      </c>
      <c r="D488" s="570">
        <v>28.85</v>
      </c>
    </row>
    <row r="489" spans="1:4" ht="63.75">
      <c r="A489" s="569">
        <v>6260</v>
      </c>
      <c r="B489" s="569" t="s">
        <v>6903</v>
      </c>
      <c r="C489" s="569" t="s">
        <v>1605</v>
      </c>
      <c r="D489" s="570">
        <v>26.13</v>
      </c>
    </row>
    <row r="490" spans="1:4" ht="51">
      <c r="A490" s="569">
        <v>6880</v>
      </c>
      <c r="B490" s="569" t="s">
        <v>6905</v>
      </c>
      <c r="C490" s="569" t="s">
        <v>1605</v>
      </c>
      <c r="D490" s="570">
        <v>40.08</v>
      </c>
    </row>
    <row r="491" spans="1:4" ht="38.25">
      <c r="A491" s="569">
        <v>7031</v>
      </c>
      <c r="B491" s="569" t="s">
        <v>6907</v>
      </c>
      <c r="C491" s="569" t="s">
        <v>1605</v>
      </c>
      <c r="D491" s="570">
        <v>3.21</v>
      </c>
    </row>
    <row r="492" spans="1:4" ht="63.75">
      <c r="A492" s="569">
        <v>7043</v>
      </c>
      <c r="B492" s="569" t="s">
        <v>6916</v>
      </c>
      <c r="C492" s="569" t="s">
        <v>1605</v>
      </c>
      <c r="D492" s="570">
        <v>0.23</v>
      </c>
    </row>
    <row r="493" spans="1:4" ht="63.75">
      <c r="A493" s="569">
        <v>7050</v>
      </c>
      <c r="B493" s="569" t="s">
        <v>6922</v>
      </c>
      <c r="C493" s="569" t="s">
        <v>1605</v>
      </c>
      <c r="D493" s="570">
        <v>37.11</v>
      </c>
    </row>
    <row r="494" spans="1:4" ht="63.75">
      <c r="A494" s="569">
        <v>67827</v>
      </c>
      <c r="B494" s="569" t="s">
        <v>7359</v>
      </c>
      <c r="C494" s="569" t="s">
        <v>1605</v>
      </c>
      <c r="D494" s="570">
        <v>28.13</v>
      </c>
    </row>
    <row r="495" spans="1:4" ht="38.25">
      <c r="A495" s="569">
        <v>73395</v>
      </c>
      <c r="B495" s="569" t="s">
        <v>7454</v>
      </c>
      <c r="C495" s="569" t="s">
        <v>1605</v>
      </c>
      <c r="D495" s="570">
        <v>4.18</v>
      </c>
    </row>
    <row r="496" spans="1:4" ht="51">
      <c r="A496" s="569">
        <v>83766</v>
      </c>
      <c r="B496" s="569" t="s">
        <v>7536</v>
      </c>
      <c r="C496" s="569" t="s">
        <v>1605</v>
      </c>
      <c r="D496" s="570">
        <v>25.49</v>
      </c>
    </row>
    <row r="497" spans="1:4" ht="51">
      <c r="A497" s="569">
        <v>84013</v>
      </c>
      <c r="B497" s="569" t="s">
        <v>7537</v>
      </c>
      <c r="C497" s="569" t="s">
        <v>1605</v>
      </c>
      <c r="D497" s="570">
        <v>45.12</v>
      </c>
    </row>
    <row r="498" spans="1:4" ht="51">
      <c r="A498" s="569">
        <v>87446</v>
      </c>
      <c r="B498" s="569" t="s">
        <v>4819</v>
      </c>
      <c r="C498" s="569" t="s">
        <v>1605</v>
      </c>
      <c r="D498" s="570">
        <v>0.36</v>
      </c>
    </row>
    <row r="499" spans="1:4" ht="51">
      <c r="A499" s="569">
        <v>88392</v>
      </c>
      <c r="B499" s="569" t="s">
        <v>8039</v>
      </c>
      <c r="C499" s="569" t="s">
        <v>1605</v>
      </c>
      <c r="D499" s="570">
        <v>0.71</v>
      </c>
    </row>
    <row r="500" spans="1:4" ht="51">
      <c r="A500" s="569">
        <v>88398</v>
      </c>
      <c r="B500" s="569" t="s">
        <v>8045</v>
      </c>
      <c r="C500" s="569" t="s">
        <v>1605</v>
      </c>
      <c r="D500" s="570">
        <v>0.84</v>
      </c>
    </row>
    <row r="501" spans="1:4" ht="51">
      <c r="A501" s="569">
        <v>88404</v>
      </c>
      <c r="B501" s="569" t="s">
        <v>8051</v>
      </c>
      <c r="C501" s="569" t="s">
        <v>1605</v>
      </c>
      <c r="D501" s="570">
        <v>0.67</v>
      </c>
    </row>
    <row r="502" spans="1:4" ht="51">
      <c r="A502" s="569">
        <v>88430</v>
      </c>
      <c r="B502" s="569" t="s">
        <v>4941</v>
      </c>
      <c r="C502" s="569" t="s">
        <v>1605</v>
      </c>
      <c r="D502" s="570">
        <v>4.41</v>
      </c>
    </row>
    <row r="503" spans="1:4" ht="51">
      <c r="A503" s="569">
        <v>88438</v>
      </c>
      <c r="B503" s="569" t="s">
        <v>8069</v>
      </c>
      <c r="C503" s="569" t="s">
        <v>1605</v>
      </c>
      <c r="D503" s="570">
        <v>5.84</v>
      </c>
    </row>
    <row r="504" spans="1:4" ht="51">
      <c r="A504" s="569">
        <v>88831</v>
      </c>
      <c r="B504" s="569" t="s">
        <v>8100</v>
      </c>
      <c r="C504" s="569" t="s">
        <v>1605</v>
      </c>
      <c r="D504" s="570">
        <v>0.26</v>
      </c>
    </row>
    <row r="505" spans="1:4" ht="38.25">
      <c r="A505" s="569">
        <v>88844</v>
      </c>
      <c r="B505" s="569" t="s">
        <v>8110</v>
      </c>
      <c r="C505" s="569" t="s">
        <v>1605</v>
      </c>
      <c r="D505" s="570">
        <v>38.57</v>
      </c>
    </row>
    <row r="506" spans="1:4" ht="51">
      <c r="A506" s="569">
        <v>88908</v>
      </c>
      <c r="B506" s="569" t="s">
        <v>8126</v>
      </c>
      <c r="C506" s="569" t="s">
        <v>1605</v>
      </c>
      <c r="D506" s="570">
        <v>49.79</v>
      </c>
    </row>
    <row r="507" spans="1:4" ht="63.75">
      <c r="A507" s="569">
        <v>89022</v>
      </c>
      <c r="B507" s="569" t="s">
        <v>8138</v>
      </c>
      <c r="C507" s="569" t="s">
        <v>1605</v>
      </c>
      <c r="D507" s="570">
        <v>0.27</v>
      </c>
    </row>
    <row r="508" spans="1:4" ht="38.25">
      <c r="A508" s="569">
        <v>89027</v>
      </c>
      <c r="B508" s="569" t="s">
        <v>4967</v>
      </c>
      <c r="C508" s="569" t="s">
        <v>1605</v>
      </c>
      <c r="D508" s="570">
        <v>2.61</v>
      </c>
    </row>
    <row r="509" spans="1:4" ht="38.25">
      <c r="A509" s="569">
        <v>89031</v>
      </c>
      <c r="B509" s="569" t="s">
        <v>8145</v>
      </c>
      <c r="C509" s="569" t="s">
        <v>1605</v>
      </c>
      <c r="D509" s="570">
        <v>37.5</v>
      </c>
    </row>
    <row r="510" spans="1:4" ht="38.25">
      <c r="A510" s="569">
        <v>89036</v>
      </c>
      <c r="B510" s="569" t="s">
        <v>4972</v>
      </c>
      <c r="C510" s="569" t="s">
        <v>1605</v>
      </c>
      <c r="D510" s="570">
        <v>23.45</v>
      </c>
    </row>
    <row r="511" spans="1:4" ht="38.25">
      <c r="A511" s="569">
        <v>89218</v>
      </c>
      <c r="B511" s="569" t="s">
        <v>4983</v>
      </c>
      <c r="C511" s="569" t="s">
        <v>1605</v>
      </c>
      <c r="D511" s="570">
        <v>48.05</v>
      </c>
    </row>
    <row r="512" spans="1:4" ht="51">
      <c r="A512" s="569">
        <v>89226</v>
      </c>
      <c r="B512" s="569" t="s">
        <v>8194</v>
      </c>
      <c r="C512" s="569" t="s">
        <v>1605</v>
      </c>
      <c r="D512" s="570">
        <v>1.0900000000000001</v>
      </c>
    </row>
    <row r="513" spans="1:4" ht="38.25">
      <c r="A513" s="569">
        <v>89235</v>
      </c>
      <c r="B513" s="569" t="s">
        <v>8200</v>
      </c>
      <c r="C513" s="569" t="s">
        <v>1605</v>
      </c>
      <c r="D513" s="570">
        <v>89.11</v>
      </c>
    </row>
    <row r="514" spans="1:4" ht="38.25">
      <c r="A514" s="569">
        <v>89243</v>
      </c>
      <c r="B514" s="569" t="s">
        <v>8207</v>
      </c>
      <c r="C514" s="569" t="s">
        <v>1605</v>
      </c>
      <c r="D514" s="570">
        <v>186.33</v>
      </c>
    </row>
    <row r="515" spans="1:4" ht="38.25">
      <c r="A515" s="569">
        <v>89251</v>
      </c>
      <c r="B515" s="569" t="s">
        <v>4992</v>
      </c>
      <c r="C515" s="569" t="s">
        <v>1605</v>
      </c>
      <c r="D515" s="570">
        <v>164.05</v>
      </c>
    </row>
    <row r="516" spans="1:4" ht="51">
      <c r="A516" s="569">
        <v>89258</v>
      </c>
      <c r="B516" s="569" t="s">
        <v>8212</v>
      </c>
      <c r="C516" s="569" t="s">
        <v>1605</v>
      </c>
      <c r="D516" s="570">
        <v>60.5</v>
      </c>
    </row>
    <row r="517" spans="1:4" ht="51">
      <c r="A517" s="569">
        <v>89273</v>
      </c>
      <c r="B517" s="569" t="s">
        <v>8225</v>
      </c>
      <c r="C517" s="569" t="s">
        <v>1605</v>
      </c>
      <c r="D517" s="570">
        <v>47.56</v>
      </c>
    </row>
    <row r="518" spans="1:4" ht="51">
      <c r="A518" s="569">
        <v>89279</v>
      </c>
      <c r="B518" s="569" t="s">
        <v>8231</v>
      </c>
      <c r="C518" s="569" t="s">
        <v>1605</v>
      </c>
      <c r="D518" s="570">
        <v>1.33</v>
      </c>
    </row>
    <row r="519" spans="1:4" ht="63.75">
      <c r="A519" s="569">
        <v>89877</v>
      </c>
      <c r="B519" s="569" t="s">
        <v>5099</v>
      </c>
      <c r="C519" s="569" t="s">
        <v>1605</v>
      </c>
      <c r="D519" s="570">
        <v>38.76</v>
      </c>
    </row>
    <row r="520" spans="1:4" ht="63.75">
      <c r="A520" s="569">
        <v>89884</v>
      </c>
      <c r="B520" s="569" t="s">
        <v>5106</v>
      </c>
      <c r="C520" s="569" t="s">
        <v>1605</v>
      </c>
      <c r="D520" s="570">
        <v>40.07</v>
      </c>
    </row>
    <row r="521" spans="1:4" ht="38.25">
      <c r="A521" s="569">
        <v>90587</v>
      </c>
      <c r="B521" s="569" t="s">
        <v>8780</v>
      </c>
      <c r="C521" s="569" t="s">
        <v>1605</v>
      </c>
      <c r="D521" s="570">
        <v>0.3</v>
      </c>
    </row>
    <row r="522" spans="1:4" ht="38.25">
      <c r="A522" s="569">
        <v>90626</v>
      </c>
      <c r="B522" s="569" t="s">
        <v>5129</v>
      </c>
      <c r="C522" s="569" t="s">
        <v>1605</v>
      </c>
      <c r="D522" s="570">
        <v>1.98</v>
      </c>
    </row>
    <row r="523" spans="1:4" ht="38.25">
      <c r="A523" s="569">
        <v>90632</v>
      </c>
      <c r="B523" s="569" t="s">
        <v>5134</v>
      </c>
      <c r="C523" s="569" t="s">
        <v>1605</v>
      </c>
      <c r="D523" s="570">
        <v>44.08</v>
      </c>
    </row>
    <row r="524" spans="1:4" ht="63.75">
      <c r="A524" s="569">
        <v>90638</v>
      </c>
      <c r="B524" s="569" t="s">
        <v>5140</v>
      </c>
      <c r="C524" s="569" t="s">
        <v>1605</v>
      </c>
      <c r="D524" s="570">
        <v>3.39</v>
      </c>
    </row>
    <row r="525" spans="1:4" ht="51">
      <c r="A525" s="569">
        <v>90644</v>
      </c>
      <c r="B525" s="569" t="s">
        <v>8787</v>
      </c>
      <c r="C525" s="569" t="s">
        <v>1605</v>
      </c>
      <c r="D525" s="570">
        <v>5.0599999999999996</v>
      </c>
    </row>
    <row r="526" spans="1:4" ht="63.75">
      <c r="A526" s="569">
        <v>90651</v>
      </c>
      <c r="B526" s="569" t="s">
        <v>8793</v>
      </c>
      <c r="C526" s="569" t="s">
        <v>1605</v>
      </c>
      <c r="D526" s="570">
        <v>0.68</v>
      </c>
    </row>
    <row r="527" spans="1:4" ht="38.25">
      <c r="A527" s="569">
        <v>90657</v>
      </c>
      <c r="B527" s="569" t="s">
        <v>5142</v>
      </c>
      <c r="C527" s="569" t="s">
        <v>1605</v>
      </c>
      <c r="D527" s="570">
        <v>3.29</v>
      </c>
    </row>
    <row r="528" spans="1:4" ht="38.25">
      <c r="A528" s="569">
        <v>90663</v>
      </c>
      <c r="B528" s="569" t="s">
        <v>5144</v>
      </c>
      <c r="C528" s="569" t="s">
        <v>1605</v>
      </c>
      <c r="D528" s="570">
        <v>3.52</v>
      </c>
    </row>
    <row r="529" spans="1:4" ht="76.5">
      <c r="A529" s="569">
        <v>90669</v>
      </c>
      <c r="B529" s="569" t="s">
        <v>8807</v>
      </c>
      <c r="C529" s="569" t="s">
        <v>1605</v>
      </c>
      <c r="D529" s="570">
        <v>3.79</v>
      </c>
    </row>
    <row r="530" spans="1:4" ht="76.5">
      <c r="A530" s="569">
        <v>90675</v>
      </c>
      <c r="B530" s="569" t="s">
        <v>8813</v>
      </c>
      <c r="C530" s="569" t="s">
        <v>1605</v>
      </c>
      <c r="D530" s="570">
        <v>152.57</v>
      </c>
    </row>
    <row r="531" spans="1:4" ht="76.5">
      <c r="A531" s="569">
        <v>90681</v>
      </c>
      <c r="B531" s="569" t="s">
        <v>8819</v>
      </c>
      <c r="C531" s="569" t="s">
        <v>1605</v>
      </c>
      <c r="D531" s="570">
        <v>88.15</v>
      </c>
    </row>
    <row r="532" spans="1:4" ht="51">
      <c r="A532" s="569">
        <v>90687</v>
      </c>
      <c r="B532" s="569" t="s">
        <v>8825</v>
      </c>
      <c r="C532" s="569" t="s">
        <v>1605</v>
      </c>
      <c r="D532" s="570">
        <v>44.39</v>
      </c>
    </row>
    <row r="533" spans="1:4" ht="38.25">
      <c r="A533" s="569">
        <v>90693</v>
      </c>
      <c r="B533" s="569" t="s">
        <v>8831</v>
      </c>
      <c r="C533" s="569" t="s">
        <v>1605</v>
      </c>
      <c r="D533" s="570">
        <v>28.55</v>
      </c>
    </row>
    <row r="534" spans="1:4" ht="51">
      <c r="A534" s="569">
        <v>90965</v>
      </c>
      <c r="B534" s="569" t="s">
        <v>5194</v>
      </c>
      <c r="C534" s="569" t="s">
        <v>1605</v>
      </c>
      <c r="D534" s="570">
        <v>3.23</v>
      </c>
    </row>
    <row r="535" spans="1:4" ht="38.25">
      <c r="A535" s="569">
        <v>90973</v>
      </c>
      <c r="B535" s="569" t="s">
        <v>8963</v>
      </c>
      <c r="C535" s="569" t="s">
        <v>1605</v>
      </c>
      <c r="D535" s="570">
        <v>3.24</v>
      </c>
    </row>
    <row r="536" spans="1:4" ht="51">
      <c r="A536" s="569">
        <v>90982</v>
      </c>
      <c r="B536" s="569" t="s">
        <v>5199</v>
      </c>
      <c r="C536" s="569" t="s">
        <v>1605</v>
      </c>
      <c r="D536" s="570">
        <v>8.25</v>
      </c>
    </row>
    <row r="537" spans="1:4" ht="51">
      <c r="A537" s="569">
        <v>91001</v>
      </c>
      <c r="B537" s="569" t="s">
        <v>8975</v>
      </c>
      <c r="C537" s="569" t="s">
        <v>1605</v>
      </c>
      <c r="D537" s="570">
        <v>3.85</v>
      </c>
    </row>
    <row r="538" spans="1:4" ht="63.75">
      <c r="A538" s="569">
        <v>91032</v>
      </c>
      <c r="B538" s="569" t="s">
        <v>5206</v>
      </c>
      <c r="C538" s="569" t="s">
        <v>1605</v>
      </c>
      <c r="D538" s="570">
        <v>28.17</v>
      </c>
    </row>
    <row r="539" spans="1:4" ht="51">
      <c r="A539" s="569">
        <v>91278</v>
      </c>
      <c r="B539" s="569" t="s">
        <v>9077</v>
      </c>
      <c r="C539" s="569" t="s">
        <v>1605</v>
      </c>
      <c r="D539" s="570">
        <v>0.54</v>
      </c>
    </row>
    <row r="540" spans="1:4" ht="63.75">
      <c r="A540" s="569">
        <v>91285</v>
      </c>
      <c r="B540" s="569" t="s">
        <v>9083</v>
      </c>
      <c r="C540" s="569" t="s">
        <v>1605</v>
      </c>
      <c r="D540" s="570">
        <v>0.6</v>
      </c>
    </row>
    <row r="541" spans="1:4" ht="63.75">
      <c r="A541" s="569">
        <v>91387</v>
      </c>
      <c r="B541" s="569" t="s">
        <v>9141</v>
      </c>
      <c r="C541" s="569" t="s">
        <v>1605</v>
      </c>
      <c r="D541" s="570">
        <v>30.88</v>
      </c>
    </row>
    <row r="542" spans="1:4" ht="76.5">
      <c r="A542" s="569">
        <v>91395</v>
      </c>
      <c r="B542" s="569" t="s">
        <v>9145</v>
      </c>
      <c r="C542" s="569" t="s">
        <v>1605</v>
      </c>
      <c r="D542" s="570">
        <v>25.83</v>
      </c>
    </row>
    <row r="543" spans="1:4" ht="76.5">
      <c r="A543" s="569">
        <v>91486</v>
      </c>
      <c r="B543" s="569" t="s">
        <v>9155</v>
      </c>
      <c r="C543" s="569" t="s">
        <v>1605</v>
      </c>
      <c r="D543" s="570">
        <v>30.53</v>
      </c>
    </row>
    <row r="544" spans="1:4" ht="38.25">
      <c r="A544" s="569">
        <v>91534</v>
      </c>
      <c r="B544" s="569" t="s">
        <v>9168</v>
      </c>
      <c r="C544" s="569" t="s">
        <v>1605</v>
      </c>
      <c r="D544" s="570">
        <v>14.66</v>
      </c>
    </row>
    <row r="545" spans="1:4" ht="76.5">
      <c r="A545" s="569">
        <v>91635</v>
      </c>
      <c r="B545" s="569" t="s">
        <v>9186</v>
      </c>
      <c r="C545" s="569" t="s">
        <v>1605</v>
      </c>
      <c r="D545" s="570">
        <v>27.44</v>
      </c>
    </row>
    <row r="546" spans="1:4" ht="76.5">
      <c r="A546" s="569">
        <v>91646</v>
      </c>
      <c r="B546" s="569" t="s">
        <v>9193</v>
      </c>
      <c r="C546" s="569" t="s">
        <v>1605</v>
      </c>
      <c r="D546" s="570">
        <v>45.37</v>
      </c>
    </row>
    <row r="547" spans="1:4" ht="38.25">
      <c r="A547" s="569">
        <v>91693</v>
      </c>
      <c r="B547" s="569" t="s">
        <v>9199</v>
      </c>
      <c r="C547" s="569" t="s">
        <v>1605</v>
      </c>
      <c r="D547" s="570">
        <v>13.92</v>
      </c>
    </row>
    <row r="548" spans="1:4" ht="38.25">
      <c r="A548" s="569">
        <v>92044</v>
      </c>
      <c r="B548" s="569" t="s">
        <v>9338</v>
      </c>
      <c r="C548" s="569" t="s">
        <v>1605</v>
      </c>
      <c r="D548" s="570">
        <v>4.3499999999999996</v>
      </c>
    </row>
    <row r="549" spans="1:4" ht="89.25">
      <c r="A549" s="569">
        <v>92107</v>
      </c>
      <c r="B549" s="569" t="s">
        <v>9345</v>
      </c>
      <c r="C549" s="569" t="s">
        <v>1605</v>
      </c>
      <c r="D549" s="570">
        <v>31.26</v>
      </c>
    </row>
    <row r="550" spans="1:4" ht="51">
      <c r="A550" s="569">
        <v>92113</v>
      </c>
      <c r="B550" s="569" t="s">
        <v>5275</v>
      </c>
      <c r="C550" s="569" t="s">
        <v>1605</v>
      </c>
      <c r="D550" s="570">
        <v>0.78</v>
      </c>
    </row>
    <row r="551" spans="1:4" ht="25.5">
      <c r="A551" s="569">
        <v>92119</v>
      </c>
      <c r="B551" s="569" t="s">
        <v>5280</v>
      </c>
      <c r="C551" s="569" t="s">
        <v>1605</v>
      </c>
      <c r="D551" s="570">
        <v>0.08</v>
      </c>
    </row>
    <row r="552" spans="1:4" ht="38.25">
      <c r="A552" s="569">
        <v>92139</v>
      </c>
      <c r="B552" s="569" t="s">
        <v>9352</v>
      </c>
      <c r="C552" s="569" t="s">
        <v>1605</v>
      </c>
      <c r="D552" s="570">
        <v>22.79</v>
      </c>
    </row>
    <row r="553" spans="1:4" ht="38.25">
      <c r="A553" s="569">
        <v>92146</v>
      </c>
      <c r="B553" s="569" t="s">
        <v>5290</v>
      </c>
      <c r="C553" s="569" t="s">
        <v>1605</v>
      </c>
      <c r="D553" s="570">
        <v>15.85</v>
      </c>
    </row>
    <row r="554" spans="1:4" ht="76.5">
      <c r="A554" s="569">
        <v>92243</v>
      </c>
      <c r="B554" s="569" t="s">
        <v>9374</v>
      </c>
      <c r="C554" s="569" t="s">
        <v>1605</v>
      </c>
      <c r="D554" s="570">
        <v>37.71</v>
      </c>
    </row>
    <row r="555" spans="1:4" ht="38.25">
      <c r="A555" s="569">
        <v>92717</v>
      </c>
      <c r="B555" s="569" t="s">
        <v>9719</v>
      </c>
      <c r="C555" s="569" t="s">
        <v>1605</v>
      </c>
      <c r="D555" s="570">
        <v>0.19</v>
      </c>
    </row>
    <row r="556" spans="1:4" ht="38.25">
      <c r="A556" s="569">
        <v>92961</v>
      </c>
      <c r="B556" s="569" t="s">
        <v>9925</v>
      </c>
      <c r="C556" s="569" t="s">
        <v>1605</v>
      </c>
      <c r="D556" s="570">
        <v>4.55</v>
      </c>
    </row>
    <row r="557" spans="1:4" ht="38.25">
      <c r="A557" s="569">
        <v>92967</v>
      </c>
      <c r="B557" s="569" t="s">
        <v>9929</v>
      </c>
      <c r="C557" s="569" t="s">
        <v>1605</v>
      </c>
      <c r="D557" s="570">
        <v>13.3</v>
      </c>
    </row>
    <row r="558" spans="1:4" ht="76.5">
      <c r="A558" s="569">
        <v>93225</v>
      </c>
      <c r="B558" s="569" t="s">
        <v>10082</v>
      </c>
      <c r="C558" s="569" t="s">
        <v>1605</v>
      </c>
      <c r="D558" s="570">
        <v>229.57</v>
      </c>
    </row>
    <row r="559" spans="1:4" ht="51">
      <c r="A559" s="569">
        <v>93234</v>
      </c>
      <c r="B559" s="569" t="s">
        <v>5394</v>
      </c>
      <c r="C559" s="569" t="s">
        <v>1605</v>
      </c>
      <c r="D559" s="570">
        <v>0.33</v>
      </c>
    </row>
    <row r="560" spans="1:4" ht="63.75">
      <c r="A560" s="569">
        <v>93244</v>
      </c>
      <c r="B560" s="569" t="s">
        <v>5395</v>
      </c>
      <c r="C560" s="569" t="s">
        <v>1605</v>
      </c>
      <c r="D560" s="570">
        <v>31.29</v>
      </c>
    </row>
    <row r="561" spans="1:4" ht="38.25">
      <c r="A561" s="569">
        <v>93274</v>
      </c>
      <c r="B561" s="569" t="s">
        <v>10093</v>
      </c>
      <c r="C561" s="569" t="s">
        <v>1605</v>
      </c>
      <c r="D561" s="570">
        <v>40.630000000000003</v>
      </c>
    </row>
    <row r="562" spans="1:4" ht="38.25">
      <c r="A562" s="569">
        <v>93282</v>
      </c>
      <c r="B562" s="569" t="s">
        <v>10099</v>
      </c>
      <c r="C562" s="569" t="s">
        <v>1605</v>
      </c>
      <c r="D562" s="570">
        <v>13.68</v>
      </c>
    </row>
    <row r="563" spans="1:4" ht="38.25">
      <c r="A563" s="569">
        <v>93288</v>
      </c>
      <c r="B563" s="569" t="s">
        <v>10105</v>
      </c>
      <c r="C563" s="569" t="s">
        <v>1605</v>
      </c>
      <c r="D563" s="570">
        <v>78.58</v>
      </c>
    </row>
    <row r="564" spans="1:4" ht="76.5">
      <c r="A564" s="569">
        <v>93403</v>
      </c>
      <c r="B564" s="569" t="s">
        <v>10150</v>
      </c>
      <c r="C564" s="569" t="s">
        <v>1605</v>
      </c>
      <c r="D564" s="570">
        <v>27.44</v>
      </c>
    </row>
    <row r="565" spans="1:4" ht="102">
      <c r="A565" s="569">
        <v>93409</v>
      </c>
      <c r="B565" s="569" t="s">
        <v>10156</v>
      </c>
      <c r="C565" s="569" t="s">
        <v>1605</v>
      </c>
      <c r="D565" s="570">
        <v>22.45</v>
      </c>
    </row>
    <row r="566" spans="1:4" ht="38.25">
      <c r="A566" s="569">
        <v>93416</v>
      </c>
      <c r="B566" s="569" t="s">
        <v>10162</v>
      </c>
      <c r="C566" s="569" t="s">
        <v>1605</v>
      </c>
      <c r="D566" s="570">
        <v>0.2</v>
      </c>
    </row>
    <row r="567" spans="1:4" ht="25.5">
      <c r="A567" s="569">
        <v>93422</v>
      </c>
      <c r="B567" s="569" t="s">
        <v>5399</v>
      </c>
      <c r="C567" s="569" t="s">
        <v>1605</v>
      </c>
      <c r="D567" s="570">
        <v>2.63</v>
      </c>
    </row>
    <row r="568" spans="1:4" ht="25.5">
      <c r="A568" s="569">
        <v>93428</v>
      </c>
      <c r="B568" s="569" t="s">
        <v>10171</v>
      </c>
      <c r="C568" s="569" t="s">
        <v>1605</v>
      </c>
      <c r="D568" s="570">
        <v>3.72</v>
      </c>
    </row>
    <row r="569" spans="1:4" ht="38.25">
      <c r="A569" s="569">
        <v>93434</v>
      </c>
      <c r="B569" s="569" t="s">
        <v>10177</v>
      </c>
      <c r="C569" s="569" t="s">
        <v>1605</v>
      </c>
      <c r="D569" s="570">
        <v>157.71</v>
      </c>
    </row>
    <row r="570" spans="1:4" ht="38.25">
      <c r="A570" s="569">
        <v>93440</v>
      </c>
      <c r="B570" s="569" t="s">
        <v>10183</v>
      </c>
      <c r="C570" s="569" t="s">
        <v>1605</v>
      </c>
      <c r="D570" s="570">
        <v>76.13</v>
      </c>
    </row>
    <row r="571" spans="1:4" ht="38.25">
      <c r="A571" s="569">
        <v>95122</v>
      </c>
      <c r="B571" s="569" t="s">
        <v>10598</v>
      </c>
      <c r="C571" s="569" t="s">
        <v>1605</v>
      </c>
      <c r="D571" s="570">
        <v>115.85</v>
      </c>
    </row>
    <row r="572" spans="1:4" ht="38.25">
      <c r="A572" s="569">
        <v>95128</v>
      </c>
      <c r="B572" s="569" t="s">
        <v>5478</v>
      </c>
      <c r="C572" s="569" t="s">
        <v>1605</v>
      </c>
      <c r="D572" s="570">
        <v>26.87</v>
      </c>
    </row>
    <row r="573" spans="1:4" ht="38.25">
      <c r="A573" s="569">
        <v>95140</v>
      </c>
      <c r="B573" s="569" t="s">
        <v>10609</v>
      </c>
      <c r="C573" s="569" t="s">
        <v>1605</v>
      </c>
      <c r="D573" s="570">
        <v>0.04</v>
      </c>
    </row>
    <row r="574" spans="1:4" ht="38.25">
      <c r="A574" s="569">
        <v>95213</v>
      </c>
      <c r="B574" s="569" t="s">
        <v>10616</v>
      </c>
      <c r="C574" s="569" t="s">
        <v>1605</v>
      </c>
      <c r="D574" s="570">
        <v>44.18</v>
      </c>
    </row>
    <row r="575" spans="1:4" ht="38.25">
      <c r="A575" s="569">
        <v>95219</v>
      </c>
      <c r="B575" s="569" t="s">
        <v>10622</v>
      </c>
      <c r="C575" s="569" t="s">
        <v>1605</v>
      </c>
      <c r="D575" s="570">
        <v>18.32</v>
      </c>
    </row>
    <row r="576" spans="1:4" ht="25.5">
      <c r="A576" s="569">
        <v>95259</v>
      </c>
      <c r="B576" s="569" t="s">
        <v>5483</v>
      </c>
      <c r="C576" s="569" t="s">
        <v>1605</v>
      </c>
      <c r="D576" s="570">
        <v>13.09</v>
      </c>
    </row>
    <row r="577" spans="1:4" ht="38.25">
      <c r="A577" s="569">
        <v>95265</v>
      </c>
      <c r="B577" s="569" t="s">
        <v>10637</v>
      </c>
      <c r="C577" s="569" t="s">
        <v>1605</v>
      </c>
      <c r="D577" s="570">
        <v>0.74</v>
      </c>
    </row>
    <row r="578" spans="1:4" ht="51">
      <c r="A578" s="569">
        <v>95271</v>
      </c>
      <c r="B578" s="569" t="s">
        <v>10643</v>
      </c>
      <c r="C578" s="569" t="s">
        <v>1605</v>
      </c>
      <c r="D578" s="570">
        <v>0.49</v>
      </c>
    </row>
    <row r="579" spans="1:4" ht="38.25">
      <c r="A579" s="569">
        <v>95277</v>
      </c>
      <c r="B579" s="569" t="s">
        <v>10649</v>
      </c>
      <c r="C579" s="569" t="s">
        <v>1605</v>
      </c>
      <c r="D579" s="570">
        <v>0.49</v>
      </c>
    </row>
    <row r="580" spans="1:4" ht="38.25">
      <c r="A580" s="569">
        <v>95283</v>
      </c>
      <c r="B580" s="569" t="s">
        <v>10655</v>
      </c>
      <c r="C580" s="569" t="s">
        <v>1605</v>
      </c>
      <c r="D580" s="570">
        <v>0.53</v>
      </c>
    </row>
    <row r="581" spans="1:4" ht="51">
      <c r="A581" s="569">
        <v>95621</v>
      </c>
      <c r="B581" s="569" t="s">
        <v>10822</v>
      </c>
      <c r="C581" s="569" t="s">
        <v>1605</v>
      </c>
      <c r="D581" s="570">
        <v>12.84</v>
      </c>
    </row>
    <row r="582" spans="1:4" ht="51">
      <c r="A582" s="569">
        <v>95632</v>
      </c>
      <c r="B582" s="569" t="s">
        <v>10830</v>
      </c>
      <c r="C582" s="569" t="s">
        <v>1605</v>
      </c>
      <c r="D582" s="570">
        <v>38.950000000000003</v>
      </c>
    </row>
    <row r="583" spans="1:4" ht="38.25">
      <c r="A583" s="569">
        <v>95703</v>
      </c>
      <c r="B583" s="569" t="s">
        <v>10855</v>
      </c>
      <c r="C583" s="569" t="s">
        <v>1605</v>
      </c>
      <c r="D583" s="570">
        <v>18.25</v>
      </c>
    </row>
    <row r="584" spans="1:4" ht="38.25">
      <c r="A584" s="569">
        <v>95709</v>
      </c>
      <c r="B584" s="569" t="s">
        <v>10861</v>
      </c>
      <c r="C584" s="569" t="s">
        <v>1605</v>
      </c>
      <c r="D584" s="570">
        <v>42.82</v>
      </c>
    </row>
    <row r="585" spans="1:4" ht="63.75">
      <c r="A585" s="569">
        <v>95715</v>
      </c>
      <c r="B585" s="569" t="s">
        <v>10867</v>
      </c>
      <c r="C585" s="569" t="s">
        <v>1605</v>
      </c>
      <c r="D585" s="570">
        <v>51.57</v>
      </c>
    </row>
    <row r="586" spans="1:4" ht="76.5">
      <c r="A586" s="569">
        <v>95721</v>
      </c>
      <c r="B586" s="569" t="s">
        <v>10873</v>
      </c>
      <c r="C586" s="569" t="s">
        <v>1605</v>
      </c>
      <c r="D586" s="570">
        <v>50.27</v>
      </c>
    </row>
    <row r="587" spans="1:4" ht="38.25">
      <c r="A587" s="569">
        <v>95873</v>
      </c>
      <c r="B587" s="569" t="s">
        <v>6103</v>
      </c>
      <c r="C587" s="569" t="s">
        <v>1605</v>
      </c>
      <c r="D587" s="570">
        <v>5.96</v>
      </c>
    </row>
    <row r="588" spans="1:4" ht="38.25">
      <c r="A588" s="569">
        <v>96014</v>
      </c>
      <c r="B588" s="569" t="s">
        <v>10953</v>
      </c>
      <c r="C588" s="569" t="s">
        <v>1605</v>
      </c>
      <c r="D588" s="570">
        <v>28.78</v>
      </c>
    </row>
    <row r="589" spans="1:4" ht="38.25">
      <c r="A589" s="569">
        <v>96021</v>
      </c>
      <c r="B589" s="569" t="s">
        <v>10959</v>
      </c>
      <c r="C589" s="569" t="s">
        <v>1605</v>
      </c>
      <c r="D589" s="570">
        <v>28.66</v>
      </c>
    </row>
    <row r="590" spans="1:4" ht="38.25">
      <c r="A590" s="569">
        <v>96029</v>
      </c>
      <c r="B590" s="569" t="s">
        <v>6702</v>
      </c>
      <c r="C590" s="569" t="s">
        <v>1605</v>
      </c>
      <c r="D590" s="570">
        <v>25.36</v>
      </c>
    </row>
    <row r="591" spans="1:4" ht="51">
      <c r="A591" s="569">
        <v>96036</v>
      </c>
      <c r="B591" s="569" t="s">
        <v>10965</v>
      </c>
      <c r="C591" s="569" t="s">
        <v>1605</v>
      </c>
      <c r="D591" s="570">
        <v>33.729999999999997</v>
      </c>
    </row>
    <row r="592" spans="1:4" ht="38.25">
      <c r="A592" s="569">
        <v>96155</v>
      </c>
      <c r="B592" s="569" t="s">
        <v>10994</v>
      </c>
      <c r="C592" s="569" t="s">
        <v>1605</v>
      </c>
      <c r="D592" s="570">
        <v>25.48</v>
      </c>
    </row>
    <row r="593" spans="1:4" ht="51">
      <c r="A593" s="569">
        <v>96156</v>
      </c>
      <c r="B593" s="569" t="s">
        <v>6709</v>
      </c>
      <c r="C593" s="569" t="s">
        <v>1605</v>
      </c>
      <c r="D593" s="570">
        <v>31.43</v>
      </c>
    </row>
    <row r="594" spans="1:4" ht="38.25">
      <c r="A594" s="569">
        <v>96159</v>
      </c>
      <c r="B594" s="569" t="s">
        <v>10996</v>
      </c>
      <c r="C594" s="569" t="s">
        <v>1605</v>
      </c>
      <c r="D594" s="570">
        <v>39.75</v>
      </c>
    </row>
    <row r="595" spans="1:4" ht="38.25">
      <c r="A595" s="569">
        <v>96246</v>
      </c>
      <c r="B595" s="569" t="s">
        <v>11026</v>
      </c>
      <c r="C595" s="569" t="s">
        <v>1605</v>
      </c>
      <c r="D595" s="570">
        <v>32.39</v>
      </c>
    </row>
    <row r="596" spans="1:4" ht="38.25">
      <c r="A596" s="569">
        <v>96302</v>
      </c>
      <c r="B596" s="569" t="s">
        <v>11035</v>
      </c>
      <c r="C596" s="569" t="s">
        <v>1605</v>
      </c>
      <c r="D596" s="570">
        <v>59.08</v>
      </c>
    </row>
    <row r="597" spans="1:4" ht="51">
      <c r="A597" s="569">
        <v>96308</v>
      </c>
      <c r="B597" s="569" t="s">
        <v>11041</v>
      </c>
      <c r="C597" s="569" t="s">
        <v>1605</v>
      </c>
      <c r="D597" s="570">
        <v>0.11</v>
      </c>
    </row>
    <row r="598" spans="1:4" ht="51">
      <c r="A598" s="569">
        <v>96464</v>
      </c>
      <c r="B598" s="569" t="s">
        <v>11068</v>
      </c>
      <c r="C598" s="569" t="s">
        <v>1605</v>
      </c>
      <c r="D598" s="570">
        <v>41.69</v>
      </c>
    </row>
    <row r="599" spans="1:4" ht="63.75">
      <c r="A599" s="569">
        <v>5089</v>
      </c>
      <c r="B599" s="569" t="s">
        <v>1591</v>
      </c>
      <c r="C599" s="569" t="s">
        <v>26</v>
      </c>
      <c r="D599" s="570">
        <v>17.3</v>
      </c>
    </row>
    <row r="600" spans="1:4" ht="51">
      <c r="A600" s="569">
        <v>5627</v>
      </c>
      <c r="B600" s="569" t="s">
        <v>6821</v>
      </c>
      <c r="C600" s="569" t="s">
        <v>26</v>
      </c>
      <c r="D600" s="570">
        <v>23.52</v>
      </c>
    </row>
    <row r="601" spans="1:4" ht="38.25">
      <c r="A601" s="569">
        <v>5628</v>
      </c>
      <c r="B601" s="569" t="s">
        <v>6822</v>
      </c>
      <c r="C601" s="569" t="s">
        <v>26</v>
      </c>
      <c r="D601" s="570">
        <v>6.04</v>
      </c>
    </row>
    <row r="602" spans="1:4" ht="51">
      <c r="A602" s="569">
        <v>5629</v>
      </c>
      <c r="B602" s="569" t="s">
        <v>6823</v>
      </c>
      <c r="C602" s="569" t="s">
        <v>26</v>
      </c>
      <c r="D602" s="570">
        <v>29.4</v>
      </c>
    </row>
    <row r="603" spans="1:4" ht="51">
      <c r="A603" s="569">
        <v>5630</v>
      </c>
      <c r="B603" s="569" t="s">
        <v>6824</v>
      </c>
      <c r="C603" s="569" t="s">
        <v>26</v>
      </c>
      <c r="D603" s="570">
        <v>57.99</v>
      </c>
    </row>
    <row r="604" spans="1:4" ht="51">
      <c r="A604" s="569">
        <v>5658</v>
      </c>
      <c r="B604" s="569" t="s">
        <v>6827</v>
      </c>
      <c r="C604" s="569" t="s">
        <v>26</v>
      </c>
      <c r="D604" s="570">
        <v>1.01</v>
      </c>
    </row>
    <row r="605" spans="1:4" ht="89.25">
      <c r="A605" s="569">
        <v>5664</v>
      </c>
      <c r="B605" s="569" t="s">
        <v>6828</v>
      </c>
      <c r="C605" s="569" t="s">
        <v>26</v>
      </c>
      <c r="D605" s="570">
        <v>17.05</v>
      </c>
    </row>
    <row r="606" spans="1:4" ht="89.25">
      <c r="A606" s="569">
        <v>5667</v>
      </c>
      <c r="B606" s="569" t="s">
        <v>6829</v>
      </c>
      <c r="C606" s="569" t="s">
        <v>26</v>
      </c>
      <c r="D606" s="570">
        <v>15.16</v>
      </c>
    </row>
    <row r="607" spans="1:4" ht="89.25">
      <c r="A607" s="569">
        <v>5668</v>
      </c>
      <c r="B607" s="569" t="s">
        <v>6830</v>
      </c>
      <c r="C607" s="569" t="s">
        <v>26</v>
      </c>
      <c r="D607" s="570">
        <v>44.38</v>
      </c>
    </row>
    <row r="608" spans="1:4" ht="63.75">
      <c r="A608" s="569">
        <v>5674</v>
      </c>
      <c r="B608" s="569" t="s">
        <v>6831</v>
      </c>
      <c r="C608" s="569" t="s">
        <v>26</v>
      </c>
      <c r="D608" s="570">
        <v>16.64</v>
      </c>
    </row>
    <row r="609" spans="1:4" ht="51">
      <c r="A609" s="569">
        <v>5692</v>
      </c>
      <c r="B609" s="569" t="s">
        <v>6839</v>
      </c>
      <c r="C609" s="569" t="s">
        <v>26</v>
      </c>
      <c r="D609" s="570">
        <v>0.17</v>
      </c>
    </row>
    <row r="610" spans="1:4" ht="63.75">
      <c r="A610" s="569">
        <v>5693</v>
      </c>
      <c r="B610" s="569" t="s">
        <v>6840</v>
      </c>
      <c r="C610" s="569" t="s">
        <v>26</v>
      </c>
      <c r="D610" s="570">
        <v>3.45</v>
      </c>
    </row>
    <row r="611" spans="1:4" ht="63.75">
      <c r="A611" s="569">
        <v>5695</v>
      </c>
      <c r="B611" s="569" t="s">
        <v>6841</v>
      </c>
      <c r="C611" s="569" t="s">
        <v>26</v>
      </c>
      <c r="D611" s="570">
        <v>20.91</v>
      </c>
    </row>
    <row r="612" spans="1:4" ht="38.25">
      <c r="A612" s="569">
        <v>5703</v>
      </c>
      <c r="B612" s="569" t="s">
        <v>1607</v>
      </c>
      <c r="C612" s="569" t="s">
        <v>26</v>
      </c>
      <c r="D612" s="570">
        <v>11.18</v>
      </c>
    </row>
    <row r="613" spans="1:4" ht="76.5">
      <c r="A613" s="569">
        <v>5705</v>
      </c>
      <c r="B613" s="569" t="s">
        <v>6842</v>
      </c>
      <c r="C613" s="569" t="s">
        <v>26</v>
      </c>
      <c r="D613" s="570">
        <v>13.04</v>
      </c>
    </row>
    <row r="614" spans="1:4" ht="38.25">
      <c r="A614" s="569">
        <v>5707</v>
      </c>
      <c r="B614" s="569" t="s">
        <v>6843</v>
      </c>
      <c r="C614" s="569" t="s">
        <v>26</v>
      </c>
      <c r="D614" s="570">
        <v>41.52</v>
      </c>
    </row>
    <row r="615" spans="1:4" ht="51">
      <c r="A615" s="569">
        <v>5710</v>
      </c>
      <c r="B615" s="569" t="s">
        <v>6844</v>
      </c>
      <c r="C615" s="569" t="s">
        <v>26</v>
      </c>
      <c r="D615" s="570">
        <v>64.510000000000005</v>
      </c>
    </row>
    <row r="616" spans="1:4" ht="51">
      <c r="A616" s="569">
        <v>5711</v>
      </c>
      <c r="B616" s="569" t="s">
        <v>6845</v>
      </c>
      <c r="C616" s="569" t="s">
        <v>26</v>
      </c>
      <c r="D616" s="570">
        <v>54.84</v>
      </c>
    </row>
    <row r="617" spans="1:4" ht="38.25">
      <c r="A617" s="569">
        <v>5714</v>
      </c>
      <c r="B617" s="569" t="s">
        <v>1608</v>
      </c>
      <c r="C617" s="569" t="s">
        <v>26</v>
      </c>
      <c r="D617" s="570">
        <v>7.85</v>
      </c>
    </row>
    <row r="618" spans="1:4" ht="38.25">
      <c r="A618" s="569">
        <v>5715</v>
      </c>
      <c r="B618" s="569" t="s">
        <v>1609</v>
      </c>
      <c r="C618" s="569" t="s">
        <v>26</v>
      </c>
      <c r="D618" s="570">
        <v>43.8</v>
      </c>
    </row>
    <row r="619" spans="1:4" ht="38.25">
      <c r="A619" s="569">
        <v>5718</v>
      </c>
      <c r="B619" s="569" t="s">
        <v>6846</v>
      </c>
      <c r="C619" s="569" t="s">
        <v>26</v>
      </c>
      <c r="D619" s="570">
        <v>88.8</v>
      </c>
    </row>
    <row r="620" spans="1:4" ht="51">
      <c r="A620" s="569">
        <v>5721</v>
      </c>
      <c r="B620" s="569" t="s">
        <v>1610</v>
      </c>
      <c r="C620" s="569" t="s">
        <v>26</v>
      </c>
      <c r="D620" s="570">
        <v>78.34</v>
      </c>
    </row>
    <row r="621" spans="1:4" ht="38.25">
      <c r="A621" s="569">
        <v>5722</v>
      </c>
      <c r="B621" s="569" t="s">
        <v>6847</v>
      </c>
      <c r="C621" s="569" t="s">
        <v>26</v>
      </c>
      <c r="D621" s="570">
        <v>181.27</v>
      </c>
    </row>
    <row r="622" spans="1:4" ht="38.25">
      <c r="A622" s="569">
        <v>5724</v>
      </c>
      <c r="B622" s="569" t="s">
        <v>6848</v>
      </c>
      <c r="C622" s="569" t="s">
        <v>26</v>
      </c>
      <c r="D622" s="570">
        <v>28.94</v>
      </c>
    </row>
    <row r="623" spans="1:4" ht="63.75">
      <c r="A623" s="569">
        <v>5727</v>
      </c>
      <c r="B623" s="569" t="s">
        <v>6849</v>
      </c>
      <c r="C623" s="569" t="s">
        <v>26</v>
      </c>
      <c r="D623" s="570">
        <v>5.0199999999999996</v>
      </c>
    </row>
    <row r="624" spans="1:4" ht="51">
      <c r="A624" s="569">
        <v>5729</v>
      </c>
      <c r="B624" s="569" t="s">
        <v>6850</v>
      </c>
      <c r="C624" s="569" t="s">
        <v>26</v>
      </c>
      <c r="D624" s="570">
        <v>20.43</v>
      </c>
    </row>
    <row r="625" spans="1:4" ht="51">
      <c r="A625" s="569">
        <v>5730</v>
      </c>
      <c r="B625" s="569" t="s">
        <v>6851</v>
      </c>
      <c r="C625" s="569" t="s">
        <v>26</v>
      </c>
      <c r="D625" s="570">
        <v>30.3</v>
      </c>
    </row>
    <row r="626" spans="1:4" ht="89.25">
      <c r="A626" s="569">
        <v>5735</v>
      </c>
      <c r="B626" s="569" t="s">
        <v>6852</v>
      </c>
      <c r="C626" s="569" t="s">
        <v>26</v>
      </c>
      <c r="D626" s="570">
        <v>16.45</v>
      </c>
    </row>
    <row r="627" spans="1:4" ht="89.25">
      <c r="A627" s="569">
        <v>5736</v>
      </c>
      <c r="B627" s="569" t="s">
        <v>6853</v>
      </c>
      <c r="C627" s="569" t="s">
        <v>26</v>
      </c>
      <c r="D627" s="570">
        <v>40.72</v>
      </c>
    </row>
    <row r="628" spans="1:4" ht="63.75">
      <c r="A628" s="569">
        <v>5738</v>
      </c>
      <c r="B628" s="569" t="s">
        <v>6854</v>
      </c>
      <c r="C628" s="569" t="s">
        <v>26</v>
      </c>
      <c r="D628" s="570">
        <v>18.170000000000002</v>
      </c>
    </row>
    <row r="629" spans="1:4" ht="63.75">
      <c r="A629" s="569">
        <v>5739</v>
      </c>
      <c r="B629" s="569" t="s">
        <v>6855</v>
      </c>
      <c r="C629" s="569" t="s">
        <v>26</v>
      </c>
      <c r="D629" s="570">
        <v>22.74</v>
      </c>
    </row>
    <row r="630" spans="1:4" ht="63.75">
      <c r="A630" s="569">
        <v>5741</v>
      </c>
      <c r="B630" s="569" t="s">
        <v>6856</v>
      </c>
      <c r="C630" s="569" t="s">
        <v>26</v>
      </c>
      <c r="D630" s="570">
        <v>23.97</v>
      </c>
    </row>
    <row r="631" spans="1:4" ht="76.5">
      <c r="A631" s="569">
        <v>5742</v>
      </c>
      <c r="B631" s="569" t="s">
        <v>6857</v>
      </c>
      <c r="C631" s="569" t="s">
        <v>26</v>
      </c>
      <c r="D631" s="570">
        <v>16.989999999999998</v>
      </c>
    </row>
    <row r="632" spans="1:4" ht="63.75">
      <c r="A632" s="569">
        <v>5747</v>
      </c>
      <c r="B632" s="569" t="s">
        <v>6858</v>
      </c>
      <c r="C632" s="569" t="s">
        <v>26</v>
      </c>
      <c r="D632" s="570">
        <v>97.4</v>
      </c>
    </row>
    <row r="633" spans="1:4" ht="51">
      <c r="A633" s="569">
        <v>5751</v>
      </c>
      <c r="B633" s="569" t="s">
        <v>1611</v>
      </c>
      <c r="C633" s="569" t="s">
        <v>26</v>
      </c>
      <c r="D633" s="570">
        <v>14.38</v>
      </c>
    </row>
    <row r="634" spans="1:4" ht="63.75">
      <c r="A634" s="569">
        <v>5754</v>
      </c>
      <c r="B634" s="569" t="s">
        <v>6859</v>
      </c>
      <c r="C634" s="569" t="s">
        <v>26</v>
      </c>
      <c r="D634" s="570">
        <v>12.12</v>
      </c>
    </row>
    <row r="635" spans="1:4" ht="63.75">
      <c r="A635" s="569">
        <v>5763</v>
      </c>
      <c r="B635" s="569" t="s">
        <v>6860</v>
      </c>
      <c r="C635" s="569" t="s">
        <v>26</v>
      </c>
      <c r="D635" s="570">
        <v>20.41</v>
      </c>
    </row>
    <row r="636" spans="1:4" ht="51">
      <c r="A636" s="569">
        <v>5765</v>
      </c>
      <c r="B636" s="569" t="s">
        <v>1612</v>
      </c>
      <c r="C636" s="569" t="s">
        <v>26</v>
      </c>
      <c r="D636" s="570">
        <v>1.69</v>
      </c>
    </row>
    <row r="637" spans="1:4" ht="51">
      <c r="A637" s="569">
        <v>5766</v>
      </c>
      <c r="B637" s="569" t="s">
        <v>1613</v>
      </c>
      <c r="C637" s="569" t="s">
        <v>26</v>
      </c>
      <c r="D637" s="570">
        <v>2.17</v>
      </c>
    </row>
    <row r="638" spans="1:4" ht="51">
      <c r="A638" s="569">
        <v>5779</v>
      </c>
      <c r="B638" s="569" t="s">
        <v>1614</v>
      </c>
      <c r="C638" s="569" t="s">
        <v>26</v>
      </c>
      <c r="D638" s="570">
        <v>35.25</v>
      </c>
    </row>
    <row r="639" spans="1:4" ht="51">
      <c r="A639" s="569">
        <v>5787</v>
      </c>
      <c r="B639" s="569" t="s">
        <v>6861</v>
      </c>
      <c r="C639" s="569" t="s">
        <v>26</v>
      </c>
      <c r="D639" s="570">
        <v>102.89</v>
      </c>
    </row>
    <row r="640" spans="1:4" ht="51">
      <c r="A640" s="569">
        <v>5797</v>
      </c>
      <c r="B640" s="569" t="s">
        <v>1616</v>
      </c>
      <c r="C640" s="569" t="s">
        <v>26</v>
      </c>
      <c r="D640" s="570">
        <v>2.4</v>
      </c>
    </row>
    <row r="641" spans="1:4" ht="63.75">
      <c r="A641" s="569">
        <v>5800</v>
      </c>
      <c r="B641" s="569" t="s">
        <v>6862</v>
      </c>
      <c r="C641" s="569" t="s">
        <v>26</v>
      </c>
      <c r="D641" s="570">
        <v>0.24</v>
      </c>
    </row>
    <row r="642" spans="1:4" ht="38.25">
      <c r="A642" s="569">
        <v>7032</v>
      </c>
      <c r="B642" s="569" t="s">
        <v>6908</v>
      </c>
      <c r="C642" s="569" t="s">
        <v>26</v>
      </c>
      <c r="D642" s="570">
        <v>2.2999999999999998</v>
      </c>
    </row>
    <row r="643" spans="1:4" ht="38.25">
      <c r="A643" s="569">
        <v>7033</v>
      </c>
      <c r="B643" s="569" t="s">
        <v>6909</v>
      </c>
      <c r="C643" s="569" t="s">
        <v>26</v>
      </c>
      <c r="D643" s="570">
        <v>0.91</v>
      </c>
    </row>
    <row r="644" spans="1:4" ht="38.25">
      <c r="A644" s="569">
        <v>7034</v>
      </c>
      <c r="B644" s="569" t="s">
        <v>6910</v>
      </c>
      <c r="C644" s="569" t="s">
        <v>26</v>
      </c>
      <c r="D644" s="570">
        <v>4.3099999999999996</v>
      </c>
    </row>
    <row r="645" spans="1:4" ht="38.25">
      <c r="A645" s="569">
        <v>7035</v>
      </c>
      <c r="B645" s="569" t="s">
        <v>6911</v>
      </c>
      <c r="C645" s="569" t="s">
        <v>26</v>
      </c>
      <c r="D645" s="570">
        <v>166.72</v>
      </c>
    </row>
    <row r="646" spans="1:4" ht="51">
      <c r="A646" s="569">
        <v>7038</v>
      </c>
      <c r="B646" s="569" t="s">
        <v>6912</v>
      </c>
      <c r="C646" s="569" t="s">
        <v>26</v>
      </c>
      <c r="D646" s="570">
        <v>20.78</v>
      </c>
    </row>
    <row r="647" spans="1:4" ht="51">
      <c r="A647" s="569">
        <v>7039</v>
      </c>
      <c r="B647" s="569" t="s">
        <v>6913</v>
      </c>
      <c r="C647" s="569" t="s">
        <v>26</v>
      </c>
      <c r="D647" s="570">
        <v>5.46</v>
      </c>
    </row>
    <row r="648" spans="1:4" ht="51">
      <c r="A648" s="569">
        <v>7040</v>
      </c>
      <c r="B648" s="569" t="s">
        <v>6914</v>
      </c>
      <c r="C648" s="569" t="s">
        <v>26</v>
      </c>
      <c r="D648" s="570">
        <v>26.01</v>
      </c>
    </row>
    <row r="649" spans="1:4" ht="63.75">
      <c r="A649" s="569">
        <v>7044</v>
      </c>
      <c r="B649" s="569" t="s">
        <v>6917</v>
      </c>
      <c r="C649" s="569" t="s">
        <v>26</v>
      </c>
      <c r="D649" s="570">
        <v>0.19</v>
      </c>
    </row>
    <row r="650" spans="1:4" ht="63.75">
      <c r="A650" s="569">
        <v>7045</v>
      </c>
      <c r="B650" s="569" t="s">
        <v>6918</v>
      </c>
      <c r="C650" s="569" t="s">
        <v>26</v>
      </c>
      <c r="D650" s="570">
        <v>0.04</v>
      </c>
    </row>
    <row r="651" spans="1:4" ht="63.75">
      <c r="A651" s="569">
        <v>7046</v>
      </c>
      <c r="B651" s="569" t="s">
        <v>6919</v>
      </c>
      <c r="C651" s="569" t="s">
        <v>26</v>
      </c>
      <c r="D651" s="570">
        <v>0.21</v>
      </c>
    </row>
    <row r="652" spans="1:4" ht="63.75">
      <c r="A652" s="569">
        <v>7047</v>
      </c>
      <c r="B652" s="569" t="s">
        <v>6920</v>
      </c>
      <c r="C652" s="569" t="s">
        <v>26</v>
      </c>
      <c r="D652" s="570">
        <v>4.09</v>
      </c>
    </row>
    <row r="653" spans="1:4" ht="63.75">
      <c r="A653" s="569">
        <v>7051</v>
      </c>
      <c r="B653" s="569" t="s">
        <v>6923</v>
      </c>
      <c r="C653" s="569" t="s">
        <v>26</v>
      </c>
      <c r="D653" s="570">
        <v>18.43</v>
      </c>
    </row>
    <row r="654" spans="1:4" ht="63.75">
      <c r="A654" s="569">
        <v>7052</v>
      </c>
      <c r="B654" s="569" t="s">
        <v>6924</v>
      </c>
      <c r="C654" s="569" t="s">
        <v>26</v>
      </c>
      <c r="D654" s="570">
        <v>4.84</v>
      </c>
    </row>
    <row r="655" spans="1:4" ht="63.75">
      <c r="A655" s="569">
        <v>7053</v>
      </c>
      <c r="B655" s="569" t="s">
        <v>6925</v>
      </c>
      <c r="C655" s="569" t="s">
        <v>26</v>
      </c>
      <c r="D655" s="570">
        <v>23.07</v>
      </c>
    </row>
    <row r="656" spans="1:4" ht="76.5">
      <c r="A656" s="569">
        <v>7054</v>
      </c>
      <c r="B656" s="569" t="s">
        <v>6926</v>
      </c>
      <c r="C656" s="569" t="s">
        <v>26</v>
      </c>
      <c r="D656" s="570">
        <v>65.31</v>
      </c>
    </row>
    <row r="657" spans="1:4" ht="63.75">
      <c r="A657" s="569">
        <v>7058</v>
      </c>
      <c r="B657" s="569" t="s">
        <v>6927</v>
      </c>
      <c r="C657" s="569" t="s">
        <v>26</v>
      </c>
      <c r="D657" s="570">
        <v>10.64</v>
      </c>
    </row>
    <row r="658" spans="1:4" ht="63.75">
      <c r="A658" s="569">
        <v>7059</v>
      </c>
      <c r="B658" s="569" t="s">
        <v>6928</v>
      </c>
      <c r="C658" s="569" t="s">
        <v>26</v>
      </c>
      <c r="D658" s="570">
        <v>3.72</v>
      </c>
    </row>
    <row r="659" spans="1:4" ht="63.75">
      <c r="A659" s="569">
        <v>7060</v>
      </c>
      <c r="B659" s="569" t="s">
        <v>6929</v>
      </c>
      <c r="C659" s="569" t="s">
        <v>26</v>
      </c>
      <c r="D659" s="570">
        <v>19.96</v>
      </c>
    </row>
    <row r="660" spans="1:4" ht="76.5">
      <c r="A660" s="569">
        <v>7061</v>
      </c>
      <c r="B660" s="569" t="s">
        <v>6930</v>
      </c>
      <c r="C660" s="569" t="s">
        <v>26</v>
      </c>
      <c r="D660" s="570">
        <v>95.34</v>
      </c>
    </row>
    <row r="661" spans="1:4" ht="38.25">
      <c r="A661" s="569">
        <v>7063</v>
      </c>
      <c r="B661" s="569" t="s">
        <v>1750</v>
      </c>
      <c r="C661" s="569" t="s">
        <v>26</v>
      </c>
      <c r="D661" s="570">
        <v>9.7899999999999991</v>
      </c>
    </row>
    <row r="662" spans="1:4" ht="38.25">
      <c r="A662" s="569">
        <v>7064</v>
      </c>
      <c r="B662" s="569" t="s">
        <v>1751</v>
      </c>
      <c r="C662" s="569" t="s">
        <v>26</v>
      </c>
      <c r="D662" s="570">
        <v>2.57</v>
      </c>
    </row>
    <row r="663" spans="1:4" ht="38.25">
      <c r="A663" s="569">
        <v>7065</v>
      </c>
      <c r="B663" s="569" t="s">
        <v>1752</v>
      </c>
      <c r="C663" s="569" t="s">
        <v>26</v>
      </c>
      <c r="D663" s="570">
        <v>10.71</v>
      </c>
    </row>
    <row r="664" spans="1:4" ht="38.25">
      <c r="A664" s="569">
        <v>7066</v>
      </c>
      <c r="B664" s="569" t="s">
        <v>1753</v>
      </c>
      <c r="C664" s="569" t="s">
        <v>26</v>
      </c>
      <c r="D664" s="570">
        <v>62.86</v>
      </c>
    </row>
    <row r="665" spans="1:4" ht="89.25">
      <c r="A665" s="569">
        <v>53786</v>
      </c>
      <c r="B665" s="569" t="s">
        <v>7335</v>
      </c>
      <c r="C665" s="569" t="s">
        <v>26</v>
      </c>
      <c r="D665" s="570">
        <v>48.04</v>
      </c>
    </row>
    <row r="666" spans="1:4" ht="63.75">
      <c r="A666" s="569">
        <v>53788</v>
      </c>
      <c r="B666" s="569" t="s">
        <v>7336</v>
      </c>
      <c r="C666" s="569" t="s">
        <v>26</v>
      </c>
      <c r="D666" s="570">
        <v>41.77</v>
      </c>
    </row>
    <row r="667" spans="1:4" ht="63.75">
      <c r="A667" s="569">
        <v>53792</v>
      </c>
      <c r="B667" s="569" t="s">
        <v>7337</v>
      </c>
      <c r="C667" s="569" t="s">
        <v>26</v>
      </c>
      <c r="D667" s="570">
        <v>118.52</v>
      </c>
    </row>
    <row r="668" spans="1:4" ht="38.25">
      <c r="A668" s="569">
        <v>53794</v>
      </c>
      <c r="B668" s="569" t="s">
        <v>4538</v>
      </c>
      <c r="C668" s="569" t="s">
        <v>26</v>
      </c>
      <c r="D668" s="570">
        <v>35</v>
      </c>
    </row>
    <row r="669" spans="1:4" ht="76.5">
      <c r="A669" s="569">
        <v>53797</v>
      </c>
      <c r="B669" s="569" t="s">
        <v>7338</v>
      </c>
      <c r="C669" s="569" t="s">
        <v>26</v>
      </c>
      <c r="D669" s="570">
        <v>97.4</v>
      </c>
    </row>
    <row r="670" spans="1:4" ht="51">
      <c r="A670" s="569">
        <v>53804</v>
      </c>
      <c r="B670" s="569" t="s">
        <v>7339</v>
      </c>
      <c r="C670" s="569" t="s">
        <v>26</v>
      </c>
      <c r="D670" s="570">
        <v>2.11</v>
      </c>
    </row>
    <row r="671" spans="1:4" ht="38.25">
      <c r="A671" s="569">
        <v>53806</v>
      </c>
      <c r="B671" s="569" t="s">
        <v>7340</v>
      </c>
      <c r="C671" s="569" t="s">
        <v>26</v>
      </c>
      <c r="D671" s="570">
        <v>37.299999999999997</v>
      </c>
    </row>
    <row r="672" spans="1:4" ht="51">
      <c r="A672" s="569">
        <v>53810</v>
      </c>
      <c r="B672" s="569" t="s">
        <v>4539</v>
      </c>
      <c r="C672" s="569" t="s">
        <v>26</v>
      </c>
      <c r="D672" s="570">
        <v>37.53</v>
      </c>
    </row>
    <row r="673" spans="1:4" ht="38.25">
      <c r="A673" s="569">
        <v>53814</v>
      </c>
      <c r="B673" s="569" t="s">
        <v>7341</v>
      </c>
      <c r="C673" s="569" t="s">
        <v>26</v>
      </c>
      <c r="D673" s="570">
        <v>122.93</v>
      </c>
    </row>
    <row r="674" spans="1:4" ht="38.25">
      <c r="A674" s="569">
        <v>53817</v>
      </c>
      <c r="B674" s="569" t="s">
        <v>7342</v>
      </c>
      <c r="C674" s="569" t="s">
        <v>26</v>
      </c>
      <c r="D674" s="570">
        <v>52.24</v>
      </c>
    </row>
    <row r="675" spans="1:4" ht="63.75">
      <c r="A675" s="569">
        <v>53818</v>
      </c>
      <c r="B675" s="569" t="s">
        <v>7343</v>
      </c>
      <c r="C675" s="569" t="s">
        <v>26</v>
      </c>
      <c r="D675" s="570">
        <v>4.01</v>
      </c>
    </row>
    <row r="676" spans="1:4" ht="63.75">
      <c r="A676" s="569">
        <v>53827</v>
      </c>
      <c r="B676" s="569" t="s">
        <v>4540</v>
      </c>
      <c r="C676" s="569" t="s">
        <v>26</v>
      </c>
      <c r="D676" s="570">
        <v>95.34</v>
      </c>
    </row>
    <row r="677" spans="1:4" ht="63.75">
      <c r="A677" s="569">
        <v>53829</v>
      </c>
      <c r="B677" s="569" t="s">
        <v>7344</v>
      </c>
      <c r="C677" s="569" t="s">
        <v>26</v>
      </c>
      <c r="D677" s="570">
        <v>97.4</v>
      </c>
    </row>
    <row r="678" spans="1:4" ht="63.75">
      <c r="A678" s="569">
        <v>53831</v>
      </c>
      <c r="B678" s="569" t="s">
        <v>7345</v>
      </c>
      <c r="C678" s="569" t="s">
        <v>26</v>
      </c>
      <c r="D678" s="570">
        <v>118.52</v>
      </c>
    </row>
    <row r="679" spans="1:4" ht="38.25">
      <c r="A679" s="569">
        <v>53840</v>
      </c>
      <c r="B679" s="569" t="s">
        <v>7346</v>
      </c>
      <c r="C679" s="569" t="s">
        <v>26</v>
      </c>
      <c r="D679" s="570">
        <v>1.1499999999999999</v>
      </c>
    </row>
    <row r="680" spans="1:4" ht="38.25">
      <c r="A680" s="569">
        <v>53841</v>
      </c>
      <c r="B680" s="569" t="s">
        <v>7347</v>
      </c>
      <c r="C680" s="569" t="s">
        <v>26</v>
      </c>
      <c r="D680" s="570">
        <v>0.79</v>
      </c>
    </row>
    <row r="681" spans="1:4" ht="51">
      <c r="A681" s="569">
        <v>53849</v>
      </c>
      <c r="B681" s="569" t="s">
        <v>7348</v>
      </c>
      <c r="C681" s="569" t="s">
        <v>26</v>
      </c>
      <c r="D681" s="570">
        <v>65.31</v>
      </c>
    </row>
    <row r="682" spans="1:4" ht="51">
      <c r="A682" s="569">
        <v>53857</v>
      </c>
      <c r="B682" s="569" t="s">
        <v>7349</v>
      </c>
      <c r="C682" s="569" t="s">
        <v>26</v>
      </c>
      <c r="D682" s="570">
        <v>18.2</v>
      </c>
    </row>
    <row r="683" spans="1:4" ht="51">
      <c r="A683" s="569">
        <v>53858</v>
      </c>
      <c r="B683" s="569" t="s">
        <v>7350</v>
      </c>
      <c r="C683" s="569" t="s">
        <v>26</v>
      </c>
      <c r="D683" s="570">
        <v>66.86</v>
      </c>
    </row>
    <row r="684" spans="1:4" ht="51">
      <c r="A684" s="569">
        <v>53861</v>
      </c>
      <c r="B684" s="569" t="s">
        <v>7351</v>
      </c>
      <c r="C684" s="569" t="s">
        <v>26</v>
      </c>
      <c r="D684" s="570">
        <v>25.23</v>
      </c>
    </row>
    <row r="685" spans="1:4" ht="38.25">
      <c r="A685" s="569">
        <v>53863</v>
      </c>
      <c r="B685" s="569" t="s">
        <v>7352</v>
      </c>
      <c r="C685" s="569" t="s">
        <v>26</v>
      </c>
      <c r="D685" s="570">
        <v>1.52</v>
      </c>
    </row>
    <row r="686" spans="1:4" ht="51">
      <c r="A686" s="569">
        <v>53865</v>
      </c>
      <c r="B686" s="569" t="s">
        <v>7353</v>
      </c>
      <c r="C686" s="569" t="s">
        <v>26</v>
      </c>
      <c r="D686" s="570">
        <v>32.479999999999997</v>
      </c>
    </row>
    <row r="687" spans="1:4" ht="63.75">
      <c r="A687" s="569">
        <v>53866</v>
      </c>
      <c r="B687" s="569" t="s">
        <v>7354</v>
      </c>
      <c r="C687" s="569" t="s">
        <v>26</v>
      </c>
      <c r="D687" s="570">
        <v>0.9</v>
      </c>
    </row>
    <row r="688" spans="1:4" ht="63.75">
      <c r="A688" s="569">
        <v>53882</v>
      </c>
      <c r="B688" s="569" t="s">
        <v>7355</v>
      </c>
      <c r="C688" s="569" t="s">
        <v>26</v>
      </c>
      <c r="D688" s="570">
        <v>15.87</v>
      </c>
    </row>
    <row r="689" spans="1:4" ht="63.75">
      <c r="A689" s="569">
        <v>55263</v>
      </c>
      <c r="B689" s="569" t="s">
        <v>7356</v>
      </c>
      <c r="C689" s="569" t="s">
        <v>26</v>
      </c>
      <c r="D689" s="570">
        <v>57.99</v>
      </c>
    </row>
    <row r="690" spans="1:4" ht="38.25">
      <c r="A690" s="569">
        <v>73303</v>
      </c>
      <c r="B690" s="569" t="s">
        <v>7450</v>
      </c>
      <c r="C690" s="569" t="s">
        <v>26</v>
      </c>
      <c r="D690" s="570">
        <v>3.12</v>
      </c>
    </row>
    <row r="691" spans="1:4" ht="38.25">
      <c r="A691" s="569">
        <v>73307</v>
      </c>
      <c r="B691" s="569" t="s">
        <v>7451</v>
      </c>
      <c r="C691" s="569" t="s">
        <v>26</v>
      </c>
      <c r="D691" s="570">
        <v>2.78</v>
      </c>
    </row>
    <row r="692" spans="1:4" ht="63.75">
      <c r="A692" s="569">
        <v>73309</v>
      </c>
      <c r="B692" s="569" t="s">
        <v>4621</v>
      </c>
      <c r="C692" s="569" t="s">
        <v>26</v>
      </c>
      <c r="D692" s="570">
        <v>13.82</v>
      </c>
    </row>
    <row r="693" spans="1:4" ht="38.25">
      <c r="A693" s="569">
        <v>73311</v>
      </c>
      <c r="B693" s="569" t="s">
        <v>4622</v>
      </c>
      <c r="C693" s="569" t="s">
        <v>26</v>
      </c>
      <c r="D693" s="570">
        <v>109.69</v>
      </c>
    </row>
    <row r="694" spans="1:4" ht="63.75">
      <c r="A694" s="569">
        <v>73313</v>
      </c>
      <c r="B694" s="569" t="s">
        <v>4623</v>
      </c>
      <c r="C694" s="569" t="s">
        <v>26</v>
      </c>
      <c r="D694" s="570">
        <v>3.63</v>
      </c>
    </row>
    <row r="695" spans="1:4" ht="63.75">
      <c r="A695" s="569">
        <v>73315</v>
      </c>
      <c r="B695" s="569" t="s">
        <v>4624</v>
      </c>
      <c r="C695" s="569" t="s">
        <v>26</v>
      </c>
      <c r="D695" s="570">
        <v>41.77</v>
      </c>
    </row>
    <row r="696" spans="1:4" ht="76.5">
      <c r="A696" s="569">
        <v>73335</v>
      </c>
      <c r="B696" s="569" t="s">
        <v>7452</v>
      </c>
      <c r="C696" s="569" t="s">
        <v>26</v>
      </c>
      <c r="D696" s="570">
        <v>15.5</v>
      </c>
    </row>
    <row r="697" spans="1:4" ht="76.5">
      <c r="A697" s="569">
        <v>73340</v>
      </c>
      <c r="B697" s="569" t="s">
        <v>7453</v>
      </c>
      <c r="C697" s="569" t="s">
        <v>26</v>
      </c>
      <c r="D697" s="570">
        <v>95.34</v>
      </c>
    </row>
    <row r="698" spans="1:4" ht="76.5">
      <c r="A698" s="569">
        <v>83361</v>
      </c>
      <c r="B698" s="569" t="s">
        <v>7474</v>
      </c>
      <c r="C698" s="569" t="s">
        <v>26</v>
      </c>
      <c r="D698" s="570">
        <v>9.39</v>
      </c>
    </row>
    <row r="699" spans="1:4" ht="51">
      <c r="A699" s="569">
        <v>83761</v>
      </c>
      <c r="B699" s="569" t="s">
        <v>7531</v>
      </c>
      <c r="C699" s="569" t="s">
        <v>26</v>
      </c>
      <c r="D699" s="570">
        <v>6.65</v>
      </c>
    </row>
    <row r="700" spans="1:4" ht="51">
      <c r="A700" s="569">
        <v>83762</v>
      </c>
      <c r="B700" s="569" t="s">
        <v>7532</v>
      </c>
      <c r="C700" s="569" t="s">
        <v>26</v>
      </c>
      <c r="D700" s="570">
        <v>8.31</v>
      </c>
    </row>
    <row r="701" spans="1:4" ht="51">
      <c r="A701" s="569">
        <v>83763</v>
      </c>
      <c r="B701" s="569" t="s">
        <v>7533</v>
      </c>
      <c r="C701" s="569" t="s">
        <v>26</v>
      </c>
      <c r="D701" s="570">
        <v>30.92</v>
      </c>
    </row>
    <row r="702" spans="1:4" ht="51">
      <c r="A702" s="569">
        <v>83764</v>
      </c>
      <c r="B702" s="569" t="s">
        <v>7534</v>
      </c>
      <c r="C702" s="569" t="s">
        <v>26</v>
      </c>
      <c r="D702" s="570">
        <v>1.49</v>
      </c>
    </row>
    <row r="703" spans="1:4" ht="38.25">
      <c r="A703" s="569">
        <v>87026</v>
      </c>
      <c r="B703" s="569" t="s">
        <v>7630</v>
      </c>
      <c r="C703" s="569" t="s">
        <v>26</v>
      </c>
      <c r="D703" s="570">
        <v>0.3</v>
      </c>
    </row>
    <row r="704" spans="1:4" ht="51">
      <c r="A704" s="569">
        <v>87441</v>
      </c>
      <c r="B704" s="569" t="s">
        <v>4815</v>
      </c>
      <c r="C704" s="569" t="s">
        <v>26</v>
      </c>
      <c r="D704" s="570">
        <v>0.3</v>
      </c>
    </row>
    <row r="705" spans="1:4" ht="51">
      <c r="A705" s="569">
        <v>87442</v>
      </c>
      <c r="B705" s="569" t="s">
        <v>4816</v>
      </c>
      <c r="C705" s="569" t="s">
        <v>26</v>
      </c>
      <c r="D705" s="570">
        <v>0.06</v>
      </c>
    </row>
    <row r="706" spans="1:4" ht="51">
      <c r="A706" s="569">
        <v>87443</v>
      </c>
      <c r="B706" s="569" t="s">
        <v>4817</v>
      </c>
      <c r="C706" s="569" t="s">
        <v>26</v>
      </c>
      <c r="D706" s="570">
        <v>0.28000000000000003</v>
      </c>
    </row>
    <row r="707" spans="1:4" ht="51">
      <c r="A707" s="569">
        <v>87444</v>
      </c>
      <c r="B707" s="569" t="s">
        <v>7788</v>
      </c>
      <c r="C707" s="569" t="s">
        <v>26</v>
      </c>
      <c r="D707" s="570">
        <v>2.6</v>
      </c>
    </row>
    <row r="708" spans="1:4" ht="51">
      <c r="A708" s="569">
        <v>88387</v>
      </c>
      <c r="B708" s="569" t="s">
        <v>8035</v>
      </c>
      <c r="C708" s="569" t="s">
        <v>26</v>
      </c>
      <c r="D708" s="570">
        <v>0.57999999999999996</v>
      </c>
    </row>
    <row r="709" spans="1:4" ht="51">
      <c r="A709" s="569">
        <v>88389</v>
      </c>
      <c r="B709" s="569" t="s">
        <v>8036</v>
      </c>
      <c r="C709" s="569" t="s">
        <v>26</v>
      </c>
      <c r="D709" s="570">
        <v>0.13</v>
      </c>
    </row>
    <row r="710" spans="1:4" ht="51">
      <c r="A710" s="569">
        <v>88390</v>
      </c>
      <c r="B710" s="569" t="s">
        <v>8037</v>
      </c>
      <c r="C710" s="569" t="s">
        <v>26</v>
      </c>
      <c r="D710" s="570">
        <v>0.73</v>
      </c>
    </row>
    <row r="711" spans="1:4" ht="51">
      <c r="A711" s="569">
        <v>88391</v>
      </c>
      <c r="B711" s="569" t="s">
        <v>8038</v>
      </c>
      <c r="C711" s="569" t="s">
        <v>26</v>
      </c>
      <c r="D711" s="570">
        <v>1.47</v>
      </c>
    </row>
    <row r="712" spans="1:4" ht="51">
      <c r="A712" s="569">
        <v>88394</v>
      </c>
      <c r="B712" s="569" t="s">
        <v>8041</v>
      </c>
      <c r="C712" s="569" t="s">
        <v>26</v>
      </c>
      <c r="D712" s="570">
        <v>0.69</v>
      </c>
    </row>
    <row r="713" spans="1:4" ht="51">
      <c r="A713" s="569">
        <v>88395</v>
      </c>
      <c r="B713" s="569" t="s">
        <v>8042</v>
      </c>
      <c r="C713" s="569" t="s">
        <v>26</v>
      </c>
      <c r="D713" s="570">
        <v>0.15</v>
      </c>
    </row>
    <row r="714" spans="1:4" ht="51">
      <c r="A714" s="569">
        <v>88396</v>
      </c>
      <c r="B714" s="569" t="s">
        <v>8043</v>
      </c>
      <c r="C714" s="569" t="s">
        <v>26</v>
      </c>
      <c r="D714" s="570">
        <v>0.87</v>
      </c>
    </row>
    <row r="715" spans="1:4" ht="51">
      <c r="A715" s="569">
        <v>88397</v>
      </c>
      <c r="B715" s="569" t="s">
        <v>8044</v>
      </c>
      <c r="C715" s="569" t="s">
        <v>26</v>
      </c>
      <c r="D715" s="570">
        <v>2.2000000000000002</v>
      </c>
    </row>
    <row r="716" spans="1:4" ht="51">
      <c r="A716" s="569">
        <v>88400</v>
      </c>
      <c r="B716" s="569" t="s">
        <v>8047</v>
      </c>
      <c r="C716" s="569" t="s">
        <v>26</v>
      </c>
      <c r="D716" s="570">
        <v>0.55000000000000004</v>
      </c>
    </row>
    <row r="717" spans="1:4" ht="51">
      <c r="A717" s="569">
        <v>88401</v>
      </c>
      <c r="B717" s="569" t="s">
        <v>8048</v>
      </c>
      <c r="C717" s="569" t="s">
        <v>26</v>
      </c>
      <c r="D717" s="570">
        <v>0.12</v>
      </c>
    </row>
    <row r="718" spans="1:4" ht="51">
      <c r="A718" s="569">
        <v>88402</v>
      </c>
      <c r="B718" s="569" t="s">
        <v>8049</v>
      </c>
      <c r="C718" s="569" t="s">
        <v>26</v>
      </c>
      <c r="D718" s="570">
        <v>0.69</v>
      </c>
    </row>
    <row r="719" spans="1:4" ht="51">
      <c r="A719" s="569">
        <v>88403</v>
      </c>
      <c r="B719" s="569" t="s">
        <v>8050</v>
      </c>
      <c r="C719" s="569" t="s">
        <v>26</v>
      </c>
      <c r="D719" s="570">
        <v>0.88</v>
      </c>
    </row>
    <row r="720" spans="1:4" ht="51">
      <c r="A720" s="569">
        <v>88419</v>
      </c>
      <c r="B720" s="569" t="s">
        <v>4937</v>
      </c>
      <c r="C720" s="569" t="s">
        <v>26</v>
      </c>
      <c r="D720" s="570">
        <v>3.6</v>
      </c>
    </row>
    <row r="721" spans="1:4" ht="51">
      <c r="A721" s="569">
        <v>88422</v>
      </c>
      <c r="B721" s="569" t="s">
        <v>4938</v>
      </c>
      <c r="C721" s="569" t="s">
        <v>26</v>
      </c>
      <c r="D721" s="570">
        <v>0.81</v>
      </c>
    </row>
    <row r="722" spans="1:4" ht="51">
      <c r="A722" s="569">
        <v>88425</v>
      </c>
      <c r="B722" s="569" t="s">
        <v>4940</v>
      </c>
      <c r="C722" s="569" t="s">
        <v>26</v>
      </c>
      <c r="D722" s="570">
        <v>3.93</v>
      </c>
    </row>
    <row r="723" spans="1:4" ht="51">
      <c r="A723" s="569">
        <v>88427</v>
      </c>
      <c r="B723" s="569" t="s">
        <v>8061</v>
      </c>
      <c r="C723" s="569" t="s">
        <v>26</v>
      </c>
      <c r="D723" s="570">
        <v>2.23</v>
      </c>
    </row>
    <row r="724" spans="1:4" ht="51">
      <c r="A724" s="569">
        <v>88434</v>
      </c>
      <c r="B724" s="569" t="s">
        <v>8065</v>
      </c>
      <c r="C724" s="569" t="s">
        <v>26</v>
      </c>
      <c r="D724" s="570">
        <v>4.7699999999999996</v>
      </c>
    </row>
    <row r="725" spans="1:4" ht="38.25">
      <c r="A725" s="569">
        <v>88435</v>
      </c>
      <c r="B725" s="569" t="s">
        <v>8066</v>
      </c>
      <c r="C725" s="569" t="s">
        <v>26</v>
      </c>
      <c r="D725" s="570">
        <v>1.07</v>
      </c>
    </row>
    <row r="726" spans="1:4" ht="51">
      <c r="A726" s="569">
        <v>88436</v>
      </c>
      <c r="B726" s="569" t="s">
        <v>8067</v>
      </c>
      <c r="C726" s="569" t="s">
        <v>26</v>
      </c>
      <c r="D726" s="570">
        <v>5.22</v>
      </c>
    </row>
    <row r="727" spans="1:4" ht="51">
      <c r="A727" s="569">
        <v>88437</v>
      </c>
      <c r="B727" s="569" t="s">
        <v>8068</v>
      </c>
      <c r="C727" s="569" t="s">
        <v>26</v>
      </c>
      <c r="D727" s="570">
        <v>2.23</v>
      </c>
    </row>
    <row r="728" spans="1:4" ht="51">
      <c r="A728" s="569">
        <v>88569</v>
      </c>
      <c r="B728" s="569" t="s">
        <v>4962</v>
      </c>
      <c r="C728" s="569" t="s">
        <v>26</v>
      </c>
      <c r="D728" s="570">
        <v>2.16</v>
      </c>
    </row>
    <row r="729" spans="1:4" ht="38.25">
      <c r="A729" s="569">
        <v>88570</v>
      </c>
      <c r="B729" s="569" t="s">
        <v>4963</v>
      </c>
      <c r="C729" s="569" t="s">
        <v>26</v>
      </c>
      <c r="D729" s="570">
        <v>0.73</v>
      </c>
    </row>
    <row r="730" spans="1:4" ht="51">
      <c r="A730" s="569">
        <v>88826</v>
      </c>
      <c r="B730" s="569" t="s">
        <v>8095</v>
      </c>
      <c r="C730" s="569" t="s">
        <v>26</v>
      </c>
      <c r="D730" s="570">
        <v>0.22</v>
      </c>
    </row>
    <row r="731" spans="1:4" ht="51">
      <c r="A731" s="569">
        <v>88827</v>
      </c>
      <c r="B731" s="569" t="s">
        <v>8096</v>
      </c>
      <c r="C731" s="569" t="s">
        <v>26</v>
      </c>
      <c r="D731" s="570">
        <v>0.04</v>
      </c>
    </row>
    <row r="732" spans="1:4" ht="51">
      <c r="A732" s="569">
        <v>88828</v>
      </c>
      <c r="B732" s="569" t="s">
        <v>8097</v>
      </c>
      <c r="C732" s="569" t="s">
        <v>26</v>
      </c>
      <c r="D732" s="570">
        <v>0.2</v>
      </c>
    </row>
    <row r="733" spans="1:4" ht="63.75">
      <c r="A733" s="569">
        <v>88829</v>
      </c>
      <c r="B733" s="569" t="s">
        <v>8098</v>
      </c>
      <c r="C733" s="569" t="s">
        <v>26</v>
      </c>
      <c r="D733" s="570">
        <v>0.57999999999999996</v>
      </c>
    </row>
    <row r="734" spans="1:4" ht="51">
      <c r="A734" s="569">
        <v>88832</v>
      </c>
      <c r="B734" s="569" t="s">
        <v>8101</v>
      </c>
      <c r="C734" s="569" t="s">
        <v>26</v>
      </c>
      <c r="D734" s="570">
        <v>22.44</v>
      </c>
    </row>
    <row r="735" spans="1:4" ht="38.25">
      <c r="A735" s="569">
        <v>88834</v>
      </c>
      <c r="B735" s="569" t="s">
        <v>8102</v>
      </c>
      <c r="C735" s="569" t="s">
        <v>26</v>
      </c>
      <c r="D735" s="570">
        <v>5.77</v>
      </c>
    </row>
    <row r="736" spans="1:4" ht="51">
      <c r="A736" s="569">
        <v>88835</v>
      </c>
      <c r="B736" s="569" t="s">
        <v>8103</v>
      </c>
      <c r="C736" s="569" t="s">
        <v>26</v>
      </c>
      <c r="D736" s="570">
        <v>28.05</v>
      </c>
    </row>
    <row r="737" spans="1:4" ht="51">
      <c r="A737" s="569">
        <v>88836</v>
      </c>
      <c r="B737" s="569" t="s">
        <v>8104</v>
      </c>
      <c r="C737" s="569" t="s">
        <v>26</v>
      </c>
      <c r="D737" s="570">
        <v>57.45</v>
      </c>
    </row>
    <row r="738" spans="1:4" ht="38.25">
      <c r="A738" s="569">
        <v>88839</v>
      </c>
      <c r="B738" s="569" t="s">
        <v>8105</v>
      </c>
      <c r="C738" s="569" t="s">
        <v>26</v>
      </c>
      <c r="D738" s="570">
        <v>16.940000000000001</v>
      </c>
    </row>
    <row r="739" spans="1:4" ht="38.25">
      <c r="A739" s="569">
        <v>88840</v>
      </c>
      <c r="B739" s="569" t="s">
        <v>8106</v>
      </c>
      <c r="C739" s="569" t="s">
        <v>26</v>
      </c>
      <c r="D739" s="570">
        <v>7.24</v>
      </c>
    </row>
    <row r="740" spans="1:4" ht="38.25">
      <c r="A740" s="569">
        <v>88841</v>
      </c>
      <c r="B740" s="569" t="s">
        <v>8107</v>
      </c>
      <c r="C740" s="569" t="s">
        <v>26</v>
      </c>
      <c r="D740" s="570">
        <v>30.29</v>
      </c>
    </row>
    <row r="741" spans="1:4" ht="38.25">
      <c r="A741" s="569">
        <v>88842</v>
      </c>
      <c r="B741" s="569" t="s">
        <v>8108</v>
      </c>
      <c r="C741" s="569" t="s">
        <v>26</v>
      </c>
      <c r="D741" s="570">
        <v>65.31</v>
      </c>
    </row>
    <row r="742" spans="1:4" ht="63.75">
      <c r="A742" s="569">
        <v>88847</v>
      </c>
      <c r="B742" s="569" t="s">
        <v>8111</v>
      </c>
      <c r="C742" s="569" t="s">
        <v>26</v>
      </c>
      <c r="D742" s="570">
        <v>12.78</v>
      </c>
    </row>
    <row r="743" spans="1:4" ht="63.75">
      <c r="A743" s="569">
        <v>88848</v>
      </c>
      <c r="B743" s="569" t="s">
        <v>8112</v>
      </c>
      <c r="C743" s="569" t="s">
        <v>26</v>
      </c>
      <c r="D743" s="570">
        <v>5.0999999999999996</v>
      </c>
    </row>
    <row r="744" spans="1:4" ht="51">
      <c r="A744" s="569">
        <v>88853</v>
      </c>
      <c r="B744" s="569" t="s">
        <v>8113</v>
      </c>
      <c r="C744" s="569" t="s">
        <v>26</v>
      </c>
      <c r="D744" s="570">
        <v>0.16</v>
      </c>
    </row>
    <row r="745" spans="1:4" ht="51">
      <c r="A745" s="569">
        <v>88854</v>
      </c>
      <c r="B745" s="569" t="s">
        <v>8114</v>
      </c>
      <c r="C745" s="569" t="s">
        <v>26</v>
      </c>
      <c r="D745" s="570">
        <v>0.03</v>
      </c>
    </row>
    <row r="746" spans="1:4" ht="51">
      <c r="A746" s="569">
        <v>88855</v>
      </c>
      <c r="B746" s="569" t="s">
        <v>8115</v>
      </c>
      <c r="C746" s="569" t="s">
        <v>26</v>
      </c>
      <c r="D746" s="570">
        <v>1.46</v>
      </c>
    </row>
    <row r="747" spans="1:4" ht="38.25">
      <c r="A747" s="569">
        <v>88856</v>
      </c>
      <c r="B747" s="569" t="s">
        <v>8116</v>
      </c>
      <c r="C747" s="569" t="s">
        <v>26</v>
      </c>
      <c r="D747" s="570">
        <v>0.39</v>
      </c>
    </row>
    <row r="748" spans="1:4" ht="89.25">
      <c r="A748" s="569">
        <v>88857</v>
      </c>
      <c r="B748" s="569" t="s">
        <v>8117</v>
      </c>
      <c r="C748" s="569" t="s">
        <v>26</v>
      </c>
      <c r="D748" s="570">
        <v>13.64</v>
      </c>
    </row>
    <row r="749" spans="1:4" ht="76.5">
      <c r="A749" s="569">
        <v>88858</v>
      </c>
      <c r="B749" s="569" t="s">
        <v>8118</v>
      </c>
      <c r="C749" s="569" t="s">
        <v>26</v>
      </c>
      <c r="D749" s="570">
        <v>3.5</v>
      </c>
    </row>
    <row r="750" spans="1:4" ht="89.25">
      <c r="A750" s="569">
        <v>88859</v>
      </c>
      <c r="B750" s="569" t="s">
        <v>8119</v>
      </c>
      <c r="C750" s="569" t="s">
        <v>26</v>
      </c>
      <c r="D750" s="570">
        <v>12.13</v>
      </c>
    </row>
    <row r="751" spans="1:4" ht="76.5">
      <c r="A751" s="569">
        <v>88860</v>
      </c>
      <c r="B751" s="569" t="s">
        <v>8120</v>
      </c>
      <c r="C751" s="569" t="s">
        <v>26</v>
      </c>
      <c r="D751" s="570">
        <v>3.11</v>
      </c>
    </row>
    <row r="752" spans="1:4" ht="51">
      <c r="A752" s="569">
        <v>88900</v>
      </c>
      <c r="B752" s="569" t="s">
        <v>8121</v>
      </c>
      <c r="C752" s="569" t="s">
        <v>26</v>
      </c>
      <c r="D752" s="570">
        <v>26.16</v>
      </c>
    </row>
    <row r="753" spans="1:4" ht="38.25">
      <c r="A753" s="569">
        <v>88902</v>
      </c>
      <c r="B753" s="569" t="s">
        <v>8122</v>
      </c>
      <c r="C753" s="569" t="s">
        <v>26</v>
      </c>
      <c r="D753" s="570">
        <v>6.72</v>
      </c>
    </row>
    <row r="754" spans="1:4" ht="51">
      <c r="A754" s="569">
        <v>88903</v>
      </c>
      <c r="B754" s="569" t="s">
        <v>8123</v>
      </c>
      <c r="C754" s="569" t="s">
        <v>26</v>
      </c>
      <c r="D754" s="570">
        <v>32.700000000000003</v>
      </c>
    </row>
    <row r="755" spans="1:4" ht="51">
      <c r="A755" s="569">
        <v>88904</v>
      </c>
      <c r="B755" s="569" t="s">
        <v>8124</v>
      </c>
      <c r="C755" s="569" t="s">
        <v>26</v>
      </c>
      <c r="D755" s="570">
        <v>80.95</v>
      </c>
    </row>
    <row r="756" spans="1:4" ht="51">
      <c r="A756" s="569">
        <v>89009</v>
      </c>
      <c r="B756" s="569" t="s">
        <v>4965</v>
      </c>
      <c r="C756" s="569" t="s">
        <v>26</v>
      </c>
      <c r="D756" s="570">
        <v>20.99</v>
      </c>
    </row>
    <row r="757" spans="1:4" ht="38.25">
      <c r="A757" s="569">
        <v>89010</v>
      </c>
      <c r="B757" s="569" t="s">
        <v>4966</v>
      </c>
      <c r="C757" s="569" t="s">
        <v>26</v>
      </c>
      <c r="D757" s="570">
        <v>8.9700000000000006</v>
      </c>
    </row>
    <row r="758" spans="1:4" ht="89.25">
      <c r="A758" s="569">
        <v>89011</v>
      </c>
      <c r="B758" s="569" t="s">
        <v>8127</v>
      </c>
      <c r="C758" s="569" t="s">
        <v>26</v>
      </c>
      <c r="D758" s="570">
        <v>13.16</v>
      </c>
    </row>
    <row r="759" spans="1:4" ht="76.5">
      <c r="A759" s="569">
        <v>89012</v>
      </c>
      <c r="B759" s="569" t="s">
        <v>8128</v>
      </c>
      <c r="C759" s="569" t="s">
        <v>26</v>
      </c>
      <c r="D759" s="570">
        <v>3.38</v>
      </c>
    </row>
    <row r="760" spans="1:4" ht="38.25">
      <c r="A760" s="569">
        <v>89013</v>
      </c>
      <c r="B760" s="569" t="s">
        <v>8129</v>
      </c>
      <c r="C760" s="569" t="s">
        <v>26</v>
      </c>
      <c r="D760" s="570">
        <v>68.760000000000005</v>
      </c>
    </row>
    <row r="761" spans="1:4" ht="38.25">
      <c r="A761" s="569">
        <v>89014</v>
      </c>
      <c r="B761" s="569" t="s">
        <v>8130</v>
      </c>
      <c r="C761" s="569" t="s">
        <v>26</v>
      </c>
      <c r="D761" s="570">
        <v>29.4</v>
      </c>
    </row>
    <row r="762" spans="1:4" ht="51">
      <c r="A762" s="569">
        <v>89015</v>
      </c>
      <c r="B762" s="569" t="s">
        <v>8131</v>
      </c>
      <c r="C762" s="569" t="s">
        <v>26</v>
      </c>
      <c r="D762" s="570">
        <v>1.69</v>
      </c>
    </row>
    <row r="763" spans="1:4" ht="38.25">
      <c r="A763" s="569">
        <v>89016</v>
      </c>
      <c r="B763" s="569" t="s">
        <v>8132</v>
      </c>
      <c r="C763" s="569" t="s">
        <v>26</v>
      </c>
      <c r="D763" s="570">
        <v>0.43</v>
      </c>
    </row>
    <row r="764" spans="1:4" ht="38.25">
      <c r="A764" s="569">
        <v>89017</v>
      </c>
      <c r="B764" s="569" t="s">
        <v>8133</v>
      </c>
      <c r="C764" s="569" t="s">
        <v>26</v>
      </c>
      <c r="D764" s="570">
        <v>20.86</v>
      </c>
    </row>
    <row r="765" spans="1:4" ht="38.25">
      <c r="A765" s="569">
        <v>89018</v>
      </c>
      <c r="B765" s="569" t="s">
        <v>8134</v>
      </c>
      <c r="C765" s="569" t="s">
        <v>26</v>
      </c>
      <c r="D765" s="570">
        <v>8.92</v>
      </c>
    </row>
    <row r="766" spans="1:4" ht="63.75">
      <c r="A766" s="569">
        <v>89019</v>
      </c>
      <c r="B766" s="569" t="s">
        <v>8135</v>
      </c>
      <c r="C766" s="569" t="s">
        <v>26</v>
      </c>
      <c r="D766" s="570">
        <v>0.22</v>
      </c>
    </row>
    <row r="767" spans="1:4" ht="51">
      <c r="A767" s="569">
        <v>89020</v>
      </c>
      <c r="B767" s="569" t="s">
        <v>8136</v>
      </c>
      <c r="C767" s="569" t="s">
        <v>26</v>
      </c>
      <c r="D767" s="570">
        <v>0.05</v>
      </c>
    </row>
    <row r="768" spans="1:4" ht="38.25">
      <c r="A768" s="569">
        <v>89023</v>
      </c>
      <c r="B768" s="569" t="s">
        <v>8139</v>
      </c>
      <c r="C768" s="569" t="s">
        <v>26</v>
      </c>
      <c r="D768" s="570">
        <v>1.87</v>
      </c>
    </row>
    <row r="769" spans="1:4" ht="38.25">
      <c r="A769" s="569">
        <v>89024</v>
      </c>
      <c r="B769" s="569" t="s">
        <v>8140</v>
      </c>
      <c r="C769" s="569" t="s">
        <v>26</v>
      </c>
      <c r="D769" s="570">
        <v>0.74</v>
      </c>
    </row>
    <row r="770" spans="1:4" ht="38.25">
      <c r="A770" s="569">
        <v>89025</v>
      </c>
      <c r="B770" s="569" t="s">
        <v>8141</v>
      </c>
      <c r="C770" s="569" t="s">
        <v>26</v>
      </c>
      <c r="D770" s="570">
        <v>3.5</v>
      </c>
    </row>
    <row r="771" spans="1:4" ht="38.25">
      <c r="A771" s="569">
        <v>89026</v>
      </c>
      <c r="B771" s="569" t="s">
        <v>8142</v>
      </c>
      <c r="C771" s="569" t="s">
        <v>26</v>
      </c>
      <c r="D771" s="570">
        <v>155.36000000000001</v>
      </c>
    </row>
    <row r="772" spans="1:4" ht="38.25">
      <c r="A772" s="569">
        <v>89029</v>
      </c>
      <c r="B772" s="569" t="s">
        <v>8143</v>
      </c>
      <c r="C772" s="569" t="s">
        <v>26</v>
      </c>
      <c r="D772" s="570">
        <v>16.190000000000001</v>
      </c>
    </row>
    <row r="773" spans="1:4" ht="38.25">
      <c r="A773" s="569">
        <v>89030</v>
      </c>
      <c r="B773" s="569" t="s">
        <v>8144</v>
      </c>
      <c r="C773" s="569" t="s">
        <v>26</v>
      </c>
      <c r="D773" s="570">
        <v>6.92</v>
      </c>
    </row>
    <row r="774" spans="1:4" ht="38.25">
      <c r="A774" s="569">
        <v>89033</v>
      </c>
      <c r="B774" s="569" t="s">
        <v>4969</v>
      </c>
      <c r="C774" s="569" t="s">
        <v>26</v>
      </c>
      <c r="D774" s="570">
        <v>7.18</v>
      </c>
    </row>
    <row r="775" spans="1:4" ht="38.25">
      <c r="A775" s="569">
        <v>89034</v>
      </c>
      <c r="B775" s="569" t="s">
        <v>4970</v>
      </c>
      <c r="C775" s="569" t="s">
        <v>26</v>
      </c>
      <c r="D775" s="570">
        <v>1.88</v>
      </c>
    </row>
    <row r="776" spans="1:4" ht="51">
      <c r="A776" s="569">
        <v>89128</v>
      </c>
      <c r="B776" s="569" t="s">
        <v>8153</v>
      </c>
      <c r="C776" s="569" t="s">
        <v>26</v>
      </c>
      <c r="D776" s="570">
        <v>14.56</v>
      </c>
    </row>
    <row r="777" spans="1:4" ht="51">
      <c r="A777" s="569">
        <v>89129</v>
      </c>
      <c r="B777" s="569" t="s">
        <v>8154</v>
      </c>
      <c r="C777" s="569" t="s">
        <v>26</v>
      </c>
      <c r="D777" s="570">
        <v>3.74</v>
      </c>
    </row>
    <row r="778" spans="1:4" ht="51">
      <c r="A778" s="569">
        <v>89130</v>
      </c>
      <c r="B778" s="569" t="s">
        <v>8155</v>
      </c>
      <c r="C778" s="569" t="s">
        <v>26</v>
      </c>
      <c r="D778" s="570">
        <v>20.18</v>
      </c>
    </row>
    <row r="779" spans="1:4" ht="51">
      <c r="A779" s="569">
        <v>89131</v>
      </c>
      <c r="B779" s="569" t="s">
        <v>8156</v>
      </c>
      <c r="C779" s="569" t="s">
        <v>26</v>
      </c>
      <c r="D779" s="570">
        <v>5.19</v>
      </c>
    </row>
    <row r="780" spans="1:4" ht="63.75">
      <c r="A780" s="569">
        <v>89210</v>
      </c>
      <c r="B780" s="569" t="s">
        <v>8187</v>
      </c>
      <c r="C780" s="569" t="s">
        <v>26</v>
      </c>
      <c r="D780" s="570">
        <v>13.3</v>
      </c>
    </row>
    <row r="781" spans="1:4" ht="63.75">
      <c r="A781" s="569">
        <v>89211</v>
      </c>
      <c r="B781" s="569" t="s">
        <v>8188</v>
      </c>
      <c r="C781" s="569" t="s">
        <v>26</v>
      </c>
      <c r="D781" s="570">
        <v>3.49</v>
      </c>
    </row>
    <row r="782" spans="1:4" ht="38.25">
      <c r="A782" s="569">
        <v>89212</v>
      </c>
      <c r="B782" s="569" t="s">
        <v>4979</v>
      </c>
      <c r="C782" s="569" t="s">
        <v>26</v>
      </c>
      <c r="D782" s="570">
        <v>13.66</v>
      </c>
    </row>
    <row r="783" spans="1:4" ht="38.25">
      <c r="A783" s="569">
        <v>89213</v>
      </c>
      <c r="B783" s="569" t="s">
        <v>4980</v>
      </c>
      <c r="C783" s="569" t="s">
        <v>26</v>
      </c>
      <c r="D783" s="570">
        <v>4.09</v>
      </c>
    </row>
    <row r="784" spans="1:4" ht="38.25">
      <c r="A784" s="569">
        <v>89214</v>
      </c>
      <c r="B784" s="569" t="s">
        <v>4981</v>
      </c>
      <c r="C784" s="569" t="s">
        <v>26</v>
      </c>
      <c r="D784" s="570">
        <v>12.82</v>
      </c>
    </row>
    <row r="785" spans="1:4" ht="38.25">
      <c r="A785" s="569">
        <v>89215</v>
      </c>
      <c r="B785" s="569" t="s">
        <v>4982</v>
      </c>
      <c r="C785" s="569" t="s">
        <v>26</v>
      </c>
      <c r="D785" s="570">
        <v>83.59</v>
      </c>
    </row>
    <row r="786" spans="1:4" ht="51">
      <c r="A786" s="569">
        <v>89221</v>
      </c>
      <c r="B786" s="569" t="s">
        <v>8189</v>
      </c>
      <c r="C786" s="569" t="s">
        <v>26</v>
      </c>
      <c r="D786" s="570">
        <v>0.89</v>
      </c>
    </row>
    <row r="787" spans="1:4" ht="51">
      <c r="A787" s="569">
        <v>89222</v>
      </c>
      <c r="B787" s="569" t="s">
        <v>8190</v>
      </c>
      <c r="C787" s="569" t="s">
        <v>26</v>
      </c>
      <c r="D787" s="570">
        <v>0.2</v>
      </c>
    </row>
    <row r="788" spans="1:4" ht="51">
      <c r="A788" s="569">
        <v>89223</v>
      </c>
      <c r="B788" s="569" t="s">
        <v>8191</v>
      </c>
      <c r="C788" s="569" t="s">
        <v>26</v>
      </c>
      <c r="D788" s="570">
        <v>0.84</v>
      </c>
    </row>
    <row r="789" spans="1:4" ht="63.75">
      <c r="A789" s="569">
        <v>89224</v>
      </c>
      <c r="B789" s="569" t="s">
        <v>8192</v>
      </c>
      <c r="C789" s="569" t="s">
        <v>26</v>
      </c>
      <c r="D789" s="570">
        <v>1.17</v>
      </c>
    </row>
    <row r="790" spans="1:4" ht="51">
      <c r="A790" s="569">
        <v>89228</v>
      </c>
      <c r="B790" s="569" t="s">
        <v>4984</v>
      </c>
      <c r="C790" s="569" t="s">
        <v>26</v>
      </c>
      <c r="D790" s="570">
        <v>21.93</v>
      </c>
    </row>
    <row r="791" spans="1:4" ht="51">
      <c r="A791" s="569">
        <v>89229</v>
      </c>
      <c r="B791" s="569" t="s">
        <v>4985</v>
      </c>
      <c r="C791" s="569" t="s">
        <v>26</v>
      </c>
      <c r="D791" s="570">
        <v>7.51</v>
      </c>
    </row>
    <row r="792" spans="1:4" ht="38.25">
      <c r="A792" s="569">
        <v>89230</v>
      </c>
      <c r="B792" s="569" t="s">
        <v>8195</v>
      </c>
      <c r="C792" s="569" t="s">
        <v>26</v>
      </c>
      <c r="D792" s="570">
        <v>55.98</v>
      </c>
    </row>
    <row r="793" spans="1:4" ht="38.25">
      <c r="A793" s="569">
        <v>89231</v>
      </c>
      <c r="B793" s="569" t="s">
        <v>8196</v>
      </c>
      <c r="C793" s="569" t="s">
        <v>26</v>
      </c>
      <c r="D793" s="570">
        <v>16.78</v>
      </c>
    </row>
    <row r="794" spans="1:4" ht="38.25">
      <c r="A794" s="569">
        <v>89232</v>
      </c>
      <c r="B794" s="569" t="s">
        <v>8197</v>
      </c>
      <c r="C794" s="569" t="s">
        <v>26</v>
      </c>
      <c r="D794" s="570">
        <v>99.86</v>
      </c>
    </row>
    <row r="795" spans="1:4" ht="38.25">
      <c r="A795" s="569">
        <v>89233</v>
      </c>
      <c r="B795" s="569" t="s">
        <v>8198</v>
      </c>
      <c r="C795" s="569" t="s">
        <v>26</v>
      </c>
      <c r="D795" s="570">
        <v>108.64</v>
      </c>
    </row>
    <row r="796" spans="1:4" ht="38.25">
      <c r="A796" s="569">
        <v>89236</v>
      </c>
      <c r="B796" s="569" t="s">
        <v>8201</v>
      </c>
      <c r="C796" s="569" t="s">
        <v>26</v>
      </c>
      <c r="D796" s="570">
        <v>130.78</v>
      </c>
    </row>
    <row r="797" spans="1:4" ht="38.25">
      <c r="A797" s="569">
        <v>89237</v>
      </c>
      <c r="B797" s="569" t="s">
        <v>8202</v>
      </c>
      <c r="C797" s="569" t="s">
        <v>26</v>
      </c>
      <c r="D797" s="570">
        <v>39.200000000000003</v>
      </c>
    </row>
    <row r="798" spans="1:4" ht="38.25">
      <c r="A798" s="569">
        <v>89238</v>
      </c>
      <c r="B798" s="569" t="s">
        <v>8203</v>
      </c>
      <c r="C798" s="569" t="s">
        <v>26</v>
      </c>
      <c r="D798" s="570">
        <v>233.27</v>
      </c>
    </row>
    <row r="799" spans="1:4" ht="38.25">
      <c r="A799" s="569">
        <v>89239</v>
      </c>
      <c r="B799" s="569" t="s">
        <v>8204</v>
      </c>
      <c r="C799" s="569" t="s">
        <v>26</v>
      </c>
      <c r="D799" s="570">
        <v>287.31</v>
      </c>
    </row>
    <row r="800" spans="1:4" ht="51">
      <c r="A800" s="569">
        <v>89240</v>
      </c>
      <c r="B800" s="569" t="s">
        <v>8205</v>
      </c>
      <c r="C800" s="569" t="s">
        <v>26</v>
      </c>
      <c r="D800" s="570">
        <v>40.130000000000003</v>
      </c>
    </row>
    <row r="801" spans="1:4" ht="51">
      <c r="A801" s="569">
        <v>89241</v>
      </c>
      <c r="B801" s="569" t="s">
        <v>4986</v>
      </c>
      <c r="C801" s="569" t="s">
        <v>26</v>
      </c>
      <c r="D801" s="570">
        <v>13.74</v>
      </c>
    </row>
    <row r="802" spans="1:4" ht="38.25">
      <c r="A802" s="569">
        <v>89246</v>
      </c>
      <c r="B802" s="569" t="s">
        <v>4987</v>
      </c>
      <c r="C802" s="569" t="s">
        <v>26</v>
      </c>
      <c r="D802" s="570">
        <v>113.64</v>
      </c>
    </row>
    <row r="803" spans="1:4" ht="38.25">
      <c r="A803" s="569">
        <v>89247</v>
      </c>
      <c r="B803" s="569" t="s">
        <v>4988</v>
      </c>
      <c r="C803" s="569" t="s">
        <v>26</v>
      </c>
      <c r="D803" s="570">
        <v>34.06</v>
      </c>
    </row>
    <row r="804" spans="1:4" ht="38.25">
      <c r="A804" s="569">
        <v>89248</v>
      </c>
      <c r="B804" s="569" t="s">
        <v>4989</v>
      </c>
      <c r="C804" s="569" t="s">
        <v>26</v>
      </c>
      <c r="D804" s="570">
        <v>202.7</v>
      </c>
    </row>
    <row r="805" spans="1:4" ht="51">
      <c r="A805" s="569">
        <v>89249</v>
      </c>
      <c r="B805" s="569" t="s">
        <v>4990</v>
      </c>
      <c r="C805" s="569" t="s">
        <v>26</v>
      </c>
      <c r="D805" s="570">
        <v>220.44</v>
      </c>
    </row>
    <row r="806" spans="1:4" ht="51">
      <c r="A806" s="569">
        <v>89253</v>
      </c>
      <c r="B806" s="569" t="s">
        <v>8208</v>
      </c>
      <c r="C806" s="569" t="s">
        <v>26</v>
      </c>
      <c r="D806" s="570">
        <v>32.89</v>
      </c>
    </row>
    <row r="807" spans="1:4" ht="51">
      <c r="A807" s="569">
        <v>89254</v>
      </c>
      <c r="B807" s="569" t="s">
        <v>4993</v>
      </c>
      <c r="C807" s="569" t="s">
        <v>26</v>
      </c>
      <c r="D807" s="570">
        <v>11.26</v>
      </c>
    </row>
    <row r="808" spans="1:4" ht="51">
      <c r="A808" s="569">
        <v>89255</v>
      </c>
      <c r="B808" s="569" t="s">
        <v>8209</v>
      </c>
      <c r="C808" s="569" t="s">
        <v>26</v>
      </c>
      <c r="D808" s="570">
        <v>52.87</v>
      </c>
    </row>
    <row r="809" spans="1:4" ht="51">
      <c r="A809" s="569">
        <v>89256</v>
      </c>
      <c r="B809" s="569" t="s">
        <v>8210</v>
      </c>
      <c r="C809" s="569" t="s">
        <v>26</v>
      </c>
      <c r="D809" s="570">
        <v>52.24</v>
      </c>
    </row>
    <row r="810" spans="1:4" ht="76.5">
      <c r="A810" s="569">
        <v>89259</v>
      </c>
      <c r="B810" s="569" t="s">
        <v>8213</v>
      </c>
      <c r="C810" s="569" t="s">
        <v>26</v>
      </c>
      <c r="D810" s="570">
        <v>8.7200000000000006</v>
      </c>
    </row>
    <row r="811" spans="1:4" ht="63.75">
      <c r="A811" s="569">
        <v>89260</v>
      </c>
      <c r="B811" s="569" t="s">
        <v>8214</v>
      </c>
      <c r="C811" s="569" t="s">
        <v>26</v>
      </c>
      <c r="D811" s="570">
        <v>3.48</v>
      </c>
    </row>
    <row r="812" spans="1:4" ht="76.5">
      <c r="A812" s="569">
        <v>89262</v>
      </c>
      <c r="B812" s="569" t="s">
        <v>8215</v>
      </c>
      <c r="C812" s="569" t="s">
        <v>26</v>
      </c>
      <c r="D812" s="570">
        <v>16.36</v>
      </c>
    </row>
    <row r="813" spans="1:4" ht="76.5">
      <c r="A813" s="569">
        <v>89264</v>
      </c>
      <c r="B813" s="569" t="s">
        <v>8216</v>
      </c>
      <c r="C813" s="569" t="s">
        <v>26</v>
      </c>
      <c r="D813" s="570">
        <v>6.95</v>
      </c>
    </row>
    <row r="814" spans="1:4" ht="76.5">
      <c r="A814" s="569">
        <v>89265</v>
      </c>
      <c r="B814" s="569" t="s">
        <v>8217</v>
      </c>
      <c r="C814" s="569" t="s">
        <v>26</v>
      </c>
      <c r="D814" s="570">
        <v>2.77</v>
      </c>
    </row>
    <row r="815" spans="1:4" ht="76.5">
      <c r="A815" s="569">
        <v>89266</v>
      </c>
      <c r="B815" s="569" t="s">
        <v>8218</v>
      </c>
      <c r="C815" s="569" t="s">
        <v>26</v>
      </c>
      <c r="D815" s="570">
        <v>0.56000000000000005</v>
      </c>
    </row>
    <row r="816" spans="1:4" ht="51">
      <c r="A816" s="569">
        <v>89267</v>
      </c>
      <c r="B816" s="569" t="s">
        <v>8219</v>
      </c>
      <c r="C816" s="569" t="s">
        <v>26</v>
      </c>
      <c r="D816" s="570">
        <v>23.78</v>
      </c>
    </row>
    <row r="817" spans="1:4" ht="51">
      <c r="A817" s="569">
        <v>89268</v>
      </c>
      <c r="B817" s="569" t="s">
        <v>8220</v>
      </c>
      <c r="C817" s="569" t="s">
        <v>26</v>
      </c>
      <c r="D817" s="570">
        <v>8.14</v>
      </c>
    </row>
    <row r="818" spans="1:4" ht="51">
      <c r="A818" s="569">
        <v>89269</v>
      </c>
      <c r="B818" s="569" t="s">
        <v>8221</v>
      </c>
      <c r="C818" s="569" t="s">
        <v>26</v>
      </c>
      <c r="D818" s="570">
        <v>1.66</v>
      </c>
    </row>
    <row r="819" spans="1:4" ht="51">
      <c r="A819" s="569">
        <v>89270</v>
      </c>
      <c r="B819" s="569" t="s">
        <v>8222</v>
      </c>
      <c r="C819" s="569" t="s">
        <v>26</v>
      </c>
      <c r="D819" s="570">
        <v>38.24</v>
      </c>
    </row>
    <row r="820" spans="1:4" ht="51">
      <c r="A820" s="569">
        <v>89271</v>
      </c>
      <c r="B820" s="569" t="s">
        <v>8223</v>
      </c>
      <c r="C820" s="569" t="s">
        <v>26</v>
      </c>
      <c r="D820" s="570">
        <v>67.91</v>
      </c>
    </row>
    <row r="821" spans="1:4" ht="51">
      <c r="A821" s="569">
        <v>89274</v>
      </c>
      <c r="B821" s="569" t="s">
        <v>8226</v>
      </c>
      <c r="C821" s="569" t="s">
        <v>26</v>
      </c>
      <c r="D821" s="570">
        <v>1.0900000000000001</v>
      </c>
    </row>
    <row r="822" spans="1:4" ht="51">
      <c r="A822" s="569">
        <v>89275</v>
      </c>
      <c r="B822" s="569" t="s">
        <v>8227</v>
      </c>
      <c r="C822" s="569" t="s">
        <v>26</v>
      </c>
      <c r="D822" s="570">
        <v>0.24</v>
      </c>
    </row>
    <row r="823" spans="1:4" ht="51">
      <c r="A823" s="569">
        <v>89276</v>
      </c>
      <c r="B823" s="569" t="s">
        <v>8228</v>
      </c>
      <c r="C823" s="569" t="s">
        <v>26</v>
      </c>
      <c r="D823" s="570">
        <v>1.02</v>
      </c>
    </row>
    <row r="824" spans="1:4" ht="51">
      <c r="A824" s="569">
        <v>89277</v>
      </c>
      <c r="B824" s="569" t="s">
        <v>8229</v>
      </c>
      <c r="C824" s="569" t="s">
        <v>26</v>
      </c>
      <c r="D824" s="570">
        <v>5.21</v>
      </c>
    </row>
    <row r="825" spans="1:4" ht="51">
      <c r="A825" s="569">
        <v>89280</v>
      </c>
      <c r="B825" s="569" t="s">
        <v>8232</v>
      </c>
      <c r="C825" s="569" t="s">
        <v>26</v>
      </c>
      <c r="D825" s="570">
        <v>16.329999999999998</v>
      </c>
    </row>
    <row r="826" spans="1:4" ht="51">
      <c r="A826" s="569">
        <v>89281</v>
      </c>
      <c r="B826" s="569" t="s">
        <v>8233</v>
      </c>
      <c r="C826" s="569" t="s">
        <v>26</v>
      </c>
      <c r="D826" s="570">
        <v>4.28</v>
      </c>
    </row>
    <row r="827" spans="1:4" ht="63.75">
      <c r="A827" s="569">
        <v>89870</v>
      </c>
      <c r="B827" s="569" t="s">
        <v>5093</v>
      </c>
      <c r="C827" s="569" t="s">
        <v>26</v>
      </c>
      <c r="D827" s="570">
        <v>18.12</v>
      </c>
    </row>
    <row r="828" spans="1:4" ht="63.75">
      <c r="A828" s="569">
        <v>89871</v>
      </c>
      <c r="B828" s="569" t="s">
        <v>5094</v>
      </c>
      <c r="C828" s="569" t="s">
        <v>26</v>
      </c>
      <c r="D828" s="570">
        <v>6.33</v>
      </c>
    </row>
    <row r="829" spans="1:4" ht="63.75">
      <c r="A829" s="569">
        <v>89872</v>
      </c>
      <c r="B829" s="569" t="s">
        <v>5095</v>
      </c>
      <c r="C829" s="569" t="s">
        <v>26</v>
      </c>
      <c r="D829" s="570">
        <v>1.3</v>
      </c>
    </row>
    <row r="830" spans="1:4" ht="63.75">
      <c r="A830" s="569">
        <v>89873</v>
      </c>
      <c r="B830" s="569" t="s">
        <v>5096</v>
      </c>
      <c r="C830" s="569" t="s">
        <v>26</v>
      </c>
      <c r="D830" s="570">
        <v>33.979999999999997</v>
      </c>
    </row>
    <row r="831" spans="1:4" ht="76.5">
      <c r="A831" s="569">
        <v>89874</v>
      </c>
      <c r="B831" s="569" t="s">
        <v>5097</v>
      </c>
      <c r="C831" s="569" t="s">
        <v>26</v>
      </c>
      <c r="D831" s="570">
        <v>147.38999999999999</v>
      </c>
    </row>
    <row r="832" spans="1:4" ht="63.75">
      <c r="A832" s="569">
        <v>89878</v>
      </c>
      <c r="B832" s="569" t="s">
        <v>5100</v>
      </c>
      <c r="C832" s="569" t="s">
        <v>26</v>
      </c>
      <c r="D832" s="570">
        <v>19.04</v>
      </c>
    </row>
    <row r="833" spans="1:4" ht="63.75">
      <c r="A833" s="569">
        <v>89879</v>
      </c>
      <c r="B833" s="569" t="s">
        <v>5101</v>
      </c>
      <c r="C833" s="569" t="s">
        <v>26</v>
      </c>
      <c r="D833" s="570">
        <v>6.65</v>
      </c>
    </row>
    <row r="834" spans="1:4" ht="63.75">
      <c r="A834" s="569">
        <v>89880</v>
      </c>
      <c r="B834" s="569" t="s">
        <v>5102</v>
      </c>
      <c r="C834" s="569" t="s">
        <v>26</v>
      </c>
      <c r="D834" s="570">
        <v>1.37</v>
      </c>
    </row>
    <row r="835" spans="1:4" ht="63.75">
      <c r="A835" s="569">
        <v>89881</v>
      </c>
      <c r="B835" s="569" t="s">
        <v>5103</v>
      </c>
      <c r="C835" s="569" t="s">
        <v>26</v>
      </c>
      <c r="D835" s="570">
        <v>35.700000000000003</v>
      </c>
    </row>
    <row r="836" spans="1:4" ht="76.5">
      <c r="A836" s="569">
        <v>89882</v>
      </c>
      <c r="B836" s="569" t="s">
        <v>5104</v>
      </c>
      <c r="C836" s="569" t="s">
        <v>26</v>
      </c>
      <c r="D836" s="570">
        <v>170.07</v>
      </c>
    </row>
    <row r="837" spans="1:4" ht="38.25">
      <c r="A837" s="569">
        <v>90582</v>
      </c>
      <c r="B837" s="569" t="s">
        <v>8775</v>
      </c>
      <c r="C837" s="569" t="s">
        <v>26</v>
      </c>
      <c r="D837" s="570">
        <v>0.25</v>
      </c>
    </row>
    <row r="838" spans="1:4" ht="38.25">
      <c r="A838" s="569">
        <v>90583</v>
      </c>
      <c r="B838" s="569" t="s">
        <v>8776</v>
      </c>
      <c r="C838" s="569" t="s">
        <v>26</v>
      </c>
      <c r="D838" s="570">
        <v>0.05</v>
      </c>
    </row>
    <row r="839" spans="1:4" ht="38.25">
      <c r="A839" s="569">
        <v>90584</v>
      </c>
      <c r="B839" s="569" t="s">
        <v>8777</v>
      </c>
      <c r="C839" s="569" t="s">
        <v>26</v>
      </c>
      <c r="D839" s="570">
        <v>0.19</v>
      </c>
    </row>
    <row r="840" spans="1:4" ht="38.25">
      <c r="A840" s="569">
        <v>90585</v>
      </c>
      <c r="B840" s="569" t="s">
        <v>8778</v>
      </c>
      <c r="C840" s="569" t="s">
        <v>26</v>
      </c>
      <c r="D840" s="570">
        <v>0.57999999999999996</v>
      </c>
    </row>
    <row r="841" spans="1:4" ht="38.25">
      <c r="A841" s="569">
        <v>90621</v>
      </c>
      <c r="B841" s="569" t="s">
        <v>5124</v>
      </c>
      <c r="C841" s="569" t="s">
        <v>26</v>
      </c>
      <c r="D841" s="570">
        <v>1.62</v>
      </c>
    </row>
    <row r="842" spans="1:4" ht="38.25">
      <c r="A842" s="569">
        <v>90622</v>
      </c>
      <c r="B842" s="569" t="s">
        <v>5125</v>
      </c>
      <c r="C842" s="569" t="s">
        <v>26</v>
      </c>
      <c r="D842" s="570">
        <v>0.36</v>
      </c>
    </row>
    <row r="843" spans="1:4" ht="38.25">
      <c r="A843" s="569">
        <v>90623</v>
      </c>
      <c r="B843" s="569" t="s">
        <v>5126</v>
      </c>
      <c r="C843" s="569" t="s">
        <v>26</v>
      </c>
      <c r="D843" s="570">
        <v>2.02</v>
      </c>
    </row>
    <row r="844" spans="1:4" ht="38.25">
      <c r="A844" s="569">
        <v>90624</v>
      </c>
      <c r="B844" s="569" t="s">
        <v>5127</v>
      </c>
      <c r="C844" s="569" t="s">
        <v>26</v>
      </c>
      <c r="D844" s="570">
        <v>1.47</v>
      </c>
    </row>
    <row r="845" spans="1:4" ht="51">
      <c r="A845" s="569">
        <v>90627</v>
      </c>
      <c r="B845" s="569" t="s">
        <v>5130</v>
      </c>
      <c r="C845" s="569" t="s">
        <v>26</v>
      </c>
      <c r="D845" s="570">
        <v>23.94</v>
      </c>
    </row>
    <row r="846" spans="1:4" ht="38.25">
      <c r="A846" s="569">
        <v>90628</v>
      </c>
      <c r="B846" s="569" t="s">
        <v>5131</v>
      </c>
      <c r="C846" s="569" t="s">
        <v>26</v>
      </c>
      <c r="D846" s="570">
        <v>6.28</v>
      </c>
    </row>
    <row r="847" spans="1:4" ht="51">
      <c r="A847" s="569">
        <v>90629</v>
      </c>
      <c r="B847" s="569" t="s">
        <v>5132</v>
      </c>
      <c r="C847" s="569" t="s">
        <v>26</v>
      </c>
      <c r="D847" s="570">
        <v>29.95</v>
      </c>
    </row>
    <row r="848" spans="1:4" ht="51">
      <c r="A848" s="569">
        <v>90630</v>
      </c>
      <c r="B848" s="569" t="s">
        <v>8781</v>
      </c>
      <c r="C848" s="569" t="s">
        <v>26</v>
      </c>
      <c r="D848" s="570">
        <v>5.95</v>
      </c>
    </row>
    <row r="849" spans="1:4" ht="63.75">
      <c r="A849" s="569">
        <v>90633</v>
      </c>
      <c r="B849" s="569" t="s">
        <v>5135</v>
      </c>
      <c r="C849" s="569" t="s">
        <v>26</v>
      </c>
      <c r="D849" s="570">
        <v>2.77</v>
      </c>
    </row>
    <row r="850" spans="1:4" ht="63.75">
      <c r="A850" s="569">
        <v>90634</v>
      </c>
      <c r="B850" s="569" t="s">
        <v>5136</v>
      </c>
      <c r="C850" s="569" t="s">
        <v>26</v>
      </c>
      <c r="D850" s="570">
        <v>0.62</v>
      </c>
    </row>
    <row r="851" spans="1:4" ht="63.75">
      <c r="A851" s="569">
        <v>90635</v>
      </c>
      <c r="B851" s="569" t="s">
        <v>5137</v>
      </c>
      <c r="C851" s="569" t="s">
        <v>26</v>
      </c>
      <c r="D851" s="570">
        <v>3.03</v>
      </c>
    </row>
    <row r="852" spans="1:4" ht="63.75">
      <c r="A852" s="569">
        <v>90636</v>
      </c>
      <c r="B852" s="569" t="s">
        <v>5138</v>
      </c>
      <c r="C852" s="569" t="s">
        <v>26</v>
      </c>
      <c r="D852" s="570">
        <v>2.94</v>
      </c>
    </row>
    <row r="853" spans="1:4" ht="51">
      <c r="A853" s="569">
        <v>90639</v>
      </c>
      <c r="B853" s="569" t="s">
        <v>8782</v>
      </c>
      <c r="C853" s="569" t="s">
        <v>26</v>
      </c>
      <c r="D853" s="570">
        <v>4.13</v>
      </c>
    </row>
    <row r="854" spans="1:4" ht="51">
      <c r="A854" s="569">
        <v>90640</v>
      </c>
      <c r="B854" s="569" t="s">
        <v>8783</v>
      </c>
      <c r="C854" s="569" t="s">
        <v>26</v>
      </c>
      <c r="D854" s="570">
        <v>0.93</v>
      </c>
    </row>
    <row r="855" spans="1:4" ht="51">
      <c r="A855" s="569">
        <v>90641</v>
      </c>
      <c r="B855" s="569" t="s">
        <v>8784</v>
      </c>
      <c r="C855" s="569" t="s">
        <v>26</v>
      </c>
      <c r="D855" s="570">
        <v>4.5199999999999996</v>
      </c>
    </row>
    <row r="856" spans="1:4" ht="51">
      <c r="A856" s="569">
        <v>90642</v>
      </c>
      <c r="B856" s="569" t="s">
        <v>8785</v>
      </c>
      <c r="C856" s="569" t="s">
        <v>26</v>
      </c>
      <c r="D856" s="570">
        <v>5.67</v>
      </c>
    </row>
    <row r="857" spans="1:4" ht="63.75">
      <c r="A857" s="569">
        <v>90646</v>
      </c>
      <c r="B857" s="569" t="s">
        <v>8788</v>
      </c>
      <c r="C857" s="569" t="s">
        <v>26</v>
      </c>
      <c r="D857" s="570">
        <v>0.56000000000000005</v>
      </c>
    </row>
    <row r="858" spans="1:4" ht="63.75">
      <c r="A858" s="569">
        <v>90647</v>
      </c>
      <c r="B858" s="569" t="s">
        <v>8789</v>
      </c>
      <c r="C858" s="569" t="s">
        <v>26</v>
      </c>
      <c r="D858" s="570">
        <v>0.12</v>
      </c>
    </row>
    <row r="859" spans="1:4" ht="63.75">
      <c r="A859" s="569">
        <v>90648</v>
      </c>
      <c r="B859" s="569" t="s">
        <v>8790</v>
      </c>
      <c r="C859" s="569" t="s">
        <v>26</v>
      </c>
      <c r="D859" s="570">
        <v>0.62</v>
      </c>
    </row>
    <row r="860" spans="1:4" ht="63.75">
      <c r="A860" s="569">
        <v>90649</v>
      </c>
      <c r="B860" s="569" t="s">
        <v>8791</v>
      </c>
      <c r="C860" s="569" t="s">
        <v>26</v>
      </c>
      <c r="D860" s="570">
        <v>4.5599999999999996</v>
      </c>
    </row>
    <row r="861" spans="1:4" ht="38.25">
      <c r="A861" s="569">
        <v>90652</v>
      </c>
      <c r="B861" s="569" t="s">
        <v>8794</v>
      </c>
      <c r="C861" s="569" t="s">
        <v>26</v>
      </c>
      <c r="D861" s="570">
        <v>2.69</v>
      </c>
    </row>
    <row r="862" spans="1:4" ht="38.25">
      <c r="A862" s="569">
        <v>90653</v>
      </c>
      <c r="B862" s="569" t="s">
        <v>8795</v>
      </c>
      <c r="C862" s="569" t="s">
        <v>26</v>
      </c>
      <c r="D862" s="570">
        <v>0.6</v>
      </c>
    </row>
    <row r="863" spans="1:4" ht="38.25">
      <c r="A863" s="569">
        <v>90654</v>
      </c>
      <c r="B863" s="569" t="s">
        <v>8796</v>
      </c>
      <c r="C863" s="569" t="s">
        <v>26</v>
      </c>
      <c r="D863" s="570">
        <v>2.94</v>
      </c>
    </row>
    <row r="864" spans="1:4" ht="38.25">
      <c r="A864" s="569">
        <v>90655</v>
      </c>
      <c r="B864" s="569" t="s">
        <v>8797</v>
      </c>
      <c r="C864" s="569" t="s">
        <v>26</v>
      </c>
      <c r="D864" s="570">
        <v>3</v>
      </c>
    </row>
    <row r="865" spans="1:4" ht="38.25">
      <c r="A865" s="569">
        <v>90658</v>
      </c>
      <c r="B865" s="569" t="s">
        <v>8798</v>
      </c>
      <c r="C865" s="569" t="s">
        <v>26</v>
      </c>
      <c r="D865" s="570">
        <v>2.88</v>
      </c>
    </row>
    <row r="866" spans="1:4" ht="38.25">
      <c r="A866" s="569">
        <v>90659</v>
      </c>
      <c r="B866" s="569" t="s">
        <v>8799</v>
      </c>
      <c r="C866" s="569" t="s">
        <v>26</v>
      </c>
      <c r="D866" s="570">
        <v>0.64</v>
      </c>
    </row>
    <row r="867" spans="1:4" ht="38.25">
      <c r="A867" s="569">
        <v>90660</v>
      </c>
      <c r="B867" s="569" t="s">
        <v>8800</v>
      </c>
      <c r="C867" s="569" t="s">
        <v>26</v>
      </c>
      <c r="D867" s="570">
        <v>3.15</v>
      </c>
    </row>
    <row r="868" spans="1:4" ht="38.25">
      <c r="A868" s="569">
        <v>90661</v>
      </c>
      <c r="B868" s="569" t="s">
        <v>8801</v>
      </c>
      <c r="C868" s="569" t="s">
        <v>26</v>
      </c>
      <c r="D868" s="570">
        <v>3</v>
      </c>
    </row>
    <row r="869" spans="1:4" ht="76.5">
      <c r="A869" s="569">
        <v>90664</v>
      </c>
      <c r="B869" s="569" t="s">
        <v>8802</v>
      </c>
      <c r="C869" s="569" t="s">
        <v>26</v>
      </c>
      <c r="D869" s="570">
        <v>3.1</v>
      </c>
    </row>
    <row r="870" spans="1:4" ht="76.5">
      <c r="A870" s="569">
        <v>90665</v>
      </c>
      <c r="B870" s="569" t="s">
        <v>8803</v>
      </c>
      <c r="C870" s="569" t="s">
        <v>26</v>
      </c>
      <c r="D870" s="570">
        <v>0.69</v>
      </c>
    </row>
    <row r="871" spans="1:4" ht="76.5">
      <c r="A871" s="569">
        <v>90666</v>
      </c>
      <c r="B871" s="569" t="s">
        <v>8804</v>
      </c>
      <c r="C871" s="569" t="s">
        <v>26</v>
      </c>
      <c r="D871" s="570">
        <v>3.4</v>
      </c>
    </row>
    <row r="872" spans="1:4" ht="76.5">
      <c r="A872" s="569">
        <v>90667</v>
      </c>
      <c r="B872" s="569" t="s">
        <v>8805</v>
      </c>
      <c r="C872" s="569" t="s">
        <v>26</v>
      </c>
      <c r="D872" s="570">
        <v>10.3</v>
      </c>
    </row>
    <row r="873" spans="1:4" ht="76.5">
      <c r="A873" s="569">
        <v>90670</v>
      </c>
      <c r="B873" s="569" t="s">
        <v>8808</v>
      </c>
      <c r="C873" s="569" t="s">
        <v>26</v>
      </c>
      <c r="D873" s="570">
        <v>109.86</v>
      </c>
    </row>
    <row r="874" spans="1:4" ht="76.5">
      <c r="A874" s="569">
        <v>90671</v>
      </c>
      <c r="B874" s="569" t="s">
        <v>8809</v>
      </c>
      <c r="C874" s="569" t="s">
        <v>26</v>
      </c>
      <c r="D874" s="570">
        <v>28.85</v>
      </c>
    </row>
    <row r="875" spans="1:4" ht="76.5">
      <c r="A875" s="569">
        <v>90672</v>
      </c>
      <c r="B875" s="569" t="s">
        <v>8810</v>
      </c>
      <c r="C875" s="569" t="s">
        <v>26</v>
      </c>
      <c r="D875" s="570">
        <v>137.47999999999999</v>
      </c>
    </row>
    <row r="876" spans="1:4" ht="76.5">
      <c r="A876" s="569">
        <v>90673</v>
      </c>
      <c r="B876" s="569" t="s">
        <v>8811</v>
      </c>
      <c r="C876" s="569" t="s">
        <v>26</v>
      </c>
      <c r="D876" s="570">
        <v>140</v>
      </c>
    </row>
    <row r="877" spans="1:4" ht="76.5">
      <c r="A877" s="569">
        <v>90676</v>
      </c>
      <c r="B877" s="569" t="s">
        <v>8814</v>
      </c>
      <c r="C877" s="569" t="s">
        <v>26</v>
      </c>
      <c r="D877" s="570">
        <v>56.42</v>
      </c>
    </row>
    <row r="878" spans="1:4" ht="76.5">
      <c r="A878" s="569">
        <v>90677</v>
      </c>
      <c r="B878" s="569" t="s">
        <v>8815</v>
      </c>
      <c r="C878" s="569" t="s">
        <v>26</v>
      </c>
      <c r="D878" s="570">
        <v>14.81</v>
      </c>
    </row>
    <row r="879" spans="1:4" ht="76.5">
      <c r="A879" s="569">
        <v>90678</v>
      </c>
      <c r="B879" s="569" t="s">
        <v>8816</v>
      </c>
      <c r="C879" s="569" t="s">
        <v>26</v>
      </c>
      <c r="D879" s="570">
        <v>70.61</v>
      </c>
    </row>
    <row r="880" spans="1:4" ht="76.5">
      <c r="A880" s="569">
        <v>90679</v>
      </c>
      <c r="B880" s="569" t="s">
        <v>8817</v>
      </c>
      <c r="C880" s="569" t="s">
        <v>26</v>
      </c>
      <c r="D880" s="570">
        <v>71.569999999999993</v>
      </c>
    </row>
    <row r="881" spans="1:4" ht="51">
      <c r="A881" s="569">
        <v>90682</v>
      </c>
      <c r="B881" s="569" t="s">
        <v>8820</v>
      </c>
      <c r="C881" s="569" t="s">
        <v>26</v>
      </c>
      <c r="D881" s="570">
        <v>24.22</v>
      </c>
    </row>
    <row r="882" spans="1:4" ht="51">
      <c r="A882" s="569">
        <v>90683</v>
      </c>
      <c r="B882" s="569" t="s">
        <v>8821</v>
      </c>
      <c r="C882" s="569" t="s">
        <v>26</v>
      </c>
      <c r="D882" s="570">
        <v>5.45</v>
      </c>
    </row>
    <row r="883" spans="1:4" ht="51">
      <c r="A883" s="569">
        <v>90684</v>
      </c>
      <c r="B883" s="569" t="s">
        <v>8822</v>
      </c>
      <c r="C883" s="569" t="s">
        <v>26</v>
      </c>
      <c r="D883" s="570">
        <v>26.49</v>
      </c>
    </row>
    <row r="884" spans="1:4" ht="51">
      <c r="A884" s="569">
        <v>90685</v>
      </c>
      <c r="B884" s="569" t="s">
        <v>8823</v>
      </c>
      <c r="C884" s="569" t="s">
        <v>26</v>
      </c>
      <c r="D884" s="570">
        <v>44.38</v>
      </c>
    </row>
    <row r="885" spans="1:4" ht="51">
      <c r="A885" s="569">
        <v>90688</v>
      </c>
      <c r="B885" s="569" t="s">
        <v>8826</v>
      </c>
      <c r="C885" s="569" t="s">
        <v>26</v>
      </c>
      <c r="D885" s="570">
        <v>11.6</v>
      </c>
    </row>
    <row r="886" spans="1:4" ht="38.25">
      <c r="A886" s="569">
        <v>90689</v>
      </c>
      <c r="B886" s="569" t="s">
        <v>8827</v>
      </c>
      <c r="C886" s="569" t="s">
        <v>26</v>
      </c>
      <c r="D886" s="570">
        <v>2.23</v>
      </c>
    </row>
    <row r="887" spans="1:4" ht="51">
      <c r="A887" s="569">
        <v>90690</v>
      </c>
      <c r="B887" s="569" t="s">
        <v>8828</v>
      </c>
      <c r="C887" s="569" t="s">
        <v>26</v>
      </c>
      <c r="D887" s="570">
        <v>14.5</v>
      </c>
    </row>
    <row r="888" spans="1:4" ht="51">
      <c r="A888" s="569">
        <v>90691</v>
      </c>
      <c r="B888" s="569" t="s">
        <v>8829</v>
      </c>
      <c r="C888" s="569" t="s">
        <v>26</v>
      </c>
      <c r="D888" s="570">
        <v>24.54</v>
      </c>
    </row>
    <row r="889" spans="1:4" ht="51">
      <c r="A889" s="569">
        <v>90957</v>
      </c>
      <c r="B889" s="569" t="s">
        <v>5188</v>
      </c>
      <c r="C889" s="569" t="s">
        <v>26</v>
      </c>
      <c r="D889" s="570">
        <v>1.92</v>
      </c>
    </row>
    <row r="890" spans="1:4" ht="51">
      <c r="A890" s="569">
        <v>90958</v>
      </c>
      <c r="B890" s="569" t="s">
        <v>5189</v>
      </c>
      <c r="C890" s="569" t="s">
        <v>26</v>
      </c>
      <c r="D890" s="570">
        <v>0.5</v>
      </c>
    </row>
    <row r="891" spans="1:4" ht="51">
      <c r="A891" s="569">
        <v>90960</v>
      </c>
      <c r="B891" s="569" t="s">
        <v>5190</v>
      </c>
      <c r="C891" s="569" t="s">
        <v>26</v>
      </c>
      <c r="D891" s="570">
        <v>2.56</v>
      </c>
    </row>
    <row r="892" spans="1:4" ht="51">
      <c r="A892" s="569">
        <v>90961</v>
      </c>
      <c r="B892" s="569" t="s">
        <v>5191</v>
      </c>
      <c r="C892" s="569" t="s">
        <v>26</v>
      </c>
      <c r="D892" s="570">
        <v>0.67</v>
      </c>
    </row>
    <row r="893" spans="1:4" ht="51">
      <c r="A893" s="569">
        <v>90962</v>
      </c>
      <c r="B893" s="569" t="s">
        <v>5192</v>
      </c>
      <c r="C893" s="569" t="s">
        <v>26</v>
      </c>
      <c r="D893" s="570">
        <v>3.21</v>
      </c>
    </row>
    <row r="894" spans="1:4" ht="51">
      <c r="A894" s="569">
        <v>90963</v>
      </c>
      <c r="B894" s="569" t="s">
        <v>8957</v>
      </c>
      <c r="C894" s="569" t="s">
        <v>26</v>
      </c>
      <c r="D894" s="570">
        <v>10.3</v>
      </c>
    </row>
    <row r="895" spans="1:4" ht="51">
      <c r="A895" s="569">
        <v>90968</v>
      </c>
      <c r="B895" s="569" t="s">
        <v>8958</v>
      </c>
      <c r="C895" s="569" t="s">
        <v>26</v>
      </c>
      <c r="D895" s="570">
        <v>2.57</v>
      </c>
    </row>
    <row r="896" spans="1:4" ht="38.25">
      <c r="A896" s="569">
        <v>90969</v>
      </c>
      <c r="B896" s="569" t="s">
        <v>8959</v>
      </c>
      <c r="C896" s="569" t="s">
        <v>26</v>
      </c>
      <c r="D896" s="570">
        <v>0.67</v>
      </c>
    </row>
    <row r="897" spans="1:4" ht="51">
      <c r="A897" s="569">
        <v>90970</v>
      </c>
      <c r="B897" s="569" t="s">
        <v>8960</v>
      </c>
      <c r="C897" s="569" t="s">
        <v>26</v>
      </c>
      <c r="D897" s="570">
        <v>3.22</v>
      </c>
    </row>
    <row r="898" spans="1:4" ht="51">
      <c r="A898" s="569">
        <v>90971</v>
      </c>
      <c r="B898" s="569" t="s">
        <v>8961</v>
      </c>
      <c r="C898" s="569" t="s">
        <v>26</v>
      </c>
      <c r="D898" s="570">
        <v>41.73</v>
      </c>
    </row>
    <row r="899" spans="1:4" ht="51">
      <c r="A899" s="569">
        <v>90975</v>
      </c>
      <c r="B899" s="569" t="s">
        <v>5195</v>
      </c>
      <c r="C899" s="569" t="s">
        <v>26</v>
      </c>
      <c r="D899" s="570">
        <v>6.54</v>
      </c>
    </row>
    <row r="900" spans="1:4" ht="51">
      <c r="A900" s="569">
        <v>90976</v>
      </c>
      <c r="B900" s="569" t="s">
        <v>5196</v>
      </c>
      <c r="C900" s="569" t="s">
        <v>26</v>
      </c>
      <c r="D900" s="570">
        <v>1.71</v>
      </c>
    </row>
    <row r="901" spans="1:4" ht="51">
      <c r="A901" s="569">
        <v>90977</v>
      </c>
      <c r="B901" s="569" t="s">
        <v>5197</v>
      </c>
      <c r="C901" s="569" t="s">
        <v>26</v>
      </c>
      <c r="D901" s="570">
        <v>8.18</v>
      </c>
    </row>
    <row r="902" spans="1:4" ht="51">
      <c r="A902" s="569">
        <v>90978</v>
      </c>
      <c r="B902" s="569" t="s">
        <v>8964</v>
      </c>
      <c r="C902" s="569" t="s">
        <v>26</v>
      </c>
      <c r="D902" s="570">
        <v>108.21</v>
      </c>
    </row>
    <row r="903" spans="1:4" ht="51">
      <c r="A903" s="569">
        <v>90992</v>
      </c>
      <c r="B903" s="569" t="s">
        <v>8966</v>
      </c>
      <c r="C903" s="569" t="s">
        <v>26</v>
      </c>
      <c r="D903" s="570">
        <v>3.05</v>
      </c>
    </row>
    <row r="904" spans="1:4" ht="38.25">
      <c r="A904" s="569">
        <v>90993</v>
      </c>
      <c r="B904" s="569" t="s">
        <v>8967</v>
      </c>
      <c r="C904" s="569" t="s">
        <v>26</v>
      </c>
      <c r="D904" s="570">
        <v>0.8</v>
      </c>
    </row>
    <row r="905" spans="1:4" ht="51">
      <c r="A905" s="569">
        <v>90994</v>
      </c>
      <c r="B905" s="569" t="s">
        <v>8968</v>
      </c>
      <c r="C905" s="569" t="s">
        <v>26</v>
      </c>
      <c r="D905" s="570">
        <v>3.82</v>
      </c>
    </row>
    <row r="906" spans="1:4" ht="51">
      <c r="A906" s="569">
        <v>90995</v>
      </c>
      <c r="B906" s="569" t="s">
        <v>8969</v>
      </c>
      <c r="C906" s="569" t="s">
        <v>26</v>
      </c>
      <c r="D906" s="570">
        <v>56.67</v>
      </c>
    </row>
    <row r="907" spans="1:4" ht="76.5">
      <c r="A907" s="569">
        <v>91021</v>
      </c>
      <c r="B907" s="569" t="s">
        <v>8991</v>
      </c>
      <c r="C907" s="569" t="s">
        <v>26</v>
      </c>
      <c r="D907" s="570">
        <v>3.06</v>
      </c>
    </row>
    <row r="908" spans="1:4" ht="63.75">
      <c r="A908" s="569">
        <v>91026</v>
      </c>
      <c r="B908" s="569" t="s">
        <v>5200</v>
      </c>
      <c r="C908" s="569" t="s">
        <v>26</v>
      </c>
      <c r="D908" s="570">
        <v>9.85</v>
      </c>
    </row>
    <row r="909" spans="1:4" ht="63.75">
      <c r="A909" s="569">
        <v>91027</v>
      </c>
      <c r="B909" s="569" t="s">
        <v>5201</v>
      </c>
      <c r="C909" s="569" t="s">
        <v>26</v>
      </c>
      <c r="D909" s="570">
        <v>3.93</v>
      </c>
    </row>
    <row r="910" spans="1:4" ht="63.75">
      <c r="A910" s="569">
        <v>91028</v>
      </c>
      <c r="B910" s="569" t="s">
        <v>5202</v>
      </c>
      <c r="C910" s="569" t="s">
        <v>26</v>
      </c>
      <c r="D910" s="570">
        <v>0.79</v>
      </c>
    </row>
    <row r="911" spans="1:4" ht="63.75">
      <c r="A911" s="569">
        <v>91029</v>
      </c>
      <c r="B911" s="569" t="s">
        <v>5203</v>
      </c>
      <c r="C911" s="569" t="s">
        <v>26</v>
      </c>
      <c r="D911" s="570">
        <v>18.47</v>
      </c>
    </row>
    <row r="912" spans="1:4" ht="63.75">
      <c r="A912" s="569">
        <v>91030</v>
      </c>
      <c r="B912" s="569" t="s">
        <v>5204</v>
      </c>
      <c r="C912" s="569" t="s">
        <v>26</v>
      </c>
      <c r="D912" s="570">
        <v>119.03</v>
      </c>
    </row>
    <row r="913" spans="1:4" ht="51">
      <c r="A913" s="569">
        <v>91273</v>
      </c>
      <c r="B913" s="569" t="s">
        <v>9072</v>
      </c>
      <c r="C913" s="569" t="s">
        <v>26</v>
      </c>
      <c r="D913" s="570">
        <v>0.43</v>
      </c>
    </row>
    <row r="914" spans="1:4" ht="51">
      <c r="A914" s="569">
        <v>91274</v>
      </c>
      <c r="B914" s="569" t="s">
        <v>9073</v>
      </c>
      <c r="C914" s="569" t="s">
        <v>26</v>
      </c>
      <c r="D914" s="570">
        <v>0.11</v>
      </c>
    </row>
    <row r="915" spans="1:4" ht="51">
      <c r="A915" s="569">
        <v>91275</v>
      </c>
      <c r="B915" s="569" t="s">
        <v>9074</v>
      </c>
      <c r="C915" s="569" t="s">
        <v>26</v>
      </c>
      <c r="D915" s="570">
        <v>0.54</v>
      </c>
    </row>
    <row r="916" spans="1:4" ht="51">
      <c r="A916" s="569">
        <v>91276</v>
      </c>
      <c r="B916" s="569" t="s">
        <v>9075</v>
      </c>
      <c r="C916" s="569" t="s">
        <v>26</v>
      </c>
      <c r="D916" s="570">
        <v>3.45</v>
      </c>
    </row>
    <row r="917" spans="1:4" ht="63.75">
      <c r="A917" s="569">
        <v>91279</v>
      </c>
      <c r="B917" s="569" t="s">
        <v>9078</v>
      </c>
      <c r="C917" s="569" t="s">
        <v>26</v>
      </c>
      <c r="D917" s="570">
        <v>0.5</v>
      </c>
    </row>
    <row r="918" spans="1:4" ht="63.75">
      <c r="A918" s="569">
        <v>91280</v>
      </c>
      <c r="B918" s="569" t="s">
        <v>9079</v>
      </c>
      <c r="C918" s="569" t="s">
        <v>26</v>
      </c>
      <c r="D918" s="570">
        <v>0.1</v>
      </c>
    </row>
    <row r="919" spans="1:4" ht="63.75">
      <c r="A919" s="569">
        <v>91281</v>
      </c>
      <c r="B919" s="569" t="s">
        <v>9080</v>
      </c>
      <c r="C919" s="569" t="s">
        <v>26</v>
      </c>
      <c r="D919" s="570">
        <v>0.62</v>
      </c>
    </row>
    <row r="920" spans="1:4" ht="63.75">
      <c r="A920" s="569">
        <v>91282</v>
      </c>
      <c r="B920" s="569" t="s">
        <v>9081</v>
      </c>
      <c r="C920" s="569" t="s">
        <v>26</v>
      </c>
      <c r="D920" s="570">
        <v>8.2799999999999994</v>
      </c>
    </row>
    <row r="921" spans="1:4" ht="51">
      <c r="A921" s="569">
        <v>91354</v>
      </c>
      <c r="B921" s="569" t="s">
        <v>5231</v>
      </c>
      <c r="C921" s="569" t="s">
        <v>26</v>
      </c>
      <c r="D921" s="570">
        <v>7.67</v>
      </c>
    </row>
    <row r="922" spans="1:4" ht="51">
      <c r="A922" s="569">
        <v>91355</v>
      </c>
      <c r="B922" s="569" t="s">
        <v>5232</v>
      </c>
      <c r="C922" s="569" t="s">
        <v>26</v>
      </c>
      <c r="D922" s="570">
        <v>3.06</v>
      </c>
    </row>
    <row r="923" spans="1:4" ht="63.75">
      <c r="A923" s="569">
        <v>91356</v>
      </c>
      <c r="B923" s="569" t="s">
        <v>5233</v>
      </c>
      <c r="C923" s="569" t="s">
        <v>26</v>
      </c>
      <c r="D923" s="570">
        <v>0.62</v>
      </c>
    </row>
    <row r="924" spans="1:4" ht="63.75">
      <c r="A924" s="569">
        <v>91359</v>
      </c>
      <c r="B924" s="569" t="s">
        <v>9126</v>
      </c>
      <c r="C924" s="569" t="s">
        <v>26</v>
      </c>
      <c r="D924" s="570">
        <v>8.4700000000000006</v>
      </c>
    </row>
    <row r="925" spans="1:4" ht="63.75">
      <c r="A925" s="569">
        <v>91360</v>
      </c>
      <c r="B925" s="569" t="s">
        <v>9127</v>
      </c>
      <c r="C925" s="569" t="s">
        <v>26</v>
      </c>
      <c r="D925" s="570">
        <v>3.37</v>
      </c>
    </row>
    <row r="926" spans="1:4" ht="63.75">
      <c r="A926" s="569">
        <v>91361</v>
      </c>
      <c r="B926" s="569" t="s">
        <v>9128</v>
      </c>
      <c r="C926" s="569" t="s">
        <v>26</v>
      </c>
      <c r="D926" s="570">
        <v>0.69</v>
      </c>
    </row>
    <row r="927" spans="1:4" ht="63.75">
      <c r="A927" s="569">
        <v>91367</v>
      </c>
      <c r="B927" s="569" t="s">
        <v>9129</v>
      </c>
      <c r="C927" s="569" t="s">
        <v>26</v>
      </c>
      <c r="D927" s="570">
        <v>11.15</v>
      </c>
    </row>
    <row r="928" spans="1:4" ht="63.75">
      <c r="A928" s="569">
        <v>91368</v>
      </c>
      <c r="B928" s="569" t="s">
        <v>9130</v>
      </c>
      <c r="C928" s="569" t="s">
        <v>26</v>
      </c>
      <c r="D928" s="570">
        <v>3.9</v>
      </c>
    </row>
    <row r="929" spans="1:4" ht="63.75">
      <c r="A929" s="569">
        <v>91369</v>
      </c>
      <c r="B929" s="569" t="s">
        <v>9131</v>
      </c>
      <c r="C929" s="569" t="s">
        <v>26</v>
      </c>
      <c r="D929" s="570">
        <v>0.79</v>
      </c>
    </row>
    <row r="930" spans="1:4" ht="63.75">
      <c r="A930" s="569">
        <v>91375</v>
      </c>
      <c r="B930" s="569" t="s">
        <v>9132</v>
      </c>
      <c r="C930" s="569" t="s">
        <v>26</v>
      </c>
      <c r="D930" s="570">
        <v>6.46</v>
      </c>
    </row>
    <row r="931" spans="1:4" ht="51">
      <c r="A931" s="569">
        <v>91376</v>
      </c>
      <c r="B931" s="569" t="s">
        <v>9133</v>
      </c>
      <c r="C931" s="569" t="s">
        <v>26</v>
      </c>
      <c r="D931" s="570">
        <v>2.58</v>
      </c>
    </row>
    <row r="932" spans="1:4" ht="63.75">
      <c r="A932" s="569">
        <v>91377</v>
      </c>
      <c r="B932" s="569" t="s">
        <v>9134</v>
      </c>
      <c r="C932" s="569" t="s">
        <v>26</v>
      </c>
      <c r="D932" s="570">
        <v>0.52</v>
      </c>
    </row>
    <row r="933" spans="1:4" ht="63.75">
      <c r="A933" s="569">
        <v>91380</v>
      </c>
      <c r="B933" s="569" t="s">
        <v>9135</v>
      </c>
      <c r="C933" s="569" t="s">
        <v>26</v>
      </c>
      <c r="D933" s="570">
        <v>12.57</v>
      </c>
    </row>
    <row r="934" spans="1:4" ht="63.75">
      <c r="A934" s="569">
        <v>91381</v>
      </c>
      <c r="B934" s="569" t="s">
        <v>9136</v>
      </c>
      <c r="C934" s="569" t="s">
        <v>26</v>
      </c>
      <c r="D934" s="570">
        <v>4.4000000000000004</v>
      </c>
    </row>
    <row r="935" spans="1:4" ht="76.5">
      <c r="A935" s="569">
        <v>91382</v>
      </c>
      <c r="B935" s="569" t="s">
        <v>9137</v>
      </c>
      <c r="C935" s="569" t="s">
        <v>26</v>
      </c>
      <c r="D935" s="570">
        <v>0.9</v>
      </c>
    </row>
    <row r="936" spans="1:4" ht="63.75">
      <c r="A936" s="569">
        <v>91383</v>
      </c>
      <c r="B936" s="569" t="s">
        <v>9138</v>
      </c>
      <c r="C936" s="569" t="s">
        <v>26</v>
      </c>
      <c r="D936" s="570">
        <v>23.59</v>
      </c>
    </row>
    <row r="937" spans="1:4" ht="76.5">
      <c r="A937" s="569">
        <v>91384</v>
      </c>
      <c r="B937" s="569" t="s">
        <v>9139</v>
      </c>
      <c r="C937" s="569" t="s">
        <v>26</v>
      </c>
      <c r="D937" s="570">
        <v>118.52</v>
      </c>
    </row>
    <row r="938" spans="1:4" ht="76.5">
      <c r="A938" s="569">
        <v>91390</v>
      </c>
      <c r="B938" s="569" t="s">
        <v>9142</v>
      </c>
      <c r="C938" s="569" t="s">
        <v>26</v>
      </c>
      <c r="D938" s="570">
        <v>8.27</v>
      </c>
    </row>
    <row r="939" spans="1:4" ht="76.5">
      <c r="A939" s="569">
        <v>91391</v>
      </c>
      <c r="B939" s="569" t="s">
        <v>9143</v>
      </c>
      <c r="C939" s="569" t="s">
        <v>26</v>
      </c>
      <c r="D939" s="570">
        <v>3.3</v>
      </c>
    </row>
    <row r="940" spans="1:4" ht="76.5">
      <c r="A940" s="569">
        <v>91392</v>
      </c>
      <c r="B940" s="569" t="s">
        <v>9144</v>
      </c>
      <c r="C940" s="569" t="s">
        <v>26</v>
      </c>
      <c r="D940" s="570">
        <v>0.66</v>
      </c>
    </row>
    <row r="941" spans="1:4" ht="63.75">
      <c r="A941" s="569">
        <v>91396</v>
      </c>
      <c r="B941" s="569" t="s">
        <v>9146</v>
      </c>
      <c r="C941" s="569" t="s">
        <v>26</v>
      </c>
      <c r="D941" s="570">
        <v>10.88</v>
      </c>
    </row>
    <row r="942" spans="1:4" ht="63.75">
      <c r="A942" s="569">
        <v>91397</v>
      </c>
      <c r="B942" s="569" t="s">
        <v>9147</v>
      </c>
      <c r="C942" s="569" t="s">
        <v>26</v>
      </c>
      <c r="D942" s="570">
        <v>4.34</v>
      </c>
    </row>
    <row r="943" spans="1:4" ht="63.75">
      <c r="A943" s="569">
        <v>91398</v>
      </c>
      <c r="B943" s="569" t="s">
        <v>9148</v>
      </c>
      <c r="C943" s="569" t="s">
        <v>26</v>
      </c>
      <c r="D943" s="570">
        <v>0.87</v>
      </c>
    </row>
    <row r="944" spans="1:4" ht="63.75">
      <c r="A944" s="569">
        <v>91402</v>
      </c>
      <c r="B944" s="569" t="s">
        <v>9149</v>
      </c>
      <c r="C944" s="569" t="s">
        <v>26</v>
      </c>
      <c r="D944" s="570">
        <v>0.76</v>
      </c>
    </row>
    <row r="945" spans="1:4" ht="76.5">
      <c r="A945" s="569">
        <v>91466</v>
      </c>
      <c r="B945" s="569" t="s">
        <v>9150</v>
      </c>
      <c r="C945" s="569" t="s">
        <v>26</v>
      </c>
      <c r="D945" s="570">
        <v>0.7</v>
      </c>
    </row>
    <row r="946" spans="1:4" ht="76.5">
      <c r="A946" s="569">
        <v>91467</v>
      </c>
      <c r="B946" s="569" t="s">
        <v>9151</v>
      </c>
      <c r="C946" s="569" t="s">
        <v>26</v>
      </c>
      <c r="D946" s="570">
        <v>97.4</v>
      </c>
    </row>
    <row r="947" spans="1:4" ht="76.5">
      <c r="A947" s="569">
        <v>91468</v>
      </c>
      <c r="B947" s="569" t="s">
        <v>9152</v>
      </c>
      <c r="C947" s="569" t="s">
        <v>26</v>
      </c>
      <c r="D947" s="570">
        <v>12.04</v>
      </c>
    </row>
    <row r="948" spans="1:4" ht="76.5">
      <c r="A948" s="569">
        <v>91469</v>
      </c>
      <c r="B948" s="569" t="s">
        <v>5234</v>
      </c>
      <c r="C948" s="569" t="s">
        <v>26</v>
      </c>
      <c r="D948" s="570">
        <v>4.07</v>
      </c>
    </row>
    <row r="949" spans="1:4" ht="76.5">
      <c r="A949" s="569">
        <v>91484</v>
      </c>
      <c r="B949" s="569" t="s">
        <v>9153</v>
      </c>
      <c r="C949" s="569" t="s">
        <v>26</v>
      </c>
      <c r="D949" s="570">
        <v>0.82</v>
      </c>
    </row>
    <row r="950" spans="1:4" ht="76.5">
      <c r="A950" s="569">
        <v>91485</v>
      </c>
      <c r="B950" s="569" t="s">
        <v>9154</v>
      </c>
      <c r="C950" s="569" t="s">
        <v>26</v>
      </c>
      <c r="D950" s="570">
        <v>134.24</v>
      </c>
    </row>
    <row r="951" spans="1:4" ht="38.25">
      <c r="A951" s="569">
        <v>91529</v>
      </c>
      <c r="B951" s="569" t="s">
        <v>9163</v>
      </c>
      <c r="C951" s="569" t="s">
        <v>26</v>
      </c>
      <c r="D951" s="570">
        <v>0.64</v>
      </c>
    </row>
    <row r="952" spans="1:4" ht="38.25">
      <c r="A952" s="569">
        <v>91530</v>
      </c>
      <c r="B952" s="569" t="s">
        <v>9164</v>
      </c>
      <c r="C952" s="569" t="s">
        <v>26</v>
      </c>
      <c r="D952" s="570">
        <v>0.16</v>
      </c>
    </row>
    <row r="953" spans="1:4" ht="38.25">
      <c r="A953" s="569">
        <v>91531</v>
      </c>
      <c r="B953" s="569" t="s">
        <v>9165</v>
      </c>
      <c r="C953" s="569" t="s">
        <v>26</v>
      </c>
      <c r="D953" s="570">
        <v>0.8</v>
      </c>
    </row>
    <row r="954" spans="1:4" ht="51">
      <c r="A954" s="569">
        <v>91532</v>
      </c>
      <c r="B954" s="569" t="s">
        <v>9166</v>
      </c>
      <c r="C954" s="569" t="s">
        <v>26</v>
      </c>
      <c r="D954" s="570">
        <v>2.5099999999999998</v>
      </c>
    </row>
    <row r="955" spans="1:4" ht="76.5">
      <c r="A955" s="569">
        <v>91629</v>
      </c>
      <c r="B955" s="569" t="s">
        <v>9180</v>
      </c>
      <c r="C955" s="569" t="s">
        <v>26</v>
      </c>
      <c r="D955" s="570">
        <v>8.06</v>
      </c>
    </row>
    <row r="956" spans="1:4" ht="63.75">
      <c r="A956" s="569">
        <v>91630</v>
      </c>
      <c r="B956" s="569" t="s">
        <v>9181</v>
      </c>
      <c r="C956" s="569" t="s">
        <v>26</v>
      </c>
      <c r="D956" s="570">
        <v>3.22</v>
      </c>
    </row>
    <row r="957" spans="1:4" ht="76.5">
      <c r="A957" s="569">
        <v>91631</v>
      </c>
      <c r="B957" s="569" t="s">
        <v>9182</v>
      </c>
      <c r="C957" s="569" t="s">
        <v>26</v>
      </c>
      <c r="D957" s="570">
        <v>0.65</v>
      </c>
    </row>
    <row r="958" spans="1:4" ht="76.5">
      <c r="A958" s="569">
        <v>91632</v>
      </c>
      <c r="B958" s="569" t="s">
        <v>9183</v>
      </c>
      <c r="C958" s="569" t="s">
        <v>26</v>
      </c>
      <c r="D958" s="570">
        <v>15.13</v>
      </c>
    </row>
    <row r="959" spans="1:4" ht="76.5">
      <c r="A959" s="569">
        <v>91633</v>
      </c>
      <c r="B959" s="569" t="s">
        <v>9184</v>
      </c>
      <c r="C959" s="569" t="s">
        <v>26</v>
      </c>
      <c r="D959" s="570">
        <v>82.46</v>
      </c>
    </row>
    <row r="960" spans="1:4" ht="76.5">
      <c r="A960" s="569">
        <v>91640</v>
      </c>
      <c r="B960" s="569" t="s">
        <v>9187</v>
      </c>
      <c r="C960" s="569" t="s">
        <v>26</v>
      </c>
      <c r="D960" s="570">
        <v>19.09</v>
      </c>
    </row>
    <row r="961" spans="1:4" ht="76.5">
      <c r="A961" s="569">
        <v>91641</v>
      </c>
      <c r="B961" s="569" t="s">
        <v>9188</v>
      </c>
      <c r="C961" s="569" t="s">
        <v>26</v>
      </c>
      <c r="D961" s="570">
        <v>7.61</v>
      </c>
    </row>
    <row r="962" spans="1:4" ht="76.5">
      <c r="A962" s="569">
        <v>91642</v>
      </c>
      <c r="B962" s="569" t="s">
        <v>9189</v>
      </c>
      <c r="C962" s="569" t="s">
        <v>26</v>
      </c>
      <c r="D962" s="570">
        <v>1.55</v>
      </c>
    </row>
    <row r="963" spans="1:4" ht="76.5">
      <c r="A963" s="569">
        <v>91643</v>
      </c>
      <c r="B963" s="569" t="s">
        <v>9190</v>
      </c>
      <c r="C963" s="569" t="s">
        <v>26</v>
      </c>
      <c r="D963" s="570">
        <v>35.79</v>
      </c>
    </row>
    <row r="964" spans="1:4" ht="76.5">
      <c r="A964" s="569">
        <v>91644</v>
      </c>
      <c r="B964" s="569" t="s">
        <v>9191</v>
      </c>
      <c r="C964" s="569" t="s">
        <v>26</v>
      </c>
      <c r="D964" s="570">
        <v>185.51</v>
      </c>
    </row>
    <row r="965" spans="1:4" ht="38.25">
      <c r="A965" s="569">
        <v>91688</v>
      </c>
      <c r="B965" s="569" t="s">
        <v>9194</v>
      </c>
      <c r="C965" s="569" t="s">
        <v>26</v>
      </c>
      <c r="D965" s="570">
        <v>0.05</v>
      </c>
    </row>
    <row r="966" spans="1:4" ht="38.25">
      <c r="A966" s="569">
        <v>91689</v>
      </c>
      <c r="B966" s="569" t="s">
        <v>9195</v>
      </c>
      <c r="C966" s="569" t="s">
        <v>26</v>
      </c>
      <c r="D966" s="570">
        <v>0.01</v>
      </c>
    </row>
    <row r="967" spans="1:4" ht="38.25">
      <c r="A967" s="569">
        <v>91690</v>
      </c>
      <c r="B967" s="569" t="s">
        <v>9196</v>
      </c>
      <c r="C967" s="569" t="s">
        <v>26</v>
      </c>
      <c r="D967" s="570">
        <v>0.04</v>
      </c>
    </row>
    <row r="968" spans="1:4" ht="51">
      <c r="A968" s="569">
        <v>91691</v>
      </c>
      <c r="B968" s="569" t="s">
        <v>9197</v>
      </c>
      <c r="C968" s="569" t="s">
        <v>26</v>
      </c>
      <c r="D968" s="570">
        <v>1.48</v>
      </c>
    </row>
    <row r="969" spans="1:4" ht="38.25">
      <c r="A969" s="569">
        <v>92040</v>
      </c>
      <c r="B969" s="569" t="s">
        <v>9334</v>
      </c>
      <c r="C969" s="569" t="s">
        <v>26</v>
      </c>
      <c r="D969" s="570">
        <v>3.63</v>
      </c>
    </row>
    <row r="970" spans="1:4" ht="38.25">
      <c r="A970" s="569">
        <v>92041</v>
      </c>
      <c r="B970" s="569" t="s">
        <v>9335</v>
      </c>
      <c r="C970" s="569" t="s">
        <v>26</v>
      </c>
      <c r="D970" s="570">
        <v>0.72</v>
      </c>
    </row>
    <row r="971" spans="1:4" ht="38.25">
      <c r="A971" s="569">
        <v>92042</v>
      </c>
      <c r="B971" s="569" t="s">
        <v>9336</v>
      </c>
      <c r="C971" s="569" t="s">
        <v>26</v>
      </c>
      <c r="D971" s="570">
        <v>3.02</v>
      </c>
    </row>
    <row r="972" spans="1:4" ht="89.25">
      <c r="A972" s="569">
        <v>92101</v>
      </c>
      <c r="B972" s="569" t="s">
        <v>9339</v>
      </c>
      <c r="C972" s="569" t="s">
        <v>26</v>
      </c>
      <c r="D972" s="570">
        <v>11.94</v>
      </c>
    </row>
    <row r="973" spans="1:4" ht="76.5">
      <c r="A973" s="569">
        <v>92102</v>
      </c>
      <c r="B973" s="569" t="s">
        <v>9340</v>
      </c>
      <c r="C973" s="569" t="s">
        <v>26</v>
      </c>
      <c r="D973" s="570">
        <v>4.76</v>
      </c>
    </row>
    <row r="974" spans="1:4" ht="89.25">
      <c r="A974" s="569">
        <v>92103</v>
      </c>
      <c r="B974" s="569" t="s">
        <v>9341</v>
      </c>
      <c r="C974" s="569" t="s">
        <v>26</v>
      </c>
      <c r="D974" s="570">
        <v>0.96</v>
      </c>
    </row>
    <row r="975" spans="1:4" ht="89.25">
      <c r="A975" s="569">
        <v>92104</v>
      </c>
      <c r="B975" s="569" t="s">
        <v>9342</v>
      </c>
      <c r="C975" s="569" t="s">
        <v>26</v>
      </c>
      <c r="D975" s="570">
        <v>22.39</v>
      </c>
    </row>
    <row r="976" spans="1:4" ht="89.25">
      <c r="A976" s="569">
        <v>92105</v>
      </c>
      <c r="B976" s="569" t="s">
        <v>9343</v>
      </c>
      <c r="C976" s="569" t="s">
        <v>26</v>
      </c>
      <c r="D976" s="570">
        <v>118.52</v>
      </c>
    </row>
    <row r="977" spans="1:4" ht="51">
      <c r="A977" s="569">
        <v>92108</v>
      </c>
      <c r="B977" s="569" t="s">
        <v>5270</v>
      </c>
      <c r="C977" s="569" t="s">
        <v>26</v>
      </c>
      <c r="D977" s="570">
        <v>0.64</v>
      </c>
    </row>
    <row r="978" spans="1:4" ht="38.25">
      <c r="A978" s="569">
        <v>92109</v>
      </c>
      <c r="B978" s="569" t="s">
        <v>5271</v>
      </c>
      <c r="C978" s="569" t="s">
        <v>26</v>
      </c>
      <c r="D978" s="570">
        <v>0.14000000000000001</v>
      </c>
    </row>
    <row r="979" spans="1:4" ht="51">
      <c r="A979" s="569">
        <v>92110</v>
      </c>
      <c r="B979" s="569" t="s">
        <v>5272</v>
      </c>
      <c r="C979" s="569" t="s">
        <v>26</v>
      </c>
      <c r="D979" s="570">
        <v>0.5</v>
      </c>
    </row>
    <row r="980" spans="1:4" ht="51">
      <c r="A980" s="569">
        <v>92111</v>
      </c>
      <c r="B980" s="569" t="s">
        <v>5273</v>
      </c>
      <c r="C980" s="569" t="s">
        <v>26</v>
      </c>
      <c r="D980" s="570">
        <v>0.57999999999999996</v>
      </c>
    </row>
    <row r="981" spans="1:4" ht="25.5">
      <c r="A981" s="569">
        <v>92114</v>
      </c>
      <c r="B981" s="569" t="s">
        <v>5276</v>
      </c>
      <c r="C981" s="569" t="s">
        <v>26</v>
      </c>
      <c r="D981" s="570">
        <v>7.0000000000000007E-2</v>
      </c>
    </row>
    <row r="982" spans="1:4" ht="25.5">
      <c r="A982" s="569">
        <v>92115</v>
      </c>
      <c r="B982" s="569" t="s">
        <v>5277</v>
      </c>
      <c r="C982" s="569" t="s">
        <v>26</v>
      </c>
      <c r="D982" s="570">
        <v>0.01</v>
      </c>
    </row>
    <row r="983" spans="1:4" ht="25.5">
      <c r="A983" s="569">
        <v>92116</v>
      </c>
      <c r="B983" s="569" t="s">
        <v>5278</v>
      </c>
      <c r="C983" s="569" t="s">
        <v>26</v>
      </c>
      <c r="D983" s="570">
        <v>0.09</v>
      </c>
    </row>
    <row r="984" spans="1:4" ht="38.25">
      <c r="A984" s="569">
        <v>92133</v>
      </c>
      <c r="B984" s="569" t="s">
        <v>9346</v>
      </c>
      <c r="C984" s="569" t="s">
        <v>26</v>
      </c>
      <c r="D984" s="570">
        <v>7.32</v>
      </c>
    </row>
    <row r="985" spans="1:4" ht="25.5">
      <c r="A985" s="569">
        <v>92134</v>
      </c>
      <c r="B985" s="569" t="s">
        <v>9347</v>
      </c>
      <c r="C985" s="569" t="s">
        <v>26</v>
      </c>
      <c r="D985" s="570">
        <v>2.19</v>
      </c>
    </row>
    <row r="986" spans="1:4" ht="38.25">
      <c r="A986" s="569">
        <v>92135</v>
      </c>
      <c r="B986" s="569" t="s">
        <v>9348</v>
      </c>
      <c r="C986" s="569" t="s">
        <v>26</v>
      </c>
      <c r="D986" s="570">
        <v>0.45</v>
      </c>
    </row>
    <row r="987" spans="1:4" ht="38.25">
      <c r="A987" s="569">
        <v>92136</v>
      </c>
      <c r="B987" s="569" t="s">
        <v>9349</v>
      </c>
      <c r="C987" s="569" t="s">
        <v>26</v>
      </c>
      <c r="D987" s="570">
        <v>9.15</v>
      </c>
    </row>
    <row r="988" spans="1:4" ht="38.25">
      <c r="A988" s="569">
        <v>92137</v>
      </c>
      <c r="B988" s="569" t="s">
        <v>9350</v>
      </c>
      <c r="C988" s="569" t="s">
        <v>26</v>
      </c>
      <c r="D988" s="570">
        <v>92.77</v>
      </c>
    </row>
    <row r="989" spans="1:4" ht="38.25">
      <c r="A989" s="569">
        <v>92140</v>
      </c>
      <c r="B989" s="569" t="s">
        <v>5284</v>
      </c>
      <c r="C989" s="569" t="s">
        <v>26</v>
      </c>
      <c r="D989" s="570">
        <v>2.23</v>
      </c>
    </row>
    <row r="990" spans="1:4" ht="38.25">
      <c r="A990" s="569">
        <v>92141</v>
      </c>
      <c r="B990" s="569" t="s">
        <v>5285</v>
      </c>
      <c r="C990" s="569" t="s">
        <v>26</v>
      </c>
      <c r="D990" s="570">
        <v>0.66</v>
      </c>
    </row>
    <row r="991" spans="1:4" ht="38.25">
      <c r="A991" s="569">
        <v>92142</v>
      </c>
      <c r="B991" s="569" t="s">
        <v>5286</v>
      </c>
      <c r="C991" s="569" t="s">
        <v>26</v>
      </c>
      <c r="D991" s="570">
        <v>0.13</v>
      </c>
    </row>
    <row r="992" spans="1:4" ht="38.25">
      <c r="A992" s="569">
        <v>92143</v>
      </c>
      <c r="B992" s="569" t="s">
        <v>5287</v>
      </c>
      <c r="C992" s="569" t="s">
        <v>26</v>
      </c>
      <c r="D992" s="570">
        <v>2.79</v>
      </c>
    </row>
    <row r="993" spans="1:4" ht="38.25">
      <c r="A993" s="569">
        <v>92144</v>
      </c>
      <c r="B993" s="569" t="s">
        <v>5288</v>
      </c>
      <c r="C993" s="569" t="s">
        <v>26</v>
      </c>
      <c r="D993" s="570">
        <v>63.49</v>
      </c>
    </row>
    <row r="994" spans="1:4" ht="76.5">
      <c r="A994" s="569">
        <v>92237</v>
      </c>
      <c r="B994" s="569" t="s">
        <v>9368</v>
      </c>
      <c r="C994" s="569" t="s">
        <v>26</v>
      </c>
      <c r="D994" s="570">
        <v>13.91</v>
      </c>
    </row>
    <row r="995" spans="1:4" ht="76.5">
      <c r="A995" s="569">
        <v>92238</v>
      </c>
      <c r="B995" s="569" t="s">
        <v>9369</v>
      </c>
      <c r="C995" s="569" t="s">
        <v>26</v>
      </c>
      <c r="D995" s="570">
        <v>5.55</v>
      </c>
    </row>
    <row r="996" spans="1:4" ht="76.5">
      <c r="A996" s="569">
        <v>92239</v>
      </c>
      <c r="B996" s="569" t="s">
        <v>9370</v>
      </c>
      <c r="C996" s="569" t="s">
        <v>26</v>
      </c>
      <c r="D996" s="570">
        <v>1.1299999999999999</v>
      </c>
    </row>
    <row r="997" spans="1:4" ht="76.5">
      <c r="A997" s="569">
        <v>92240</v>
      </c>
      <c r="B997" s="569" t="s">
        <v>9371</v>
      </c>
      <c r="C997" s="569" t="s">
        <v>26</v>
      </c>
      <c r="D997" s="570">
        <v>26.08</v>
      </c>
    </row>
    <row r="998" spans="1:4" ht="76.5">
      <c r="A998" s="569">
        <v>92241</v>
      </c>
      <c r="B998" s="569" t="s">
        <v>9372</v>
      </c>
      <c r="C998" s="569" t="s">
        <v>26</v>
      </c>
      <c r="D998" s="570">
        <v>170.07</v>
      </c>
    </row>
    <row r="999" spans="1:4" ht="38.25">
      <c r="A999" s="569">
        <v>92712</v>
      </c>
      <c r="B999" s="569" t="s">
        <v>9714</v>
      </c>
      <c r="C999" s="569" t="s">
        <v>26</v>
      </c>
      <c r="D999" s="570">
        <v>0.16</v>
      </c>
    </row>
    <row r="1000" spans="1:4" ht="38.25">
      <c r="A1000" s="569">
        <v>92713</v>
      </c>
      <c r="B1000" s="569" t="s">
        <v>9715</v>
      </c>
      <c r="C1000" s="569" t="s">
        <v>26</v>
      </c>
      <c r="D1000" s="570">
        <v>0.03</v>
      </c>
    </row>
    <row r="1001" spans="1:4" ht="38.25">
      <c r="A1001" s="569">
        <v>92714</v>
      </c>
      <c r="B1001" s="569" t="s">
        <v>9716</v>
      </c>
      <c r="C1001" s="569" t="s">
        <v>26</v>
      </c>
      <c r="D1001" s="570">
        <v>0.21</v>
      </c>
    </row>
    <row r="1002" spans="1:4" ht="51">
      <c r="A1002" s="569">
        <v>92715</v>
      </c>
      <c r="B1002" s="569" t="s">
        <v>9717</v>
      </c>
      <c r="C1002" s="569" t="s">
        <v>26</v>
      </c>
      <c r="D1002" s="570">
        <v>21.9</v>
      </c>
    </row>
    <row r="1003" spans="1:4" ht="38.25">
      <c r="A1003" s="569">
        <v>92956</v>
      </c>
      <c r="B1003" s="569" t="s">
        <v>9920</v>
      </c>
      <c r="C1003" s="569" t="s">
        <v>26</v>
      </c>
      <c r="D1003" s="570">
        <v>3.72</v>
      </c>
    </row>
    <row r="1004" spans="1:4" ht="38.25">
      <c r="A1004" s="569">
        <v>92957</v>
      </c>
      <c r="B1004" s="569" t="s">
        <v>9921</v>
      </c>
      <c r="C1004" s="569" t="s">
        <v>26</v>
      </c>
      <c r="D1004" s="570">
        <v>0.83</v>
      </c>
    </row>
    <row r="1005" spans="1:4" ht="38.25">
      <c r="A1005" s="569">
        <v>92958</v>
      </c>
      <c r="B1005" s="569" t="s">
        <v>9922</v>
      </c>
      <c r="C1005" s="569" t="s">
        <v>26</v>
      </c>
      <c r="D1005" s="570">
        <v>4.07</v>
      </c>
    </row>
    <row r="1006" spans="1:4" ht="38.25">
      <c r="A1006" s="569">
        <v>92959</v>
      </c>
      <c r="B1006" s="569" t="s">
        <v>9923</v>
      </c>
      <c r="C1006" s="569" t="s">
        <v>26</v>
      </c>
      <c r="D1006" s="570">
        <v>7.19</v>
      </c>
    </row>
    <row r="1007" spans="1:4" ht="38.25">
      <c r="A1007" s="569">
        <v>92963</v>
      </c>
      <c r="B1007" s="569" t="s">
        <v>9926</v>
      </c>
      <c r="C1007" s="569" t="s">
        <v>26</v>
      </c>
      <c r="D1007" s="570">
        <v>1.25</v>
      </c>
    </row>
    <row r="1008" spans="1:4" ht="25.5">
      <c r="A1008" s="569">
        <v>92964</v>
      </c>
      <c r="B1008" s="569" t="s">
        <v>5367</v>
      </c>
      <c r="C1008" s="569" t="s">
        <v>26</v>
      </c>
      <c r="D1008" s="570">
        <v>0.28000000000000003</v>
      </c>
    </row>
    <row r="1009" spans="1:4" ht="38.25">
      <c r="A1009" s="569">
        <v>92965</v>
      </c>
      <c r="B1009" s="569" t="s">
        <v>9927</v>
      </c>
      <c r="C1009" s="569" t="s">
        <v>26</v>
      </c>
      <c r="D1009" s="570">
        <v>1.56</v>
      </c>
    </row>
    <row r="1010" spans="1:4" ht="76.5">
      <c r="A1010" s="569">
        <v>93220</v>
      </c>
      <c r="B1010" s="569" t="s">
        <v>10077</v>
      </c>
      <c r="C1010" s="569" t="s">
        <v>26</v>
      </c>
      <c r="D1010" s="570">
        <v>170.84</v>
      </c>
    </row>
    <row r="1011" spans="1:4" ht="76.5">
      <c r="A1011" s="569">
        <v>93221</v>
      </c>
      <c r="B1011" s="569" t="s">
        <v>10078</v>
      </c>
      <c r="C1011" s="569" t="s">
        <v>26</v>
      </c>
      <c r="D1011" s="570">
        <v>44.87</v>
      </c>
    </row>
    <row r="1012" spans="1:4" ht="76.5">
      <c r="A1012" s="569">
        <v>93222</v>
      </c>
      <c r="B1012" s="569" t="s">
        <v>10079</v>
      </c>
      <c r="C1012" s="569" t="s">
        <v>26</v>
      </c>
      <c r="D1012" s="570">
        <v>213.79</v>
      </c>
    </row>
    <row r="1013" spans="1:4" ht="89.25">
      <c r="A1013" s="569">
        <v>93223</v>
      </c>
      <c r="B1013" s="569" t="s">
        <v>10080</v>
      </c>
      <c r="C1013" s="569" t="s">
        <v>26</v>
      </c>
      <c r="D1013" s="570">
        <v>182.83</v>
      </c>
    </row>
    <row r="1014" spans="1:4" ht="51">
      <c r="A1014" s="569">
        <v>93229</v>
      </c>
      <c r="B1014" s="569" t="s">
        <v>5390</v>
      </c>
      <c r="C1014" s="569" t="s">
        <v>26</v>
      </c>
      <c r="D1014" s="570">
        <v>0.27</v>
      </c>
    </row>
    <row r="1015" spans="1:4" ht="51">
      <c r="A1015" s="569">
        <v>93230</v>
      </c>
      <c r="B1015" s="569" t="s">
        <v>5391</v>
      </c>
      <c r="C1015" s="569" t="s">
        <v>26</v>
      </c>
      <c r="D1015" s="570">
        <v>0.06</v>
      </c>
    </row>
    <row r="1016" spans="1:4" ht="51">
      <c r="A1016" s="569">
        <v>93231</v>
      </c>
      <c r="B1016" s="569" t="s">
        <v>5392</v>
      </c>
      <c r="C1016" s="569" t="s">
        <v>26</v>
      </c>
      <c r="D1016" s="570">
        <v>0.25</v>
      </c>
    </row>
    <row r="1017" spans="1:4" ht="51">
      <c r="A1017" s="569">
        <v>93232</v>
      </c>
      <c r="B1017" s="569" t="s">
        <v>10083</v>
      </c>
      <c r="C1017" s="569" t="s">
        <v>26</v>
      </c>
      <c r="D1017" s="570">
        <v>3.5</v>
      </c>
    </row>
    <row r="1018" spans="1:4" ht="25.5">
      <c r="A1018" s="569">
        <v>93235</v>
      </c>
      <c r="B1018" s="569" t="s">
        <v>10084</v>
      </c>
      <c r="C1018" s="569" t="s">
        <v>26</v>
      </c>
      <c r="D1018" s="570">
        <v>1.06</v>
      </c>
    </row>
    <row r="1019" spans="1:4" ht="63.75">
      <c r="A1019" s="569">
        <v>93238</v>
      </c>
      <c r="B1019" s="569" t="s">
        <v>10085</v>
      </c>
      <c r="C1019" s="569" t="s">
        <v>26</v>
      </c>
      <c r="D1019" s="570">
        <v>1.05</v>
      </c>
    </row>
    <row r="1020" spans="1:4" ht="63.75">
      <c r="A1020" s="569">
        <v>93239</v>
      </c>
      <c r="B1020" s="569" t="s">
        <v>10086</v>
      </c>
      <c r="C1020" s="569" t="s">
        <v>26</v>
      </c>
      <c r="D1020" s="570">
        <v>4.7699999999999996</v>
      </c>
    </row>
    <row r="1021" spans="1:4" ht="63.75">
      <c r="A1021" s="569">
        <v>93240</v>
      </c>
      <c r="B1021" s="569" t="s">
        <v>10087</v>
      </c>
      <c r="C1021" s="569" t="s">
        <v>26</v>
      </c>
      <c r="D1021" s="570">
        <v>8.75</v>
      </c>
    </row>
    <row r="1022" spans="1:4" ht="38.25">
      <c r="A1022" s="569">
        <v>93267</v>
      </c>
      <c r="B1022" s="569" t="s">
        <v>10088</v>
      </c>
      <c r="C1022" s="569" t="s">
        <v>26</v>
      </c>
      <c r="D1022" s="570">
        <v>21.76</v>
      </c>
    </row>
    <row r="1023" spans="1:4" ht="38.25">
      <c r="A1023" s="569">
        <v>93269</v>
      </c>
      <c r="B1023" s="569" t="s">
        <v>10089</v>
      </c>
      <c r="C1023" s="569" t="s">
        <v>26</v>
      </c>
      <c r="D1023" s="570">
        <v>4.8899999999999997</v>
      </c>
    </row>
    <row r="1024" spans="1:4" ht="38.25">
      <c r="A1024" s="569">
        <v>93270</v>
      </c>
      <c r="B1024" s="569" t="s">
        <v>10090</v>
      </c>
      <c r="C1024" s="569" t="s">
        <v>26</v>
      </c>
      <c r="D1024" s="570">
        <v>23.8</v>
      </c>
    </row>
    <row r="1025" spans="1:4" ht="38.25">
      <c r="A1025" s="569">
        <v>93271</v>
      </c>
      <c r="B1025" s="569" t="s">
        <v>10091</v>
      </c>
      <c r="C1025" s="569" t="s">
        <v>26</v>
      </c>
      <c r="D1025" s="570">
        <v>4.3899999999999997</v>
      </c>
    </row>
    <row r="1026" spans="1:4" ht="38.25">
      <c r="A1026" s="569">
        <v>93277</v>
      </c>
      <c r="B1026" s="569" t="s">
        <v>10094</v>
      </c>
      <c r="C1026" s="569" t="s">
        <v>26</v>
      </c>
      <c r="D1026" s="570">
        <v>0.27</v>
      </c>
    </row>
    <row r="1027" spans="1:4" ht="38.25">
      <c r="A1027" s="569">
        <v>93278</v>
      </c>
      <c r="B1027" s="569" t="s">
        <v>10095</v>
      </c>
      <c r="C1027" s="569" t="s">
        <v>26</v>
      </c>
      <c r="D1027" s="570">
        <v>0.06</v>
      </c>
    </row>
    <row r="1028" spans="1:4" ht="38.25">
      <c r="A1028" s="569">
        <v>93279</v>
      </c>
      <c r="B1028" s="569" t="s">
        <v>10096</v>
      </c>
      <c r="C1028" s="569" t="s">
        <v>26</v>
      </c>
      <c r="D1028" s="570">
        <v>0.25</v>
      </c>
    </row>
    <row r="1029" spans="1:4" ht="38.25">
      <c r="A1029" s="569">
        <v>93280</v>
      </c>
      <c r="B1029" s="569" t="s">
        <v>10097</v>
      </c>
      <c r="C1029" s="569" t="s">
        <v>26</v>
      </c>
      <c r="D1029" s="570">
        <v>0.36</v>
      </c>
    </row>
    <row r="1030" spans="1:4" ht="51">
      <c r="A1030" s="569">
        <v>93283</v>
      </c>
      <c r="B1030" s="569" t="s">
        <v>10100</v>
      </c>
      <c r="C1030" s="569" t="s">
        <v>26</v>
      </c>
      <c r="D1030" s="570">
        <v>45.74</v>
      </c>
    </row>
    <row r="1031" spans="1:4" ht="38.25">
      <c r="A1031" s="569">
        <v>93284</v>
      </c>
      <c r="B1031" s="569" t="s">
        <v>10101</v>
      </c>
      <c r="C1031" s="569" t="s">
        <v>26</v>
      </c>
      <c r="D1031" s="570">
        <v>15.66</v>
      </c>
    </row>
    <row r="1032" spans="1:4" ht="51">
      <c r="A1032" s="569">
        <v>93285</v>
      </c>
      <c r="B1032" s="569" t="s">
        <v>10102</v>
      </c>
      <c r="C1032" s="569" t="s">
        <v>26</v>
      </c>
      <c r="D1032" s="570">
        <v>73.540000000000006</v>
      </c>
    </row>
    <row r="1033" spans="1:4" ht="51">
      <c r="A1033" s="569">
        <v>93286</v>
      </c>
      <c r="B1033" s="569" t="s">
        <v>10103</v>
      </c>
      <c r="C1033" s="569" t="s">
        <v>26</v>
      </c>
      <c r="D1033" s="570">
        <v>103.87</v>
      </c>
    </row>
    <row r="1034" spans="1:4" ht="51">
      <c r="A1034" s="569">
        <v>93296</v>
      </c>
      <c r="B1034" s="569" t="s">
        <v>10106</v>
      </c>
      <c r="C1034" s="569" t="s">
        <v>26</v>
      </c>
      <c r="D1034" s="570">
        <v>3.2</v>
      </c>
    </row>
    <row r="1035" spans="1:4" ht="76.5">
      <c r="A1035" s="569">
        <v>93397</v>
      </c>
      <c r="B1035" s="569" t="s">
        <v>10145</v>
      </c>
      <c r="C1035" s="569" t="s">
        <v>26</v>
      </c>
      <c r="D1035" s="570">
        <v>8.06</v>
      </c>
    </row>
    <row r="1036" spans="1:4" ht="63.75">
      <c r="A1036" s="569">
        <v>93398</v>
      </c>
      <c r="B1036" s="569" t="s">
        <v>10146</v>
      </c>
      <c r="C1036" s="569" t="s">
        <v>26</v>
      </c>
      <c r="D1036" s="570">
        <v>3.22</v>
      </c>
    </row>
    <row r="1037" spans="1:4" ht="76.5">
      <c r="A1037" s="569">
        <v>93399</v>
      </c>
      <c r="B1037" s="569" t="s">
        <v>10147</v>
      </c>
      <c r="C1037" s="569" t="s">
        <v>26</v>
      </c>
      <c r="D1037" s="570">
        <v>0.65</v>
      </c>
    </row>
    <row r="1038" spans="1:4" ht="76.5">
      <c r="A1038" s="569">
        <v>93400</v>
      </c>
      <c r="B1038" s="569" t="s">
        <v>10148</v>
      </c>
      <c r="C1038" s="569" t="s">
        <v>26</v>
      </c>
      <c r="D1038" s="570">
        <v>15.13</v>
      </c>
    </row>
    <row r="1039" spans="1:4" ht="76.5">
      <c r="A1039" s="569">
        <v>93401</v>
      </c>
      <c r="B1039" s="569" t="s">
        <v>10149</v>
      </c>
      <c r="C1039" s="569" t="s">
        <v>26</v>
      </c>
      <c r="D1039" s="570">
        <v>97.4</v>
      </c>
    </row>
    <row r="1040" spans="1:4" ht="102">
      <c r="A1040" s="569">
        <v>93404</v>
      </c>
      <c r="B1040" s="569" t="s">
        <v>10151</v>
      </c>
      <c r="C1040" s="569" t="s">
        <v>26</v>
      </c>
      <c r="D1040" s="570">
        <v>3.61</v>
      </c>
    </row>
    <row r="1041" spans="1:4" ht="102">
      <c r="A1041" s="569">
        <v>93405</v>
      </c>
      <c r="B1041" s="569" t="s">
        <v>10152</v>
      </c>
      <c r="C1041" s="569" t="s">
        <v>26</v>
      </c>
      <c r="D1041" s="570">
        <v>0.71</v>
      </c>
    </row>
    <row r="1042" spans="1:4" ht="102">
      <c r="A1042" s="569">
        <v>93406</v>
      </c>
      <c r="B1042" s="569" t="s">
        <v>10153</v>
      </c>
      <c r="C1042" s="569" t="s">
        <v>26</v>
      </c>
      <c r="D1042" s="570">
        <v>4.5199999999999996</v>
      </c>
    </row>
    <row r="1043" spans="1:4" ht="102">
      <c r="A1043" s="569">
        <v>93407</v>
      </c>
      <c r="B1043" s="569" t="s">
        <v>10154</v>
      </c>
      <c r="C1043" s="569" t="s">
        <v>26</v>
      </c>
      <c r="D1043" s="570">
        <v>32.479999999999997</v>
      </c>
    </row>
    <row r="1044" spans="1:4" ht="38.25">
      <c r="A1044" s="569">
        <v>93411</v>
      </c>
      <c r="B1044" s="569" t="s">
        <v>10157</v>
      </c>
      <c r="C1044" s="569" t="s">
        <v>26</v>
      </c>
      <c r="D1044" s="570">
        <v>0.15</v>
      </c>
    </row>
    <row r="1045" spans="1:4" ht="38.25">
      <c r="A1045" s="569">
        <v>93412</v>
      </c>
      <c r="B1045" s="569" t="s">
        <v>10158</v>
      </c>
      <c r="C1045" s="569" t="s">
        <v>26</v>
      </c>
      <c r="D1045" s="570">
        <v>0.05</v>
      </c>
    </row>
    <row r="1046" spans="1:4" ht="38.25">
      <c r="A1046" s="569">
        <v>93413</v>
      </c>
      <c r="B1046" s="569" t="s">
        <v>10159</v>
      </c>
      <c r="C1046" s="569" t="s">
        <v>26</v>
      </c>
      <c r="D1046" s="570">
        <v>0.13</v>
      </c>
    </row>
    <row r="1047" spans="1:4" ht="51">
      <c r="A1047" s="569">
        <v>93414</v>
      </c>
      <c r="B1047" s="569" t="s">
        <v>10160</v>
      </c>
      <c r="C1047" s="569" t="s">
        <v>26</v>
      </c>
      <c r="D1047" s="570">
        <v>8.15</v>
      </c>
    </row>
    <row r="1048" spans="1:4" ht="38.25">
      <c r="A1048" s="569">
        <v>93417</v>
      </c>
      <c r="B1048" s="569" t="s">
        <v>10163</v>
      </c>
      <c r="C1048" s="569" t="s">
        <v>26</v>
      </c>
      <c r="D1048" s="570">
        <v>1.96</v>
      </c>
    </row>
    <row r="1049" spans="1:4" ht="25.5">
      <c r="A1049" s="569">
        <v>93418</v>
      </c>
      <c r="B1049" s="569" t="s">
        <v>10164</v>
      </c>
      <c r="C1049" s="569" t="s">
        <v>26</v>
      </c>
      <c r="D1049" s="570">
        <v>0.67</v>
      </c>
    </row>
    <row r="1050" spans="1:4" ht="38.25">
      <c r="A1050" s="569">
        <v>93419</v>
      </c>
      <c r="B1050" s="569" t="s">
        <v>5397</v>
      </c>
      <c r="C1050" s="569" t="s">
        <v>26</v>
      </c>
      <c r="D1050" s="570">
        <v>1.75</v>
      </c>
    </row>
    <row r="1051" spans="1:4" ht="38.25">
      <c r="A1051" s="569">
        <v>93420</v>
      </c>
      <c r="B1051" s="569" t="s">
        <v>10165</v>
      </c>
      <c r="C1051" s="569" t="s">
        <v>26</v>
      </c>
      <c r="D1051" s="570">
        <v>41.31</v>
      </c>
    </row>
    <row r="1052" spans="1:4" ht="38.25">
      <c r="A1052" s="569">
        <v>93423</v>
      </c>
      <c r="B1052" s="569" t="s">
        <v>10166</v>
      </c>
      <c r="C1052" s="569" t="s">
        <v>26</v>
      </c>
      <c r="D1052" s="570">
        <v>2.77</v>
      </c>
    </row>
    <row r="1053" spans="1:4" ht="25.5">
      <c r="A1053" s="569">
        <v>93424</v>
      </c>
      <c r="B1053" s="569" t="s">
        <v>10167</v>
      </c>
      <c r="C1053" s="569" t="s">
        <v>26</v>
      </c>
      <c r="D1053" s="570">
        <v>0.95</v>
      </c>
    </row>
    <row r="1054" spans="1:4" ht="38.25">
      <c r="A1054" s="569">
        <v>93425</v>
      </c>
      <c r="B1054" s="569" t="s">
        <v>10168</v>
      </c>
      <c r="C1054" s="569" t="s">
        <v>26</v>
      </c>
      <c r="D1054" s="570">
        <v>2.48</v>
      </c>
    </row>
    <row r="1055" spans="1:4" ht="38.25">
      <c r="A1055" s="569">
        <v>93426</v>
      </c>
      <c r="B1055" s="569" t="s">
        <v>10169</v>
      </c>
      <c r="C1055" s="569" t="s">
        <v>26</v>
      </c>
      <c r="D1055" s="570">
        <v>98.72</v>
      </c>
    </row>
    <row r="1056" spans="1:4" ht="38.25">
      <c r="A1056" s="569">
        <v>93429</v>
      </c>
      <c r="B1056" s="569" t="s">
        <v>10172</v>
      </c>
      <c r="C1056" s="569" t="s">
        <v>26</v>
      </c>
      <c r="D1056" s="570">
        <v>64.400000000000006</v>
      </c>
    </row>
    <row r="1057" spans="1:4" ht="38.25">
      <c r="A1057" s="569">
        <v>93430</v>
      </c>
      <c r="B1057" s="569" t="s">
        <v>10173</v>
      </c>
      <c r="C1057" s="569" t="s">
        <v>26</v>
      </c>
      <c r="D1057" s="570">
        <v>22.05</v>
      </c>
    </row>
    <row r="1058" spans="1:4" ht="38.25">
      <c r="A1058" s="569">
        <v>93431</v>
      </c>
      <c r="B1058" s="569" t="s">
        <v>10174</v>
      </c>
      <c r="C1058" s="569" t="s">
        <v>26</v>
      </c>
      <c r="D1058" s="570">
        <v>103.52</v>
      </c>
    </row>
    <row r="1059" spans="1:4" ht="38.25">
      <c r="A1059" s="569">
        <v>93432</v>
      </c>
      <c r="B1059" s="569" t="s">
        <v>10175</v>
      </c>
      <c r="C1059" s="569" t="s">
        <v>26</v>
      </c>
      <c r="D1059" s="570">
        <v>1867.2</v>
      </c>
    </row>
    <row r="1060" spans="1:4" ht="38.25">
      <c r="A1060" s="569">
        <v>93435</v>
      </c>
      <c r="B1060" s="569" t="s">
        <v>10178</v>
      </c>
      <c r="C1060" s="569" t="s">
        <v>26</v>
      </c>
      <c r="D1060" s="570">
        <v>3.48</v>
      </c>
    </row>
    <row r="1061" spans="1:4" ht="38.25">
      <c r="A1061" s="569">
        <v>93436</v>
      </c>
      <c r="B1061" s="569" t="s">
        <v>10179</v>
      </c>
      <c r="C1061" s="569" t="s">
        <v>26</v>
      </c>
      <c r="D1061" s="570">
        <v>1.39</v>
      </c>
    </row>
    <row r="1062" spans="1:4" ht="38.25">
      <c r="A1062" s="569">
        <v>93437</v>
      </c>
      <c r="B1062" s="569" t="s">
        <v>10180</v>
      </c>
      <c r="C1062" s="569" t="s">
        <v>26</v>
      </c>
      <c r="D1062" s="570">
        <v>6.53</v>
      </c>
    </row>
    <row r="1063" spans="1:4" ht="38.25">
      <c r="A1063" s="569">
        <v>93438</v>
      </c>
      <c r="B1063" s="569" t="s">
        <v>10181</v>
      </c>
      <c r="C1063" s="569" t="s">
        <v>26</v>
      </c>
      <c r="D1063" s="570">
        <v>18.32</v>
      </c>
    </row>
    <row r="1064" spans="1:4" ht="38.25">
      <c r="A1064" s="569">
        <v>95114</v>
      </c>
      <c r="B1064" s="569" t="s">
        <v>10592</v>
      </c>
      <c r="C1064" s="569" t="s">
        <v>26</v>
      </c>
      <c r="D1064" s="570">
        <v>1.21</v>
      </c>
    </row>
    <row r="1065" spans="1:4" ht="38.25">
      <c r="A1065" s="569">
        <v>95115</v>
      </c>
      <c r="B1065" s="569" t="s">
        <v>10593</v>
      </c>
      <c r="C1065" s="569" t="s">
        <v>26</v>
      </c>
      <c r="D1065" s="570">
        <v>0.27</v>
      </c>
    </row>
    <row r="1066" spans="1:4" ht="38.25">
      <c r="A1066" s="569">
        <v>95116</v>
      </c>
      <c r="B1066" s="569" t="s">
        <v>5472</v>
      </c>
      <c r="C1066" s="569" t="s">
        <v>26</v>
      </c>
      <c r="D1066" s="570">
        <v>31.99</v>
      </c>
    </row>
    <row r="1067" spans="1:4" ht="38.25">
      <c r="A1067" s="569">
        <v>95117</v>
      </c>
      <c r="B1067" s="569" t="s">
        <v>5473</v>
      </c>
      <c r="C1067" s="569" t="s">
        <v>26</v>
      </c>
      <c r="D1067" s="570">
        <v>9.59</v>
      </c>
    </row>
    <row r="1068" spans="1:4" ht="38.25">
      <c r="A1068" s="569">
        <v>95118</v>
      </c>
      <c r="B1068" s="569" t="s">
        <v>10594</v>
      </c>
      <c r="C1068" s="569" t="s">
        <v>26</v>
      </c>
      <c r="D1068" s="570">
        <v>33.22</v>
      </c>
    </row>
    <row r="1069" spans="1:4" ht="38.25">
      <c r="A1069" s="569">
        <v>95119</v>
      </c>
      <c r="B1069" s="569" t="s">
        <v>10595</v>
      </c>
      <c r="C1069" s="569" t="s">
        <v>26</v>
      </c>
      <c r="D1069" s="570">
        <v>11.37</v>
      </c>
    </row>
    <row r="1070" spans="1:4" ht="38.25">
      <c r="A1070" s="569">
        <v>95120</v>
      </c>
      <c r="B1070" s="569" t="s">
        <v>10596</v>
      </c>
      <c r="C1070" s="569" t="s">
        <v>26</v>
      </c>
      <c r="D1070" s="570">
        <v>29.96</v>
      </c>
    </row>
    <row r="1071" spans="1:4" ht="38.25">
      <c r="A1071" s="569">
        <v>95123</v>
      </c>
      <c r="B1071" s="569" t="s">
        <v>5474</v>
      </c>
      <c r="C1071" s="569" t="s">
        <v>26</v>
      </c>
      <c r="D1071" s="570">
        <v>10.01</v>
      </c>
    </row>
    <row r="1072" spans="1:4" ht="38.25">
      <c r="A1072" s="569">
        <v>95124</v>
      </c>
      <c r="B1072" s="569" t="s">
        <v>5475</v>
      </c>
      <c r="C1072" s="569" t="s">
        <v>26</v>
      </c>
      <c r="D1072" s="570">
        <v>3</v>
      </c>
    </row>
    <row r="1073" spans="1:4" ht="38.25">
      <c r="A1073" s="569">
        <v>95125</v>
      </c>
      <c r="B1073" s="569" t="s">
        <v>5476</v>
      </c>
      <c r="C1073" s="569" t="s">
        <v>26</v>
      </c>
      <c r="D1073" s="570">
        <v>10.96</v>
      </c>
    </row>
    <row r="1074" spans="1:4" ht="38.25">
      <c r="A1074" s="569">
        <v>95126</v>
      </c>
      <c r="B1074" s="569" t="s">
        <v>10599</v>
      </c>
      <c r="C1074" s="569" t="s">
        <v>26</v>
      </c>
      <c r="D1074" s="570">
        <v>90.71</v>
      </c>
    </row>
    <row r="1075" spans="1:4" ht="38.25">
      <c r="A1075" s="569">
        <v>95129</v>
      </c>
      <c r="B1075" s="569" t="s">
        <v>10600</v>
      </c>
      <c r="C1075" s="569" t="s">
        <v>26</v>
      </c>
      <c r="D1075" s="570">
        <v>17.77</v>
      </c>
    </row>
    <row r="1076" spans="1:4" ht="38.25">
      <c r="A1076" s="569">
        <v>95130</v>
      </c>
      <c r="B1076" s="569" t="s">
        <v>10601</v>
      </c>
      <c r="C1076" s="569" t="s">
        <v>26</v>
      </c>
      <c r="D1076" s="570">
        <v>6.22</v>
      </c>
    </row>
    <row r="1077" spans="1:4" ht="38.25">
      <c r="A1077" s="569">
        <v>95131</v>
      </c>
      <c r="B1077" s="569" t="s">
        <v>10602</v>
      </c>
      <c r="C1077" s="569" t="s">
        <v>26</v>
      </c>
      <c r="D1077" s="570">
        <v>33.32</v>
      </c>
    </row>
    <row r="1078" spans="1:4" ht="38.25">
      <c r="A1078" s="569">
        <v>95132</v>
      </c>
      <c r="B1078" s="569" t="s">
        <v>10603</v>
      </c>
      <c r="C1078" s="569" t="s">
        <v>26</v>
      </c>
      <c r="D1078" s="570">
        <v>19.829999999999998</v>
      </c>
    </row>
    <row r="1079" spans="1:4" ht="38.25">
      <c r="A1079" s="569">
        <v>95136</v>
      </c>
      <c r="B1079" s="569" t="s">
        <v>10605</v>
      </c>
      <c r="C1079" s="569" t="s">
        <v>26</v>
      </c>
      <c r="D1079" s="570">
        <v>0.03</v>
      </c>
    </row>
    <row r="1080" spans="1:4" ht="38.25">
      <c r="A1080" s="569">
        <v>95137</v>
      </c>
      <c r="B1080" s="569" t="s">
        <v>10606</v>
      </c>
      <c r="C1080" s="569" t="s">
        <v>26</v>
      </c>
      <c r="D1080" s="570">
        <v>0.01</v>
      </c>
    </row>
    <row r="1081" spans="1:4" ht="38.25">
      <c r="A1081" s="569">
        <v>95138</v>
      </c>
      <c r="B1081" s="569" t="s">
        <v>10607</v>
      </c>
      <c r="C1081" s="569" t="s">
        <v>26</v>
      </c>
      <c r="D1081" s="570">
        <v>0.02</v>
      </c>
    </row>
    <row r="1082" spans="1:4" ht="38.25">
      <c r="A1082" s="569">
        <v>95208</v>
      </c>
      <c r="B1082" s="569" t="s">
        <v>10611</v>
      </c>
      <c r="C1082" s="569" t="s">
        <v>26</v>
      </c>
      <c r="D1082" s="570">
        <v>24.66</v>
      </c>
    </row>
    <row r="1083" spans="1:4" ht="38.25">
      <c r="A1083" s="569">
        <v>95209</v>
      </c>
      <c r="B1083" s="569" t="s">
        <v>10612</v>
      </c>
      <c r="C1083" s="569" t="s">
        <v>26</v>
      </c>
      <c r="D1083" s="570">
        <v>5.54</v>
      </c>
    </row>
    <row r="1084" spans="1:4" ht="38.25">
      <c r="A1084" s="569">
        <v>95210</v>
      </c>
      <c r="B1084" s="569" t="s">
        <v>10613</v>
      </c>
      <c r="C1084" s="569" t="s">
        <v>26</v>
      </c>
      <c r="D1084" s="570">
        <v>26.97</v>
      </c>
    </row>
    <row r="1085" spans="1:4" ht="38.25">
      <c r="A1085" s="569">
        <v>95211</v>
      </c>
      <c r="B1085" s="569" t="s">
        <v>10614</v>
      </c>
      <c r="C1085" s="569" t="s">
        <v>26</v>
      </c>
      <c r="D1085" s="570">
        <v>4.3899999999999997</v>
      </c>
    </row>
    <row r="1086" spans="1:4" ht="38.25">
      <c r="A1086" s="569">
        <v>95214</v>
      </c>
      <c r="B1086" s="569" t="s">
        <v>10617</v>
      </c>
      <c r="C1086" s="569" t="s">
        <v>26</v>
      </c>
      <c r="D1086" s="570">
        <v>0.78</v>
      </c>
    </row>
    <row r="1087" spans="1:4" ht="38.25">
      <c r="A1087" s="569">
        <v>95215</v>
      </c>
      <c r="B1087" s="569" t="s">
        <v>10618</v>
      </c>
      <c r="C1087" s="569" t="s">
        <v>26</v>
      </c>
      <c r="D1087" s="570">
        <v>0.15</v>
      </c>
    </row>
    <row r="1088" spans="1:4" ht="38.25">
      <c r="A1088" s="569">
        <v>95216</v>
      </c>
      <c r="B1088" s="569" t="s">
        <v>10619</v>
      </c>
      <c r="C1088" s="569" t="s">
        <v>26</v>
      </c>
      <c r="D1088" s="570">
        <v>0.54</v>
      </c>
    </row>
    <row r="1089" spans="1:4" ht="38.25">
      <c r="A1089" s="569">
        <v>95217</v>
      </c>
      <c r="B1089" s="569" t="s">
        <v>10620</v>
      </c>
      <c r="C1089" s="569" t="s">
        <v>26</v>
      </c>
      <c r="D1089" s="570">
        <v>0.28999999999999998</v>
      </c>
    </row>
    <row r="1090" spans="1:4" ht="25.5">
      <c r="A1090" s="569">
        <v>95255</v>
      </c>
      <c r="B1090" s="569" t="s">
        <v>5479</v>
      </c>
      <c r="C1090" s="569" t="s">
        <v>26</v>
      </c>
      <c r="D1090" s="570">
        <v>1.08</v>
      </c>
    </row>
    <row r="1091" spans="1:4" ht="25.5">
      <c r="A1091" s="569">
        <v>95256</v>
      </c>
      <c r="B1091" s="569" t="s">
        <v>5480</v>
      </c>
      <c r="C1091" s="569" t="s">
        <v>26</v>
      </c>
      <c r="D1091" s="570">
        <v>0.24</v>
      </c>
    </row>
    <row r="1092" spans="1:4" ht="25.5">
      <c r="A1092" s="569">
        <v>95257</v>
      </c>
      <c r="B1092" s="569" t="s">
        <v>5481</v>
      </c>
      <c r="C1092" s="569" t="s">
        <v>26</v>
      </c>
      <c r="D1092" s="570">
        <v>1.35</v>
      </c>
    </row>
    <row r="1093" spans="1:4" ht="38.25">
      <c r="A1093" s="569">
        <v>95260</v>
      </c>
      <c r="B1093" s="569" t="s">
        <v>10632</v>
      </c>
      <c r="C1093" s="569" t="s">
        <v>26</v>
      </c>
      <c r="D1093" s="570">
        <v>0.51</v>
      </c>
    </row>
    <row r="1094" spans="1:4" ht="38.25">
      <c r="A1094" s="569">
        <v>95261</v>
      </c>
      <c r="B1094" s="569" t="s">
        <v>10633</v>
      </c>
      <c r="C1094" s="569" t="s">
        <v>26</v>
      </c>
      <c r="D1094" s="570">
        <v>0.23</v>
      </c>
    </row>
    <row r="1095" spans="1:4" ht="38.25">
      <c r="A1095" s="569">
        <v>95262</v>
      </c>
      <c r="B1095" s="569" t="s">
        <v>10634</v>
      </c>
      <c r="C1095" s="569" t="s">
        <v>26</v>
      </c>
      <c r="D1095" s="570">
        <v>1.1200000000000001</v>
      </c>
    </row>
    <row r="1096" spans="1:4" ht="38.25">
      <c r="A1096" s="569">
        <v>95263</v>
      </c>
      <c r="B1096" s="569" t="s">
        <v>10635</v>
      </c>
      <c r="C1096" s="569" t="s">
        <v>26</v>
      </c>
      <c r="D1096" s="570">
        <v>1.87</v>
      </c>
    </row>
    <row r="1097" spans="1:4" ht="51">
      <c r="A1097" s="569">
        <v>95266</v>
      </c>
      <c r="B1097" s="569" t="s">
        <v>10638</v>
      </c>
      <c r="C1097" s="569" t="s">
        <v>26</v>
      </c>
      <c r="D1097" s="570">
        <v>0.41</v>
      </c>
    </row>
    <row r="1098" spans="1:4" ht="51">
      <c r="A1098" s="569">
        <v>95267</v>
      </c>
      <c r="B1098" s="569" t="s">
        <v>10639</v>
      </c>
      <c r="C1098" s="569" t="s">
        <v>26</v>
      </c>
      <c r="D1098" s="570">
        <v>0.08</v>
      </c>
    </row>
    <row r="1099" spans="1:4" ht="51">
      <c r="A1099" s="569">
        <v>95268</v>
      </c>
      <c r="B1099" s="569" t="s">
        <v>10640</v>
      </c>
      <c r="C1099" s="569" t="s">
        <v>26</v>
      </c>
      <c r="D1099" s="570">
        <v>0.4</v>
      </c>
    </row>
    <row r="1100" spans="1:4" ht="51">
      <c r="A1100" s="569">
        <v>95269</v>
      </c>
      <c r="B1100" s="569" t="s">
        <v>10641</v>
      </c>
      <c r="C1100" s="569" t="s">
        <v>26</v>
      </c>
      <c r="D1100" s="570">
        <v>3.5</v>
      </c>
    </row>
    <row r="1101" spans="1:4" ht="38.25">
      <c r="A1101" s="569">
        <v>95272</v>
      </c>
      <c r="B1101" s="569" t="s">
        <v>10644</v>
      </c>
      <c r="C1101" s="569" t="s">
        <v>26</v>
      </c>
      <c r="D1101" s="570">
        <v>0.4</v>
      </c>
    </row>
    <row r="1102" spans="1:4" ht="38.25">
      <c r="A1102" s="569">
        <v>95273</v>
      </c>
      <c r="B1102" s="569" t="s">
        <v>10645</v>
      </c>
      <c r="C1102" s="569" t="s">
        <v>26</v>
      </c>
      <c r="D1102" s="570">
        <v>0.09</v>
      </c>
    </row>
    <row r="1103" spans="1:4" ht="38.25">
      <c r="A1103" s="569">
        <v>95274</v>
      </c>
      <c r="B1103" s="569" t="s">
        <v>10646</v>
      </c>
      <c r="C1103" s="569" t="s">
        <v>26</v>
      </c>
      <c r="D1103" s="570">
        <v>0.31</v>
      </c>
    </row>
    <row r="1104" spans="1:4" ht="38.25">
      <c r="A1104" s="569">
        <v>95275</v>
      </c>
      <c r="B1104" s="569" t="s">
        <v>10647</v>
      </c>
      <c r="C1104" s="569" t="s">
        <v>26</v>
      </c>
      <c r="D1104" s="570">
        <v>1.19</v>
      </c>
    </row>
    <row r="1105" spans="1:4" ht="38.25">
      <c r="A1105" s="569">
        <v>95278</v>
      </c>
      <c r="B1105" s="569" t="s">
        <v>10650</v>
      </c>
      <c r="C1105" s="569" t="s">
        <v>26</v>
      </c>
      <c r="D1105" s="570">
        <v>0.44</v>
      </c>
    </row>
    <row r="1106" spans="1:4" ht="38.25">
      <c r="A1106" s="569">
        <v>95279</v>
      </c>
      <c r="B1106" s="569" t="s">
        <v>10651</v>
      </c>
      <c r="C1106" s="569" t="s">
        <v>26</v>
      </c>
      <c r="D1106" s="570">
        <v>0.09</v>
      </c>
    </row>
    <row r="1107" spans="1:4" ht="38.25">
      <c r="A1107" s="569">
        <v>95280</v>
      </c>
      <c r="B1107" s="569" t="s">
        <v>10652</v>
      </c>
      <c r="C1107" s="569" t="s">
        <v>26</v>
      </c>
      <c r="D1107" s="570">
        <v>0.34</v>
      </c>
    </row>
    <row r="1108" spans="1:4" ht="38.25">
      <c r="A1108" s="569">
        <v>95281</v>
      </c>
      <c r="B1108" s="569" t="s">
        <v>10653</v>
      </c>
      <c r="C1108" s="569" t="s">
        <v>26</v>
      </c>
      <c r="D1108" s="570">
        <v>3.5</v>
      </c>
    </row>
    <row r="1109" spans="1:4" ht="51">
      <c r="A1109" s="569">
        <v>95617</v>
      </c>
      <c r="B1109" s="569" t="s">
        <v>10818</v>
      </c>
      <c r="C1109" s="569" t="s">
        <v>26</v>
      </c>
      <c r="D1109" s="570">
        <v>0.88</v>
      </c>
    </row>
    <row r="1110" spans="1:4" ht="51">
      <c r="A1110" s="569">
        <v>95618</v>
      </c>
      <c r="B1110" s="569" t="s">
        <v>10819</v>
      </c>
      <c r="C1110" s="569" t="s">
        <v>26</v>
      </c>
      <c r="D1110" s="570">
        <v>0.19</v>
      </c>
    </row>
    <row r="1111" spans="1:4" ht="51">
      <c r="A1111" s="569">
        <v>95619</v>
      </c>
      <c r="B1111" s="569" t="s">
        <v>10820</v>
      </c>
      <c r="C1111" s="569" t="s">
        <v>26</v>
      </c>
      <c r="D1111" s="570">
        <v>1.1000000000000001</v>
      </c>
    </row>
    <row r="1112" spans="1:4" ht="51">
      <c r="A1112" s="569">
        <v>95627</v>
      </c>
      <c r="B1112" s="569" t="s">
        <v>10825</v>
      </c>
      <c r="C1112" s="569" t="s">
        <v>26</v>
      </c>
      <c r="D1112" s="570">
        <v>19.89</v>
      </c>
    </row>
    <row r="1113" spans="1:4" ht="51">
      <c r="A1113" s="569">
        <v>95628</v>
      </c>
      <c r="B1113" s="569" t="s">
        <v>10826</v>
      </c>
      <c r="C1113" s="569" t="s">
        <v>26</v>
      </c>
      <c r="D1113" s="570">
        <v>5.22</v>
      </c>
    </row>
    <row r="1114" spans="1:4" ht="51">
      <c r="A1114" s="569">
        <v>95629</v>
      </c>
      <c r="B1114" s="569" t="s">
        <v>10827</v>
      </c>
      <c r="C1114" s="569" t="s">
        <v>26</v>
      </c>
      <c r="D1114" s="570">
        <v>24.89</v>
      </c>
    </row>
    <row r="1115" spans="1:4" ht="51">
      <c r="A1115" s="569">
        <v>95630</v>
      </c>
      <c r="B1115" s="569" t="s">
        <v>10828</v>
      </c>
      <c r="C1115" s="569" t="s">
        <v>26</v>
      </c>
      <c r="D1115" s="570">
        <v>65.31</v>
      </c>
    </row>
    <row r="1116" spans="1:4" ht="38.25">
      <c r="A1116" s="569">
        <v>95698</v>
      </c>
      <c r="B1116" s="569" t="s">
        <v>10850</v>
      </c>
      <c r="C1116" s="569" t="s">
        <v>26</v>
      </c>
      <c r="D1116" s="570">
        <v>3.59</v>
      </c>
    </row>
    <row r="1117" spans="1:4" ht="38.25">
      <c r="A1117" s="569">
        <v>95699</v>
      </c>
      <c r="B1117" s="569" t="s">
        <v>10851</v>
      </c>
      <c r="C1117" s="569" t="s">
        <v>26</v>
      </c>
      <c r="D1117" s="570">
        <v>0.8</v>
      </c>
    </row>
    <row r="1118" spans="1:4" ht="38.25">
      <c r="A1118" s="569">
        <v>95700</v>
      </c>
      <c r="B1118" s="569" t="s">
        <v>10852</v>
      </c>
      <c r="C1118" s="569" t="s">
        <v>26</v>
      </c>
      <c r="D1118" s="570">
        <v>4.49</v>
      </c>
    </row>
    <row r="1119" spans="1:4" ht="38.25">
      <c r="A1119" s="569">
        <v>95701</v>
      </c>
      <c r="B1119" s="569" t="s">
        <v>10853</v>
      </c>
      <c r="C1119" s="569" t="s">
        <v>26</v>
      </c>
      <c r="D1119" s="570">
        <v>1.47</v>
      </c>
    </row>
    <row r="1120" spans="1:4" ht="38.25">
      <c r="A1120" s="569">
        <v>95704</v>
      </c>
      <c r="B1120" s="569" t="s">
        <v>10856</v>
      </c>
      <c r="C1120" s="569" t="s">
        <v>26</v>
      </c>
      <c r="D1120" s="570">
        <v>22.94</v>
      </c>
    </row>
    <row r="1121" spans="1:4" ht="38.25">
      <c r="A1121" s="569">
        <v>95705</v>
      </c>
      <c r="B1121" s="569" t="s">
        <v>10857</v>
      </c>
      <c r="C1121" s="569" t="s">
        <v>26</v>
      </c>
      <c r="D1121" s="570">
        <v>6.02</v>
      </c>
    </row>
    <row r="1122" spans="1:4" ht="38.25">
      <c r="A1122" s="569">
        <v>95706</v>
      </c>
      <c r="B1122" s="569" t="s">
        <v>10858</v>
      </c>
      <c r="C1122" s="569" t="s">
        <v>26</v>
      </c>
      <c r="D1122" s="570">
        <v>28.71</v>
      </c>
    </row>
    <row r="1123" spans="1:4" ht="51">
      <c r="A1123" s="569">
        <v>95707</v>
      </c>
      <c r="B1123" s="569" t="s">
        <v>10859</v>
      </c>
      <c r="C1123" s="569" t="s">
        <v>26</v>
      </c>
      <c r="D1123" s="570">
        <v>16.39</v>
      </c>
    </row>
    <row r="1124" spans="1:4" ht="63.75">
      <c r="A1124" s="569">
        <v>95710</v>
      </c>
      <c r="B1124" s="569" t="s">
        <v>10862</v>
      </c>
      <c r="C1124" s="569" t="s">
        <v>26</v>
      </c>
      <c r="D1124" s="570">
        <v>27.57</v>
      </c>
    </row>
    <row r="1125" spans="1:4" ht="63.75">
      <c r="A1125" s="569">
        <v>95711</v>
      </c>
      <c r="B1125" s="569" t="s">
        <v>10863</v>
      </c>
      <c r="C1125" s="569" t="s">
        <v>26</v>
      </c>
      <c r="D1125" s="570">
        <v>7.09</v>
      </c>
    </row>
    <row r="1126" spans="1:4" ht="63.75">
      <c r="A1126" s="569">
        <v>95712</v>
      </c>
      <c r="B1126" s="569" t="s">
        <v>10864</v>
      </c>
      <c r="C1126" s="569" t="s">
        <v>26</v>
      </c>
      <c r="D1126" s="570">
        <v>34.47</v>
      </c>
    </row>
    <row r="1127" spans="1:4" ht="63.75">
      <c r="A1127" s="569">
        <v>95713</v>
      </c>
      <c r="B1127" s="569" t="s">
        <v>10865</v>
      </c>
      <c r="C1127" s="569" t="s">
        <v>26</v>
      </c>
      <c r="D1127" s="570">
        <v>80.95</v>
      </c>
    </row>
    <row r="1128" spans="1:4" ht="76.5">
      <c r="A1128" s="569">
        <v>95716</v>
      </c>
      <c r="B1128" s="569" t="s">
        <v>10868</v>
      </c>
      <c r="C1128" s="569" t="s">
        <v>26</v>
      </c>
      <c r="D1128" s="570">
        <v>26.54</v>
      </c>
    </row>
    <row r="1129" spans="1:4" ht="76.5">
      <c r="A1129" s="569">
        <v>95717</v>
      </c>
      <c r="B1129" s="569" t="s">
        <v>10869</v>
      </c>
      <c r="C1129" s="569" t="s">
        <v>26</v>
      </c>
      <c r="D1129" s="570">
        <v>6.82</v>
      </c>
    </row>
    <row r="1130" spans="1:4" ht="76.5">
      <c r="A1130" s="569">
        <v>95718</v>
      </c>
      <c r="B1130" s="569" t="s">
        <v>10870</v>
      </c>
      <c r="C1130" s="569" t="s">
        <v>26</v>
      </c>
      <c r="D1130" s="570">
        <v>33.18</v>
      </c>
    </row>
    <row r="1131" spans="1:4" ht="76.5">
      <c r="A1131" s="569">
        <v>95719</v>
      </c>
      <c r="B1131" s="569" t="s">
        <v>10871</v>
      </c>
      <c r="C1131" s="569" t="s">
        <v>26</v>
      </c>
      <c r="D1131" s="570">
        <v>80.95</v>
      </c>
    </row>
    <row r="1132" spans="1:4" ht="38.25">
      <c r="A1132" s="569">
        <v>95869</v>
      </c>
      <c r="B1132" s="569" t="s">
        <v>6099</v>
      </c>
      <c r="C1132" s="569" t="s">
        <v>26</v>
      </c>
      <c r="D1132" s="570">
        <v>1.52</v>
      </c>
    </row>
    <row r="1133" spans="1:4" ht="38.25">
      <c r="A1133" s="569">
        <v>95870</v>
      </c>
      <c r="B1133" s="569" t="s">
        <v>6100</v>
      </c>
      <c r="C1133" s="569" t="s">
        <v>26</v>
      </c>
      <c r="D1133" s="570">
        <v>3.96</v>
      </c>
    </row>
    <row r="1134" spans="1:4" ht="38.25">
      <c r="A1134" s="569">
        <v>95871</v>
      </c>
      <c r="B1134" s="569" t="s">
        <v>6101</v>
      </c>
      <c r="C1134" s="569" t="s">
        <v>26</v>
      </c>
      <c r="D1134" s="570">
        <v>168.2</v>
      </c>
    </row>
    <row r="1135" spans="1:4" ht="38.25">
      <c r="A1135" s="569">
        <v>95874</v>
      </c>
      <c r="B1135" s="569" t="s">
        <v>6104</v>
      </c>
      <c r="C1135" s="569" t="s">
        <v>26</v>
      </c>
      <c r="D1135" s="570">
        <v>4.4400000000000004</v>
      </c>
    </row>
    <row r="1136" spans="1:4" ht="38.25">
      <c r="A1136" s="569">
        <v>96008</v>
      </c>
      <c r="B1136" s="569" t="s">
        <v>10948</v>
      </c>
      <c r="C1136" s="569" t="s">
        <v>26</v>
      </c>
      <c r="D1136" s="570">
        <v>11.4</v>
      </c>
    </row>
    <row r="1137" spans="1:4" ht="38.25">
      <c r="A1137" s="569">
        <v>96009</v>
      </c>
      <c r="B1137" s="569" t="s">
        <v>10949</v>
      </c>
      <c r="C1137" s="569" t="s">
        <v>26</v>
      </c>
      <c r="D1137" s="570">
        <v>2.99</v>
      </c>
    </row>
    <row r="1138" spans="1:4" ht="38.25">
      <c r="A1138" s="569">
        <v>96011</v>
      </c>
      <c r="B1138" s="569" t="s">
        <v>10950</v>
      </c>
      <c r="C1138" s="569" t="s">
        <v>26</v>
      </c>
      <c r="D1138" s="570">
        <v>12.47</v>
      </c>
    </row>
    <row r="1139" spans="1:4" ht="51">
      <c r="A1139" s="569">
        <v>96012</v>
      </c>
      <c r="B1139" s="569" t="s">
        <v>10951</v>
      </c>
      <c r="C1139" s="569" t="s">
        <v>26</v>
      </c>
      <c r="D1139" s="570">
        <v>62.86</v>
      </c>
    </row>
    <row r="1140" spans="1:4" ht="38.25">
      <c r="A1140" s="569">
        <v>96015</v>
      </c>
      <c r="B1140" s="569" t="s">
        <v>10954</v>
      </c>
      <c r="C1140" s="569" t="s">
        <v>26</v>
      </c>
      <c r="D1140" s="570">
        <v>11.31</v>
      </c>
    </row>
    <row r="1141" spans="1:4" ht="38.25">
      <c r="A1141" s="569">
        <v>96016</v>
      </c>
      <c r="B1141" s="569" t="s">
        <v>10955</v>
      </c>
      <c r="C1141" s="569" t="s">
        <v>26</v>
      </c>
      <c r="D1141" s="570">
        <v>2.96</v>
      </c>
    </row>
    <row r="1142" spans="1:4" ht="38.25">
      <c r="A1142" s="569">
        <v>96018</v>
      </c>
      <c r="B1142" s="569" t="s">
        <v>10956</v>
      </c>
      <c r="C1142" s="569" t="s">
        <v>26</v>
      </c>
      <c r="D1142" s="570">
        <v>12.37</v>
      </c>
    </row>
    <row r="1143" spans="1:4" ht="38.25">
      <c r="A1143" s="569">
        <v>96019</v>
      </c>
      <c r="B1143" s="569" t="s">
        <v>10957</v>
      </c>
      <c r="C1143" s="569" t="s">
        <v>26</v>
      </c>
      <c r="D1143" s="570">
        <v>62.86</v>
      </c>
    </row>
    <row r="1144" spans="1:4" ht="38.25">
      <c r="A1144" s="569">
        <v>96023</v>
      </c>
      <c r="B1144" s="569" t="s">
        <v>6697</v>
      </c>
      <c r="C1144" s="569" t="s">
        <v>26</v>
      </c>
      <c r="D1144" s="570">
        <v>8.6999999999999993</v>
      </c>
    </row>
    <row r="1145" spans="1:4" ht="38.25">
      <c r="A1145" s="569">
        <v>96024</v>
      </c>
      <c r="B1145" s="569" t="s">
        <v>6698</v>
      </c>
      <c r="C1145" s="569" t="s">
        <v>26</v>
      </c>
      <c r="D1145" s="570">
        <v>2.27</v>
      </c>
    </row>
    <row r="1146" spans="1:4" ht="38.25">
      <c r="A1146" s="569">
        <v>96026</v>
      </c>
      <c r="B1146" s="569" t="s">
        <v>6699</v>
      </c>
      <c r="C1146" s="569" t="s">
        <v>26</v>
      </c>
      <c r="D1146" s="570">
        <v>9.51</v>
      </c>
    </row>
    <row r="1147" spans="1:4" ht="38.25">
      <c r="A1147" s="569">
        <v>96027</v>
      </c>
      <c r="B1147" s="569" t="s">
        <v>6700</v>
      </c>
      <c r="C1147" s="569" t="s">
        <v>26</v>
      </c>
      <c r="D1147" s="570">
        <v>43.8</v>
      </c>
    </row>
    <row r="1148" spans="1:4" ht="51">
      <c r="A1148" s="569">
        <v>96030</v>
      </c>
      <c r="B1148" s="569" t="s">
        <v>10960</v>
      </c>
      <c r="C1148" s="569" t="s">
        <v>26</v>
      </c>
      <c r="D1148" s="570">
        <v>14.58</v>
      </c>
    </row>
    <row r="1149" spans="1:4" ht="51">
      <c r="A1149" s="569">
        <v>96031</v>
      </c>
      <c r="B1149" s="569" t="s">
        <v>6703</v>
      </c>
      <c r="C1149" s="569" t="s">
        <v>26</v>
      </c>
      <c r="D1149" s="570">
        <v>5.0999999999999996</v>
      </c>
    </row>
    <row r="1150" spans="1:4" ht="51">
      <c r="A1150" s="569">
        <v>96032</v>
      </c>
      <c r="B1150" s="569" t="s">
        <v>10961</v>
      </c>
      <c r="C1150" s="569" t="s">
        <v>26</v>
      </c>
      <c r="D1150" s="570">
        <v>1.04</v>
      </c>
    </row>
    <row r="1151" spans="1:4" ht="51">
      <c r="A1151" s="569">
        <v>96033</v>
      </c>
      <c r="B1151" s="569" t="s">
        <v>10962</v>
      </c>
      <c r="C1151" s="569" t="s">
        <v>26</v>
      </c>
      <c r="D1151" s="570">
        <v>27.37</v>
      </c>
    </row>
    <row r="1152" spans="1:4" ht="63.75">
      <c r="A1152" s="569">
        <v>96034</v>
      </c>
      <c r="B1152" s="569" t="s">
        <v>10963</v>
      </c>
      <c r="C1152" s="569" t="s">
        <v>26</v>
      </c>
      <c r="D1152" s="570">
        <v>118.52</v>
      </c>
    </row>
    <row r="1153" spans="1:4" ht="38.25">
      <c r="A1153" s="569">
        <v>96053</v>
      </c>
      <c r="B1153" s="569" t="s">
        <v>10966</v>
      </c>
      <c r="C1153" s="569" t="s">
        <v>26</v>
      </c>
      <c r="D1153" s="570">
        <v>8.7899999999999991</v>
      </c>
    </row>
    <row r="1154" spans="1:4" ht="51">
      <c r="A1154" s="569">
        <v>96054</v>
      </c>
      <c r="B1154" s="569" t="s">
        <v>6704</v>
      </c>
      <c r="C1154" s="569" t="s">
        <v>26</v>
      </c>
      <c r="D1154" s="570">
        <v>14.02</v>
      </c>
    </row>
    <row r="1155" spans="1:4" ht="38.25">
      <c r="A1155" s="569">
        <v>96055</v>
      </c>
      <c r="B1155" s="569" t="s">
        <v>10967</v>
      </c>
      <c r="C1155" s="569" t="s">
        <v>26</v>
      </c>
      <c r="D1155" s="570">
        <v>2.2999999999999998</v>
      </c>
    </row>
    <row r="1156" spans="1:4" ht="38.25">
      <c r="A1156" s="569">
        <v>96056</v>
      </c>
      <c r="B1156" s="569" t="s">
        <v>10968</v>
      </c>
      <c r="C1156" s="569" t="s">
        <v>26</v>
      </c>
      <c r="D1156" s="570">
        <v>9.61</v>
      </c>
    </row>
    <row r="1157" spans="1:4" ht="51">
      <c r="A1157" s="569">
        <v>96057</v>
      </c>
      <c r="B1157" s="569" t="s">
        <v>10969</v>
      </c>
      <c r="C1157" s="569" t="s">
        <v>26</v>
      </c>
      <c r="D1157" s="570">
        <v>43.8</v>
      </c>
    </row>
    <row r="1158" spans="1:4" ht="51">
      <c r="A1158" s="569">
        <v>96060</v>
      </c>
      <c r="B1158" s="569" t="s">
        <v>6705</v>
      </c>
      <c r="C1158" s="569" t="s">
        <v>26</v>
      </c>
      <c r="D1158" s="570">
        <v>2.69</v>
      </c>
    </row>
    <row r="1159" spans="1:4" ht="51">
      <c r="A1159" s="569">
        <v>96061</v>
      </c>
      <c r="B1159" s="569" t="s">
        <v>6706</v>
      </c>
      <c r="C1159" s="569" t="s">
        <v>26</v>
      </c>
      <c r="D1159" s="570">
        <v>17.52</v>
      </c>
    </row>
    <row r="1160" spans="1:4" ht="51">
      <c r="A1160" s="569">
        <v>96062</v>
      </c>
      <c r="B1160" s="569" t="s">
        <v>6707</v>
      </c>
      <c r="C1160" s="569" t="s">
        <v>26</v>
      </c>
      <c r="D1160" s="570">
        <v>24.54</v>
      </c>
    </row>
    <row r="1161" spans="1:4" ht="38.25">
      <c r="A1161" s="569">
        <v>96241</v>
      </c>
      <c r="B1161" s="569" t="s">
        <v>11021</v>
      </c>
      <c r="C1161" s="569" t="s">
        <v>26</v>
      </c>
      <c r="D1161" s="570">
        <v>12.32</v>
      </c>
    </row>
    <row r="1162" spans="1:4" ht="38.25">
      <c r="A1162" s="569">
        <v>96242</v>
      </c>
      <c r="B1162" s="569" t="s">
        <v>11022</v>
      </c>
      <c r="C1162" s="569" t="s">
        <v>26</v>
      </c>
      <c r="D1162" s="570">
        <v>3.16</v>
      </c>
    </row>
    <row r="1163" spans="1:4" ht="38.25">
      <c r="A1163" s="569">
        <v>96243</v>
      </c>
      <c r="B1163" s="569" t="s">
        <v>11023</v>
      </c>
      <c r="C1163" s="569" t="s">
        <v>26</v>
      </c>
      <c r="D1163" s="570">
        <v>15.4</v>
      </c>
    </row>
    <row r="1164" spans="1:4" ht="51">
      <c r="A1164" s="569">
        <v>96244</v>
      </c>
      <c r="B1164" s="569" t="s">
        <v>11024</v>
      </c>
      <c r="C1164" s="569" t="s">
        <v>26</v>
      </c>
      <c r="D1164" s="570">
        <v>15.67</v>
      </c>
    </row>
    <row r="1165" spans="1:4" ht="38.25">
      <c r="A1165" s="569">
        <v>96298</v>
      </c>
      <c r="B1165" s="569" t="s">
        <v>11031</v>
      </c>
      <c r="C1165" s="569" t="s">
        <v>26</v>
      </c>
      <c r="D1165" s="570">
        <v>35.82</v>
      </c>
    </row>
    <row r="1166" spans="1:4" ht="38.25">
      <c r="A1166" s="569">
        <v>96299</v>
      </c>
      <c r="B1166" s="569" t="s">
        <v>11032</v>
      </c>
      <c r="C1166" s="569" t="s">
        <v>26</v>
      </c>
      <c r="D1166" s="570">
        <v>9.4</v>
      </c>
    </row>
    <row r="1167" spans="1:4" ht="38.25">
      <c r="A1167" s="569">
        <v>96300</v>
      </c>
      <c r="B1167" s="569" t="s">
        <v>11033</v>
      </c>
      <c r="C1167" s="569" t="s">
        <v>26</v>
      </c>
      <c r="D1167" s="570">
        <v>44.82</v>
      </c>
    </row>
    <row r="1168" spans="1:4" ht="51">
      <c r="A1168" s="569">
        <v>96301</v>
      </c>
      <c r="B1168" s="569" t="s">
        <v>11034</v>
      </c>
      <c r="C1168" s="569" t="s">
        <v>26</v>
      </c>
      <c r="D1168" s="570">
        <v>57.45</v>
      </c>
    </row>
    <row r="1169" spans="1:4" ht="51">
      <c r="A1169" s="569">
        <v>96304</v>
      </c>
      <c r="B1169" s="569" t="s">
        <v>11037</v>
      </c>
      <c r="C1169" s="569" t="s">
        <v>26</v>
      </c>
      <c r="D1169" s="570">
        <v>0.09</v>
      </c>
    </row>
    <row r="1170" spans="1:4" ht="51">
      <c r="A1170" s="569">
        <v>96305</v>
      </c>
      <c r="B1170" s="569" t="s">
        <v>11038</v>
      </c>
      <c r="C1170" s="569" t="s">
        <v>26</v>
      </c>
      <c r="D1170" s="570">
        <v>0.02</v>
      </c>
    </row>
    <row r="1171" spans="1:4" ht="51">
      <c r="A1171" s="569">
        <v>96306</v>
      </c>
      <c r="B1171" s="569" t="s">
        <v>11039</v>
      </c>
      <c r="C1171" s="569" t="s">
        <v>26</v>
      </c>
      <c r="D1171" s="570">
        <v>0.11</v>
      </c>
    </row>
    <row r="1172" spans="1:4" ht="51">
      <c r="A1172" s="569">
        <v>96307</v>
      </c>
      <c r="B1172" s="569" t="s">
        <v>11040</v>
      </c>
      <c r="C1172" s="569" t="s">
        <v>26</v>
      </c>
      <c r="D1172" s="570">
        <v>0.59</v>
      </c>
    </row>
    <row r="1173" spans="1:4" ht="63.75">
      <c r="A1173" s="569">
        <v>96457</v>
      </c>
      <c r="B1173" s="569" t="s">
        <v>11063</v>
      </c>
      <c r="C1173" s="569" t="s">
        <v>26</v>
      </c>
      <c r="D1173" s="570">
        <v>57.45</v>
      </c>
    </row>
    <row r="1174" spans="1:4" ht="51">
      <c r="A1174" s="569">
        <v>96458</v>
      </c>
      <c r="B1174" s="569" t="s">
        <v>11064</v>
      </c>
      <c r="C1174" s="569" t="s">
        <v>26</v>
      </c>
      <c r="D1174" s="570">
        <v>27.61</v>
      </c>
    </row>
    <row r="1175" spans="1:4" ht="51">
      <c r="A1175" s="569">
        <v>96459</v>
      </c>
      <c r="B1175" s="569" t="s">
        <v>11065</v>
      </c>
      <c r="C1175" s="569" t="s">
        <v>26</v>
      </c>
      <c r="D1175" s="570">
        <v>5.79</v>
      </c>
    </row>
    <row r="1176" spans="1:4" ht="51">
      <c r="A1176" s="569">
        <v>96460</v>
      </c>
      <c r="B1176" s="569" t="s">
        <v>11066</v>
      </c>
      <c r="C1176" s="569" t="s">
        <v>26</v>
      </c>
      <c r="D1176" s="570">
        <v>22.06</v>
      </c>
    </row>
    <row r="1177" spans="1:4" ht="25.5">
      <c r="A1177" s="569">
        <v>55960</v>
      </c>
      <c r="B1177" s="569" t="s">
        <v>7357</v>
      </c>
      <c r="C1177" s="569" t="s">
        <v>78</v>
      </c>
      <c r="D1177" s="570">
        <v>5.03</v>
      </c>
    </row>
    <row r="1178" spans="1:4" ht="38.25">
      <c r="A1178" s="569">
        <v>72085</v>
      </c>
      <c r="B1178" s="569" t="s">
        <v>7366</v>
      </c>
      <c r="C1178" s="569" t="s">
        <v>20</v>
      </c>
      <c r="D1178" s="570">
        <v>1.68</v>
      </c>
    </row>
    <row r="1179" spans="1:4" ht="38.25">
      <c r="A1179" s="569">
        <v>72086</v>
      </c>
      <c r="B1179" s="569" t="s">
        <v>7367</v>
      </c>
      <c r="C1179" s="569" t="s">
        <v>20</v>
      </c>
      <c r="D1179" s="570">
        <v>5.17</v>
      </c>
    </row>
    <row r="1180" spans="1:4" ht="63.75">
      <c r="A1180" s="569">
        <v>92259</v>
      </c>
      <c r="B1180" s="569" t="s">
        <v>9375</v>
      </c>
      <c r="C1180" s="569" t="s">
        <v>52</v>
      </c>
      <c r="D1180" s="570">
        <v>225.95</v>
      </c>
    </row>
    <row r="1181" spans="1:4" ht="63.75">
      <c r="A1181" s="569">
        <v>92260</v>
      </c>
      <c r="B1181" s="569" t="s">
        <v>9376</v>
      </c>
      <c r="C1181" s="569" t="s">
        <v>52</v>
      </c>
      <c r="D1181" s="570">
        <v>268.27</v>
      </c>
    </row>
    <row r="1182" spans="1:4" ht="63.75">
      <c r="A1182" s="569">
        <v>92261</v>
      </c>
      <c r="B1182" s="569" t="s">
        <v>9377</v>
      </c>
      <c r="C1182" s="569" t="s">
        <v>52</v>
      </c>
      <c r="D1182" s="570">
        <v>309.3</v>
      </c>
    </row>
    <row r="1183" spans="1:4" ht="63.75">
      <c r="A1183" s="569">
        <v>92262</v>
      </c>
      <c r="B1183" s="569" t="s">
        <v>9378</v>
      </c>
      <c r="C1183" s="569" t="s">
        <v>52</v>
      </c>
      <c r="D1183" s="570">
        <v>375.36</v>
      </c>
    </row>
    <row r="1184" spans="1:4" ht="63.75">
      <c r="A1184" s="569">
        <v>92539</v>
      </c>
      <c r="B1184" s="569" t="s">
        <v>5329</v>
      </c>
      <c r="C1184" s="569" t="s">
        <v>78</v>
      </c>
      <c r="D1184" s="570">
        <v>35.01</v>
      </c>
    </row>
    <row r="1185" spans="1:4" ht="63.75">
      <c r="A1185" s="569">
        <v>92540</v>
      </c>
      <c r="B1185" s="569" t="s">
        <v>9604</v>
      </c>
      <c r="C1185" s="569" t="s">
        <v>78</v>
      </c>
      <c r="D1185" s="570">
        <v>41.21</v>
      </c>
    </row>
    <row r="1186" spans="1:4" ht="51">
      <c r="A1186" s="569">
        <v>92541</v>
      </c>
      <c r="B1186" s="569" t="s">
        <v>9605</v>
      </c>
      <c r="C1186" s="569" t="s">
        <v>78</v>
      </c>
      <c r="D1186" s="570">
        <v>37.909999999999997</v>
      </c>
    </row>
    <row r="1187" spans="1:4" ht="63.75">
      <c r="A1187" s="569">
        <v>92542</v>
      </c>
      <c r="B1187" s="569" t="s">
        <v>9606</v>
      </c>
      <c r="C1187" s="569" t="s">
        <v>78</v>
      </c>
      <c r="D1187" s="570">
        <v>47.38</v>
      </c>
    </row>
    <row r="1188" spans="1:4" ht="63.75">
      <c r="A1188" s="569">
        <v>92543</v>
      </c>
      <c r="B1188" s="569" t="s">
        <v>5330</v>
      </c>
      <c r="C1188" s="569" t="s">
        <v>78</v>
      </c>
      <c r="D1188" s="570">
        <v>9.76</v>
      </c>
    </row>
    <row r="1189" spans="1:4" ht="51">
      <c r="A1189" s="569">
        <v>92544</v>
      </c>
      <c r="B1189" s="569" t="s">
        <v>9607</v>
      </c>
      <c r="C1189" s="569" t="s">
        <v>78</v>
      </c>
      <c r="D1189" s="570">
        <v>8.2100000000000009</v>
      </c>
    </row>
    <row r="1190" spans="1:4" ht="51">
      <c r="A1190" s="569">
        <v>92545</v>
      </c>
      <c r="B1190" s="569" t="s">
        <v>9608</v>
      </c>
      <c r="C1190" s="569" t="s">
        <v>52</v>
      </c>
      <c r="D1190" s="570">
        <v>495.76</v>
      </c>
    </row>
    <row r="1191" spans="1:4" ht="51">
      <c r="A1191" s="569">
        <v>92546</v>
      </c>
      <c r="B1191" s="569" t="s">
        <v>9609</v>
      </c>
      <c r="C1191" s="569" t="s">
        <v>52</v>
      </c>
      <c r="D1191" s="570">
        <v>613.54</v>
      </c>
    </row>
    <row r="1192" spans="1:4" ht="51">
      <c r="A1192" s="569">
        <v>92547</v>
      </c>
      <c r="B1192" s="569" t="s">
        <v>9610</v>
      </c>
      <c r="C1192" s="569" t="s">
        <v>52</v>
      </c>
      <c r="D1192" s="570">
        <v>639.08000000000004</v>
      </c>
    </row>
    <row r="1193" spans="1:4" ht="51">
      <c r="A1193" s="569">
        <v>92548</v>
      </c>
      <c r="B1193" s="569" t="s">
        <v>9611</v>
      </c>
      <c r="C1193" s="569" t="s">
        <v>52</v>
      </c>
      <c r="D1193" s="570">
        <v>709.37</v>
      </c>
    </row>
    <row r="1194" spans="1:4" ht="51">
      <c r="A1194" s="569">
        <v>92549</v>
      </c>
      <c r="B1194" s="569" t="s">
        <v>9612</v>
      </c>
      <c r="C1194" s="569" t="s">
        <v>52</v>
      </c>
      <c r="D1194" s="570">
        <v>916.87</v>
      </c>
    </row>
    <row r="1195" spans="1:4" ht="51">
      <c r="A1195" s="569">
        <v>92550</v>
      </c>
      <c r="B1195" s="569" t="s">
        <v>9613</v>
      </c>
      <c r="C1195" s="569" t="s">
        <v>52</v>
      </c>
      <c r="D1195" s="570">
        <v>1097.32</v>
      </c>
    </row>
    <row r="1196" spans="1:4" ht="51">
      <c r="A1196" s="569">
        <v>92551</v>
      </c>
      <c r="B1196" s="569" t="s">
        <v>9614</v>
      </c>
      <c r="C1196" s="569" t="s">
        <v>52</v>
      </c>
      <c r="D1196" s="570">
        <v>1131</v>
      </c>
    </row>
    <row r="1197" spans="1:4" ht="51">
      <c r="A1197" s="569">
        <v>92552</v>
      </c>
      <c r="B1197" s="569" t="s">
        <v>9615</v>
      </c>
      <c r="C1197" s="569" t="s">
        <v>52</v>
      </c>
      <c r="D1197" s="570">
        <v>1235.71</v>
      </c>
    </row>
    <row r="1198" spans="1:4" ht="51">
      <c r="A1198" s="569">
        <v>92553</v>
      </c>
      <c r="B1198" s="569" t="s">
        <v>9616</v>
      </c>
      <c r="C1198" s="569" t="s">
        <v>52</v>
      </c>
      <c r="D1198" s="570">
        <v>1447.16</v>
      </c>
    </row>
    <row r="1199" spans="1:4" ht="51">
      <c r="A1199" s="569">
        <v>92554</v>
      </c>
      <c r="B1199" s="569" t="s">
        <v>9617</v>
      </c>
      <c r="C1199" s="569" t="s">
        <v>52</v>
      </c>
      <c r="D1199" s="570">
        <v>1485.42</v>
      </c>
    </row>
    <row r="1200" spans="1:4" ht="63.75">
      <c r="A1200" s="569">
        <v>92555</v>
      </c>
      <c r="B1200" s="569" t="s">
        <v>5331</v>
      </c>
      <c r="C1200" s="569" t="s">
        <v>52</v>
      </c>
      <c r="D1200" s="570">
        <v>490.81</v>
      </c>
    </row>
    <row r="1201" spans="1:4" ht="63.75">
      <c r="A1201" s="569">
        <v>92556</v>
      </c>
      <c r="B1201" s="569" t="s">
        <v>5332</v>
      </c>
      <c r="C1201" s="569" t="s">
        <v>52</v>
      </c>
      <c r="D1201" s="570">
        <v>605.37</v>
      </c>
    </row>
    <row r="1202" spans="1:4" ht="63.75">
      <c r="A1202" s="569">
        <v>92557</v>
      </c>
      <c r="B1202" s="569" t="s">
        <v>5333</v>
      </c>
      <c r="C1202" s="569" t="s">
        <v>52</v>
      </c>
      <c r="D1202" s="570">
        <v>630.9</v>
      </c>
    </row>
    <row r="1203" spans="1:4" ht="63.75">
      <c r="A1203" s="569">
        <v>92558</v>
      </c>
      <c r="B1203" s="569" t="s">
        <v>5334</v>
      </c>
      <c r="C1203" s="569" t="s">
        <v>52</v>
      </c>
      <c r="D1203" s="570">
        <v>706.94</v>
      </c>
    </row>
    <row r="1204" spans="1:4" ht="63.75">
      <c r="A1204" s="569">
        <v>92559</v>
      </c>
      <c r="B1204" s="569" t="s">
        <v>5335</v>
      </c>
      <c r="C1204" s="569" t="s">
        <v>52</v>
      </c>
      <c r="D1204" s="570">
        <v>908.17</v>
      </c>
    </row>
    <row r="1205" spans="1:4" ht="63.75">
      <c r="A1205" s="569">
        <v>92560</v>
      </c>
      <c r="B1205" s="569" t="s">
        <v>5336</v>
      </c>
      <c r="C1205" s="569" t="s">
        <v>52</v>
      </c>
      <c r="D1205" s="570">
        <v>1084.04</v>
      </c>
    </row>
    <row r="1206" spans="1:4" ht="63.75">
      <c r="A1206" s="569">
        <v>92561</v>
      </c>
      <c r="B1206" s="569" t="s">
        <v>5337</v>
      </c>
      <c r="C1206" s="569" t="s">
        <v>52</v>
      </c>
      <c r="D1206" s="570">
        <v>1118.32</v>
      </c>
    </row>
    <row r="1207" spans="1:4" ht="76.5">
      <c r="A1207" s="569">
        <v>92562</v>
      </c>
      <c r="B1207" s="569" t="s">
        <v>9618</v>
      </c>
      <c r="C1207" s="569" t="s">
        <v>52</v>
      </c>
      <c r="D1207" s="570">
        <v>1214.8599999999999</v>
      </c>
    </row>
    <row r="1208" spans="1:4" ht="76.5">
      <c r="A1208" s="569">
        <v>92563</v>
      </c>
      <c r="B1208" s="569" t="s">
        <v>9619</v>
      </c>
      <c r="C1208" s="569" t="s">
        <v>52</v>
      </c>
      <c r="D1208" s="570">
        <v>1421.81</v>
      </c>
    </row>
    <row r="1209" spans="1:4" ht="76.5">
      <c r="A1209" s="569">
        <v>92564</v>
      </c>
      <c r="B1209" s="569" t="s">
        <v>9620</v>
      </c>
      <c r="C1209" s="569" t="s">
        <v>52</v>
      </c>
      <c r="D1209" s="570">
        <v>1454.6</v>
      </c>
    </row>
    <row r="1210" spans="1:4" ht="63.75">
      <c r="A1210" s="569">
        <v>92565</v>
      </c>
      <c r="B1210" s="569" t="s">
        <v>9621</v>
      </c>
      <c r="C1210" s="569" t="s">
        <v>78</v>
      </c>
      <c r="D1210" s="570">
        <v>18.7</v>
      </c>
    </row>
    <row r="1211" spans="1:4" ht="76.5">
      <c r="A1211" s="569">
        <v>92566</v>
      </c>
      <c r="B1211" s="569" t="s">
        <v>9622</v>
      </c>
      <c r="C1211" s="569" t="s">
        <v>78</v>
      </c>
      <c r="D1211" s="570">
        <v>10.52</v>
      </c>
    </row>
    <row r="1212" spans="1:4" ht="63.75">
      <c r="A1212" s="569">
        <v>92567</v>
      </c>
      <c r="B1212" s="569" t="s">
        <v>9623</v>
      </c>
      <c r="C1212" s="569" t="s">
        <v>78</v>
      </c>
      <c r="D1212" s="570">
        <v>16.28</v>
      </c>
    </row>
    <row r="1213" spans="1:4" ht="38.25">
      <c r="A1213" s="569">
        <v>72089</v>
      </c>
      <c r="B1213" s="569" t="s">
        <v>7368</v>
      </c>
      <c r="C1213" s="569" t="s">
        <v>78</v>
      </c>
      <c r="D1213" s="570">
        <v>10.66</v>
      </c>
    </row>
    <row r="1214" spans="1:4" ht="38.25">
      <c r="A1214" s="569">
        <v>72091</v>
      </c>
      <c r="B1214" s="569" t="s">
        <v>7369</v>
      </c>
      <c r="C1214" s="569" t="s">
        <v>78</v>
      </c>
      <c r="D1214" s="570">
        <v>35.119999999999997</v>
      </c>
    </row>
    <row r="1215" spans="1:4" ht="38.25">
      <c r="A1215" s="569">
        <v>94189</v>
      </c>
      <c r="B1215" s="569" t="s">
        <v>5430</v>
      </c>
      <c r="C1215" s="569" t="s">
        <v>78</v>
      </c>
      <c r="D1215" s="570">
        <v>38.229999999999997</v>
      </c>
    </row>
    <row r="1216" spans="1:4" ht="38.25">
      <c r="A1216" s="569">
        <v>94192</v>
      </c>
      <c r="B1216" s="569" t="s">
        <v>10262</v>
      </c>
      <c r="C1216" s="569" t="s">
        <v>78</v>
      </c>
      <c r="D1216" s="570">
        <v>40</v>
      </c>
    </row>
    <row r="1217" spans="1:4" ht="38.25">
      <c r="A1217" s="569">
        <v>94195</v>
      </c>
      <c r="B1217" s="569" t="s">
        <v>10263</v>
      </c>
      <c r="C1217" s="569" t="s">
        <v>78</v>
      </c>
      <c r="D1217" s="570">
        <v>27.17</v>
      </c>
    </row>
    <row r="1218" spans="1:4" ht="51">
      <c r="A1218" s="569">
        <v>94198</v>
      </c>
      <c r="B1218" s="569" t="s">
        <v>5431</v>
      </c>
      <c r="C1218" s="569" t="s">
        <v>78</v>
      </c>
      <c r="D1218" s="570">
        <v>29.51</v>
      </c>
    </row>
    <row r="1219" spans="1:4" ht="38.25">
      <c r="A1219" s="569">
        <v>94201</v>
      </c>
      <c r="B1219" s="569" t="s">
        <v>10264</v>
      </c>
      <c r="C1219" s="569" t="s">
        <v>78</v>
      </c>
      <c r="D1219" s="570">
        <v>41.27</v>
      </c>
    </row>
    <row r="1220" spans="1:4" ht="38.25">
      <c r="A1220" s="569">
        <v>94204</v>
      </c>
      <c r="B1220" s="569" t="s">
        <v>5432</v>
      </c>
      <c r="C1220" s="569" t="s">
        <v>78</v>
      </c>
      <c r="D1220" s="570">
        <v>45.24</v>
      </c>
    </row>
    <row r="1221" spans="1:4" ht="25.5">
      <c r="A1221" s="569">
        <v>94224</v>
      </c>
      <c r="B1221" s="569" t="s">
        <v>10274</v>
      </c>
      <c r="C1221" s="569" t="s">
        <v>20</v>
      </c>
      <c r="D1221" s="570">
        <v>17.149999999999999</v>
      </c>
    </row>
    <row r="1222" spans="1:4" ht="38.25">
      <c r="A1222" s="569">
        <v>94225</v>
      </c>
      <c r="B1222" s="569" t="s">
        <v>10275</v>
      </c>
      <c r="C1222" s="569" t="s">
        <v>78</v>
      </c>
      <c r="D1222" s="570">
        <v>27.17</v>
      </c>
    </row>
    <row r="1223" spans="1:4" ht="38.25">
      <c r="A1223" s="569">
        <v>94226</v>
      </c>
      <c r="B1223" s="569" t="s">
        <v>10276</v>
      </c>
      <c r="C1223" s="569" t="s">
        <v>78</v>
      </c>
      <c r="D1223" s="570">
        <v>14.15</v>
      </c>
    </row>
    <row r="1224" spans="1:4" ht="25.5">
      <c r="A1224" s="569">
        <v>94232</v>
      </c>
      <c r="B1224" s="569" t="s">
        <v>5435</v>
      </c>
      <c r="C1224" s="569" t="s">
        <v>52</v>
      </c>
      <c r="D1224" s="570">
        <v>1.96</v>
      </c>
    </row>
    <row r="1225" spans="1:4" ht="38.25">
      <c r="A1225" s="569">
        <v>94440</v>
      </c>
      <c r="B1225" s="569" t="s">
        <v>10327</v>
      </c>
      <c r="C1225" s="569" t="s">
        <v>78</v>
      </c>
      <c r="D1225" s="570">
        <v>39.24</v>
      </c>
    </row>
    <row r="1226" spans="1:4" ht="51">
      <c r="A1226" s="569">
        <v>94441</v>
      </c>
      <c r="B1226" s="569" t="s">
        <v>5442</v>
      </c>
      <c r="C1226" s="569" t="s">
        <v>78</v>
      </c>
      <c r="D1226" s="570">
        <v>41.58</v>
      </c>
    </row>
    <row r="1227" spans="1:4" ht="38.25">
      <c r="A1227" s="569">
        <v>94442</v>
      </c>
      <c r="B1227" s="569" t="s">
        <v>10328</v>
      </c>
      <c r="C1227" s="569" t="s">
        <v>78</v>
      </c>
      <c r="D1227" s="570">
        <v>29.3</v>
      </c>
    </row>
    <row r="1228" spans="1:4" ht="38.25">
      <c r="A1228" s="569">
        <v>94443</v>
      </c>
      <c r="B1228" s="569" t="s">
        <v>10329</v>
      </c>
      <c r="C1228" s="569" t="s">
        <v>78</v>
      </c>
      <c r="D1228" s="570">
        <v>31.64</v>
      </c>
    </row>
    <row r="1229" spans="1:4" ht="38.25">
      <c r="A1229" s="569">
        <v>94445</v>
      </c>
      <c r="B1229" s="569" t="s">
        <v>5443</v>
      </c>
      <c r="C1229" s="569" t="s">
        <v>78</v>
      </c>
      <c r="D1229" s="570">
        <v>38.24</v>
      </c>
    </row>
    <row r="1230" spans="1:4" ht="38.25">
      <c r="A1230" s="569">
        <v>94446</v>
      </c>
      <c r="B1230" s="569" t="s">
        <v>10331</v>
      </c>
      <c r="C1230" s="569" t="s">
        <v>78</v>
      </c>
      <c r="D1230" s="570">
        <v>42.21</v>
      </c>
    </row>
    <row r="1231" spans="1:4" ht="38.25">
      <c r="A1231" s="569">
        <v>94447</v>
      </c>
      <c r="B1231" s="569" t="s">
        <v>10332</v>
      </c>
      <c r="C1231" s="569" t="s">
        <v>78</v>
      </c>
      <c r="D1231" s="570">
        <v>39.89</v>
      </c>
    </row>
    <row r="1232" spans="1:4" ht="38.25">
      <c r="A1232" s="569">
        <v>94448</v>
      </c>
      <c r="B1232" s="569" t="s">
        <v>5444</v>
      </c>
      <c r="C1232" s="569" t="s">
        <v>78</v>
      </c>
      <c r="D1232" s="570">
        <v>43.86</v>
      </c>
    </row>
    <row r="1233" spans="1:4" ht="63.75">
      <c r="A1233" s="569">
        <v>94207</v>
      </c>
      <c r="B1233" s="569" t="s">
        <v>10265</v>
      </c>
      <c r="C1233" s="569" t="s">
        <v>78</v>
      </c>
      <c r="D1233" s="570">
        <v>32.409999999999997</v>
      </c>
    </row>
    <row r="1234" spans="1:4" ht="63.75">
      <c r="A1234" s="569">
        <v>94210</v>
      </c>
      <c r="B1234" s="569" t="s">
        <v>10266</v>
      </c>
      <c r="C1234" s="569" t="s">
        <v>78</v>
      </c>
      <c r="D1234" s="570">
        <v>34.46</v>
      </c>
    </row>
    <row r="1235" spans="1:4" ht="38.25">
      <c r="A1235" s="569">
        <v>94218</v>
      </c>
      <c r="B1235" s="569" t="s">
        <v>10268</v>
      </c>
      <c r="C1235" s="569" t="s">
        <v>78</v>
      </c>
      <c r="D1235" s="570">
        <v>71.58</v>
      </c>
    </row>
    <row r="1236" spans="1:4" ht="38.25">
      <c r="A1236" s="569" t="s">
        <v>11600</v>
      </c>
      <c r="B1236" s="569" t="s">
        <v>11601</v>
      </c>
      <c r="C1236" s="569" t="s">
        <v>78</v>
      </c>
      <c r="D1236" s="570">
        <v>345.59</v>
      </c>
    </row>
    <row r="1237" spans="1:4" ht="38.25">
      <c r="A1237" s="569" t="s">
        <v>11602</v>
      </c>
      <c r="B1237" s="569" t="s">
        <v>11603</v>
      </c>
      <c r="C1237" s="569" t="s">
        <v>78</v>
      </c>
      <c r="D1237" s="570">
        <v>367.68</v>
      </c>
    </row>
    <row r="1238" spans="1:4" ht="38.25">
      <c r="A1238" s="569" t="s">
        <v>11604</v>
      </c>
      <c r="B1238" s="569" t="s">
        <v>11605</v>
      </c>
      <c r="C1238" s="569" t="s">
        <v>78</v>
      </c>
      <c r="D1238" s="570">
        <v>385.24</v>
      </c>
    </row>
    <row r="1239" spans="1:4" ht="38.25">
      <c r="A1239" s="569" t="s">
        <v>11606</v>
      </c>
      <c r="B1239" s="569" t="s">
        <v>5590</v>
      </c>
      <c r="C1239" s="569" t="s">
        <v>78</v>
      </c>
      <c r="D1239" s="570">
        <v>415.46</v>
      </c>
    </row>
    <row r="1240" spans="1:4" ht="38.25">
      <c r="A1240" s="569" t="s">
        <v>11607</v>
      </c>
      <c r="B1240" s="569" t="s">
        <v>5591</v>
      </c>
      <c r="C1240" s="569" t="s">
        <v>78</v>
      </c>
      <c r="D1240" s="570">
        <v>498.92</v>
      </c>
    </row>
    <row r="1241" spans="1:4" ht="38.25">
      <c r="A1241" s="569" t="s">
        <v>11608</v>
      </c>
      <c r="B1241" s="569" t="s">
        <v>5592</v>
      </c>
      <c r="C1241" s="569" t="s">
        <v>78</v>
      </c>
      <c r="D1241" s="570">
        <v>517.48</v>
      </c>
    </row>
    <row r="1242" spans="1:4" ht="25.5">
      <c r="A1242" s="569" t="s">
        <v>11609</v>
      </c>
      <c r="B1242" s="569" t="s">
        <v>5593</v>
      </c>
      <c r="C1242" s="569" t="s">
        <v>78</v>
      </c>
      <c r="D1242" s="570">
        <v>163.92</v>
      </c>
    </row>
    <row r="1243" spans="1:4" ht="25.5">
      <c r="A1243" s="569" t="s">
        <v>11610</v>
      </c>
      <c r="B1243" s="569" t="s">
        <v>5594</v>
      </c>
      <c r="C1243" s="569" t="s">
        <v>78</v>
      </c>
      <c r="D1243" s="570">
        <v>183.35</v>
      </c>
    </row>
    <row r="1244" spans="1:4" ht="25.5">
      <c r="A1244" s="569" t="s">
        <v>11611</v>
      </c>
      <c r="B1244" s="569" t="s">
        <v>5595</v>
      </c>
      <c r="C1244" s="569" t="s">
        <v>78</v>
      </c>
      <c r="D1244" s="570">
        <v>226.53</v>
      </c>
    </row>
    <row r="1245" spans="1:4" ht="25.5">
      <c r="A1245" s="569" t="s">
        <v>11612</v>
      </c>
      <c r="B1245" s="569" t="s">
        <v>5596</v>
      </c>
      <c r="C1245" s="569" t="s">
        <v>78</v>
      </c>
      <c r="D1245" s="570">
        <v>235.17</v>
      </c>
    </row>
    <row r="1246" spans="1:4">
      <c r="A1246" s="569">
        <v>75220</v>
      </c>
      <c r="B1246" s="569" t="s">
        <v>4648</v>
      </c>
      <c r="C1246" s="569" t="s">
        <v>20</v>
      </c>
      <c r="D1246" s="570">
        <v>32.9</v>
      </c>
    </row>
    <row r="1247" spans="1:4" ht="38.25">
      <c r="A1247" s="569">
        <v>94213</v>
      </c>
      <c r="B1247" s="569" t="s">
        <v>10267</v>
      </c>
      <c r="C1247" s="569" t="s">
        <v>78</v>
      </c>
      <c r="D1247" s="570">
        <v>39.380000000000003</v>
      </c>
    </row>
    <row r="1248" spans="1:4" ht="38.25">
      <c r="A1248" s="569">
        <v>94216</v>
      </c>
      <c r="B1248" s="569" t="s">
        <v>12681</v>
      </c>
      <c r="C1248" s="569" t="s">
        <v>78</v>
      </c>
      <c r="D1248" s="570">
        <v>103.11</v>
      </c>
    </row>
    <row r="1249" spans="1:4" ht="63.75">
      <c r="A1249" s="569">
        <v>94219</v>
      </c>
      <c r="B1249" s="569" t="s">
        <v>10269</v>
      </c>
      <c r="C1249" s="569" t="s">
        <v>20</v>
      </c>
      <c r="D1249" s="570">
        <v>23.56</v>
      </c>
    </row>
    <row r="1250" spans="1:4" ht="63.75">
      <c r="A1250" s="569">
        <v>94220</v>
      </c>
      <c r="B1250" s="569" t="s">
        <v>10270</v>
      </c>
      <c r="C1250" s="569" t="s">
        <v>20</v>
      </c>
      <c r="D1250" s="570">
        <v>41.2</v>
      </c>
    </row>
    <row r="1251" spans="1:4" ht="51">
      <c r="A1251" s="569">
        <v>94221</v>
      </c>
      <c r="B1251" s="569" t="s">
        <v>10271</v>
      </c>
      <c r="C1251" s="569" t="s">
        <v>20</v>
      </c>
      <c r="D1251" s="570">
        <v>18.95</v>
      </c>
    </row>
    <row r="1252" spans="1:4" ht="63.75">
      <c r="A1252" s="569">
        <v>94222</v>
      </c>
      <c r="B1252" s="569" t="s">
        <v>10272</v>
      </c>
      <c r="C1252" s="569" t="s">
        <v>20</v>
      </c>
      <c r="D1252" s="570">
        <v>36.590000000000003</v>
      </c>
    </row>
    <row r="1253" spans="1:4" ht="38.25">
      <c r="A1253" s="569" t="s">
        <v>11850</v>
      </c>
      <c r="B1253" s="569" t="s">
        <v>5734</v>
      </c>
      <c r="C1253" s="569" t="s">
        <v>20</v>
      </c>
      <c r="D1253" s="570">
        <v>44.31</v>
      </c>
    </row>
    <row r="1254" spans="1:4" ht="38.25">
      <c r="A1254" s="569">
        <v>94223</v>
      </c>
      <c r="B1254" s="569" t="s">
        <v>10273</v>
      </c>
      <c r="C1254" s="569" t="s">
        <v>20</v>
      </c>
      <c r="D1254" s="570">
        <v>42.03</v>
      </c>
    </row>
    <row r="1255" spans="1:4" ht="38.25">
      <c r="A1255" s="569">
        <v>94451</v>
      </c>
      <c r="B1255" s="569" t="s">
        <v>10335</v>
      </c>
      <c r="C1255" s="569" t="s">
        <v>20</v>
      </c>
      <c r="D1255" s="570">
        <v>94.16</v>
      </c>
    </row>
    <row r="1256" spans="1:4" ht="63.75">
      <c r="A1256" s="569">
        <v>94230</v>
      </c>
      <c r="B1256" s="569" t="s">
        <v>10278</v>
      </c>
      <c r="C1256" s="569" t="s">
        <v>20</v>
      </c>
      <c r="D1256" s="570">
        <v>61.79</v>
      </c>
    </row>
    <row r="1257" spans="1:4" ht="38.25">
      <c r="A1257" s="569">
        <v>94227</v>
      </c>
      <c r="B1257" s="569" t="s">
        <v>5433</v>
      </c>
      <c r="C1257" s="569" t="s">
        <v>20</v>
      </c>
      <c r="D1257" s="570">
        <v>32.22</v>
      </c>
    </row>
    <row r="1258" spans="1:4" ht="38.25">
      <c r="A1258" s="569">
        <v>94228</v>
      </c>
      <c r="B1258" s="569" t="s">
        <v>5434</v>
      </c>
      <c r="C1258" s="569" t="s">
        <v>20</v>
      </c>
      <c r="D1258" s="570">
        <v>44.66</v>
      </c>
    </row>
    <row r="1259" spans="1:4" ht="38.25">
      <c r="A1259" s="569">
        <v>94229</v>
      </c>
      <c r="B1259" s="569" t="s">
        <v>10277</v>
      </c>
      <c r="C1259" s="569" t="s">
        <v>20</v>
      </c>
      <c r="D1259" s="570">
        <v>86.72</v>
      </c>
    </row>
    <row r="1260" spans="1:4" ht="38.25">
      <c r="A1260" s="569">
        <v>94231</v>
      </c>
      <c r="B1260" s="569" t="s">
        <v>6506</v>
      </c>
      <c r="C1260" s="569" t="s">
        <v>20</v>
      </c>
      <c r="D1260" s="570">
        <v>23.09</v>
      </c>
    </row>
    <row r="1261" spans="1:4" ht="38.25">
      <c r="A1261" s="569">
        <v>94450</v>
      </c>
      <c r="B1261" s="569" t="s">
        <v>10334</v>
      </c>
      <c r="C1261" s="569" t="s">
        <v>20</v>
      </c>
      <c r="D1261" s="570">
        <v>48.11</v>
      </c>
    </row>
    <row r="1262" spans="1:4" ht="51">
      <c r="A1262" s="569">
        <v>94449</v>
      </c>
      <c r="B1262" s="569" t="s">
        <v>10333</v>
      </c>
      <c r="C1262" s="569" t="s">
        <v>78</v>
      </c>
      <c r="D1262" s="570">
        <v>45.12</v>
      </c>
    </row>
    <row r="1263" spans="1:4" ht="89.25">
      <c r="A1263" s="569">
        <v>72110</v>
      </c>
      <c r="B1263" s="569" t="s">
        <v>7370</v>
      </c>
      <c r="C1263" s="569" t="s">
        <v>78</v>
      </c>
      <c r="D1263" s="570">
        <v>66.84</v>
      </c>
    </row>
    <row r="1264" spans="1:4" ht="89.25">
      <c r="A1264" s="569">
        <v>72111</v>
      </c>
      <c r="B1264" s="569" t="s">
        <v>7371</v>
      </c>
      <c r="C1264" s="569" t="s">
        <v>78</v>
      </c>
      <c r="D1264" s="570">
        <v>72.97</v>
      </c>
    </row>
    <row r="1265" spans="1:4" ht="89.25">
      <c r="A1265" s="569">
        <v>72112</v>
      </c>
      <c r="B1265" s="569" t="s">
        <v>7372</v>
      </c>
      <c r="C1265" s="569" t="s">
        <v>78</v>
      </c>
      <c r="D1265" s="570">
        <v>79.09</v>
      </c>
    </row>
    <row r="1266" spans="1:4" ht="89.25">
      <c r="A1266" s="569">
        <v>72113</v>
      </c>
      <c r="B1266" s="569" t="s">
        <v>7373</v>
      </c>
      <c r="C1266" s="569" t="s">
        <v>78</v>
      </c>
      <c r="D1266" s="570">
        <v>88.98</v>
      </c>
    </row>
    <row r="1267" spans="1:4" ht="89.25">
      <c r="A1267" s="569">
        <v>72114</v>
      </c>
      <c r="B1267" s="569" t="s">
        <v>7374</v>
      </c>
      <c r="C1267" s="569" t="s">
        <v>78</v>
      </c>
      <c r="D1267" s="570">
        <v>98.88</v>
      </c>
    </row>
    <row r="1268" spans="1:4" ht="25.5">
      <c r="A1268" s="569" t="s">
        <v>11736</v>
      </c>
      <c r="B1268" s="569" t="s">
        <v>11737</v>
      </c>
      <c r="C1268" s="569" t="s">
        <v>23</v>
      </c>
      <c r="D1268" s="570">
        <v>9.42</v>
      </c>
    </row>
    <row r="1269" spans="1:4" ht="25.5">
      <c r="A1269" s="569" t="s">
        <v>11738</v>
      </c>
      <c r="B1269" s="569" t="s">
        <v>11739</v>
      </c>
      <c r="C1269" s="569" t="s">
        <v>23</v>
      </c>
      <c r="D1269" s="570">
        <v>6.9</v>
      </c>
    </row>
    <row r="1270" spans="1:4" ht="51">
      <c r="A1270" s="569">
        <v>92255</v>
      </c>
      <c r="B1270" s="569" t="s">
        <v>5291</v>
      </c>
      <c r="C1270" s="569" t="s">
        <v>52</v>
      </c>
      <c r="D1270" s="570">
        <v>111.61</v>
      </c>
    </row>
    <row r="1271" spans="1:4" ht="51">
      <c r="A1271" s="569">
        <v>92256</v>
      </c>
      <c r="B1271" s="569" t="s">
        <v>5292</v>
      </c>
      <c r="C1271" s="569" t="s">
        <v>52</v>
      </c>
      <c r="D1271" s="570">
        <v>136.80000000000001</v>
      </c>
    </row>
    <row r="1272" spans="1:4" ht="51">
      <c r="A1272" s="569">
        <v>92257</v>
      </c>
      <c r="B1272" s="569" t="s">
        <v>5293</v>
      </c>
      <c r="C1272" s="569" t="s">
        <v>52</v>
      </c>
      <c r="D1272" s="570">
        <v>161.81</v>
      </c>
    </row>
    <row r="1273" spans="1:4" ht="51">
      <c r="A1273" s="569">
        <v>92258</v>
      </c>
      <c r="B1273" s="569" t="s">
        <v>5294</v>
      </c>
      <c r="C1273" s="569" t="s">
        <v>52</v>
      </c>
      <c r="D1273" s="570">
        <v>202.01</v>
      </c>
    </row>
    <row r="1274" spans="1:4" ht="63.75">
      <c r="A1274" s="569">
        <v>92568</v>
      </c>
      <c r="B1274" s="569" t="s">
        <v>9624</v>
      </c>
      <c r="C1274" s="569" t="s">
        <v>78</v>
      </c>
      <c r="D1274" s="570">
        <v>57.48</v>
      </c>
    </row>
    <row r="1275" spans="1:4" ht="63.75">
      <c r="A1275" s="569">
        <v>92569</v>
      </c>
      <c r="B1275" s="569" t="s">
        <v>5338</v>
      </c>
      <c r="C1275" s="569" t="s">
        <v>78</v>
      </c>
      <c r="D1275" s="570">
        <v>26.08</v>
      </c>
    </row>
    <row r="1276" spans="1:4" ht="51">
      <c r="A1276" s="569">
        <v>92570</v>
      </c>
      <c r="B1276" s="569" t="s">
        <v>9625</v>
      </c>
      <c r="C1276" s="569" t="s">
        <v>78</v>
      </c>
      <c r="D1276" s="570">
        <v>11.83</v>
      </c>
    </row>
    <row r="1277" spans="1:4" ht="63.75">
      <c r="A1277" s="569">
        <v>92571</v>
      </c>
      <c r="B1277" s="569" t="s">
        <v>9626</v>
      </c>
      <c r="C1277" s="569" t="s">
        <v>78</v>
      </c>
      <c r="D1277" s="570">
        <v>62.3</v>
      </c>
    </row>
    <row r="1278" spans="1:4" ht="63.75">
      <c r="A1278" s="569">
        <v>92572</v>
      </c>
      <c r="B1278" s="569" t="s">
        <v>9627</v>
      </c>
      <c r="C1278" s="569" t="s">
        <v>78</v>
      </c>
      <c r="D1278" s="570">
        <v>28.99</v>
      </c>
    </row>
    <row r="1279" spans="1:4" ht="63.75">
      <c r="A1279" s="569">
        <v>92573</v>
      </c>
      <c r="B1279" s="569" t="s">
        <v>9628</v>
      </c>
      <c r="C1279" s="569" t="s">
        <v>78</v>
      </c>
      <c r="D1279" s="570">
        <v>13.83</v>
      </c>
    </row>
    <row r="1280" spans="1:4" ht="51">
      <c r="A1280" s="569">
        <v>92574</v>
      </c>
      <c r="B1280" s="569" t="s">
        <v>5339</v>
      </c>
      <c r="C1280" s="569" t="s">
        <v>78</v>
      </c>
      <c r="D1280" s="570">
        <v>62.73</v>
      </c>
    </row>
    <row r="1281" spans="1:4" ht="51">
      <c r="A1281" s="569">
        <v>92575</v>
      </c>
      <c r="B1281" s="569" t="s">
        <v>9629</v>
      </c>
      <c r="C1281" s="569" t="s">
        <v>78</v>
      </c>
      <c r="D1281" s="570">
        <v>26.14</v>
      </c>
    </row>
    <row r="1282" spans="1:4" ht="51">
      <c r="A1282" s="569">
        <v>92576</v>
      </c>
      <c r="B1282" s="569" t="s">
        <v>9630</v>
      </c>
      <c r="C1282" s="569" t="s">
        <v>78</v>
      </c>
      <c r="D1282" s="570">
        <v>9.61</v>
      </c>
    </row>
    <row r="1283" spans="1:4" ht="51">
      <c r="A1283" s="569">
        <v>92577</v>
      </c>
      <c r="B1283" s="569" t="s">
        <v>9631</v>
      </c>
      <c r="C1283" s="569" t="s">
        <v>78</v>
      </c>
      <c r="D1283" s="570">
        <v>67.83</v>
      </c>
    </row>
    <row r="1284" spans="1:4" ht="51">
      <c r="A1284" s="569">
        <v>92578</v>
      </c>
      <c r="B1284" s="569" t="s">
        <v>9632</v>
      </c>
      <c r="C1284" s="569" t="s">
        <v>78</v>
      </c>
      <c r="D1284" s="570">
        <v>28.94</v>
      </c>
    </row>
    <row r="1285" spans="1:4" ht="51">
      <c r="A1285" s="569">
        <v>92579</v>
      </c>
      <c r="B1285" s="569" t="s">
        <v>5340</v>
      </c>
      <c r="C1285" s="569" t="s">
        <v>78</v>
      </c>
      <c r="D1285" s="570">
        <v>11.22</v>
      </c>
    </row>
    <row r="1286" spans="1:4" ht="63.75">
      <c r="A1286" s="569">
        <v>92580</v>
      </c>
      <c r="B1286" s="569" t="s">
        <v>9633</v>
      </c>
      <c r="C1286" s="569" t="s">
        <v>78</v>
      </c>
      <c r="D1286" s="570">
        <v>27.6</v>
      </c>
    </row>
    <row r="1287" spans="1:4" ht="51">
      <c r="A1287" s="569">
        <v>92581</v>
      </c>
      <c r="B1287" s="569" t="s">
        <v>9634</v>
      </c>
      <c r="C1287" s="569" t="s">
        <v>78</v>
      </c>
      <c r="D1287" s="570">
        <v>28.77</v>
      </c>
    </row>
    <row r="1288" spans="1:4" ht="51">
      <c r="A1288" s="569">
        <v>92582</v>
      </c>
      <c r="B1288" s="569" t="s">
        <v>9635</v>
      </c>
      <c r="C1288" s="569" t="s">
        <v>52</v>
      </c>
      <c r="D1288" s="570">
        <v>396.54</v>
      </c>
    </row>
    <row r="1289" spans="1:4" ht="51">
      <c r="A1289" s="569">
        <v>92584</v>
      </c>
      <c r="B1289" s="569" t="s">
        <v>9636</v>
      </c>
      <c r="C1289" s="569" t="s">
        <v>52</v>
      </c>
      <c r="D1289" s="570">
        <v>462.54</v>
      </c>
    </row>
    <row r="1290" spans="1:4" ht="51">
      <c r="A1290" s="569">
        <v>92586</v>
      </c>
      <c r="B1290" s="569" t="s">
        <v>9637</v>
      </c>
      <c r="C1290" s="569" t="s">
        <v>52</v>
      </c>
      <c r="D1290" s="570">
        <v>528.54</v>
      </c>
    </row>
    <row r="1291" spans="1:4" ht="51">
      <c r="A1291" s="569">
        <v>92588</v>
      </c>
      <c r="B1291" s="569" t="s">
        <v>9638</v>
      </c>
      <c r="C1291" s="569" t="s">
        <v>52</v>
      </c>
      <c r="D1291" s="570">
        <v>659.15</v>
      </c>
    </row>
    <row r="1292" spans="1:4" ht="51">
      <c r="A1292" s="569">
        <v>92590</v>
      </c>
      <c r="B1292" s="569" t="s">
        <v>9639</v>
      </c>
      <c r="C1292" s="569" t="s">
        <v>52</v>
      </c>
      <c r="D1292" s="570">
        <v>725.14</v>
      </c>
    </row>
    <row r="1293" spans="1:4" ht="51">
      <c r="A1293" s="569">
        <v>92592</v>
      </c>
      <c r="B1293" s="569" t="s">
        <v>9640</v>
      </c>
      <c r="C1293" s="569" t="s">
        <v>52</v>
      </c>
      <c r="D1293" s="570">
        <v>816.15</v>
      </c>
    </row>
    <row r="1294" spans="1:4" ht="51">
      <c r="A1294" s="569">
        <v>92593</v>
      </c>
      <c r="B1294" s="569" t="s">
        <v>5341</v>
      </c>
      <c r="C1294" s="569" t="s">
        <v>23</v>
      </c>
      <c r="D1294" s="570">
        <v>6.16</v>
      </c>
    </row>
    <row r="1295" spans="1:4" ht="51">
      <c r="A1295" s="569">
        <v>92594</v>
      </c>
      <c r="B1295" s="569" t="s">
        <v>9641</v>
      </c>
      <c r="C1295" s="569" t="s">
        <v>52</v>
      </c>
      <c r="D1295" s="570">
        <v>934.41</v>
      </c>
    </row>
    <row r="1296" spans="1:4" ht="51">
      <c r="A1296" s="569">
        <v>92596</v>
      </c>
      <c r="B1296" s="569" t="s">
        <v>9642</v>
      </c>
      <c r="C1296" s="569" t="s">
        <v>52</v>
      </c>
      <c r="D1296" s="570">
        <v>1042.78</v>
      </c>
    </row>
    <row r="1297" spans="1:4" ht="51">
      <c r="A1297" s="569">
        <v>92598</v>
      </c>
      <c r="B1297" s="569" t="s">
        <v>9643</v>
      </c>
      <c r="C1297" s="569" t="s">
        <v>52</v>
      </c>
      <c r="D1297" s="570">
        <v>1108.78</v>
      </c>
    </row>
    <row r="1298" spans="1:4" ht="51">
      <c r="A1298" s="569">
        <v>92600</v>
      </c>
      <c r="B1298" s="569" t="s">
        <v>9644</v>
      </c>
      <c r="C1298" s="569" t="s">
        <v>52</v>
      </c>
      <c r="D1298" s="570">
        <v>1187.6099999999999</v>
      </c>
    </row>
    <row r="1299" spans="1:4" ht="63.75">
      <c r="A1299" s="569">
        <v>92602</v>
      </c>
      <c r="B1299" s="569" t="s">
        <v>9645</v>
      </c>
      <c r="C1299" s="569" t="s">
        <v>52</v>
      </c>
      <c r="D1299" s="570">
        <v>396.54</v>
      </c>
    </row>
    <row r="1300" spans="1:4" ht="63.75">
      <c r="A1300" s="569">
        <v>92604</v>
      </c>
      <c r="B1300" s="569" t="s">
        <v>9646</v>
      </c>
      <c r="C1300" s="569" t="s">
        <v>52</v>
      </c>
      <c r="D1300" s="570">
        <v>449.69</v>
      </c>
    </row>
    <row r="1301" spans="1:4" ht="63.75">
      <c r="A1301" s="569">
        <v>92606</v>
      </c>
      <c r="B1301" s="569" t="s">
        <v>9647</v>
      </c>
      <c r="C1301" s="569" t="s">
        <v>52</v>
      </c>
      <c r="D1301" s="570">
        <v>515.69000000000005</v>
      </c>
    </row>
    <row r="1302" spans="1:4" ht="63.75">
      <c r="A1302" s="569">
        <v>92608</v>
      </c>
      <c r="B1302" s="569" t="s">
        <v>9648</v>
      </c>
      <c r="C1302" s="569" t="s">
        <v>52</v>
      </c>
      <c r="D1302" s="570">
        <v>633.45000000000005</v>
      </c>
    </row>
    <row r="1303" spans="1:4" ht="63.75">
      <c r="A1303" s="569">
        <v>92610</v>
      </c>
      <c r="B1303" s="569" t="s">
        <v>9649</v>
      </c>
      <c r="C1303" s="569" t="s">
        <v>52</v>
      </c>
      <c r="D1303" s="570">
        <v>699.45</v>
      </c>
    </row>
    <row r="1304" spans="1:4" ht="63.75">
      <c r="A1304" s="569">
        <v>92612</v>
      </c>
      <c r="B1304" s="569" t="s">
        <v>9650</v>
      </c>
      <c r="C1304" s="569" t="s">
        <v>52</v>
      </c>
      <c r="D1304" s="570">
        <v>790.46</v>
      </c>
    </row>
    <row r="1305" spans="1:4" ht="63.75">
      <c r="A1305" s="569">
        <v>92614</v>
      </c>
      <c r="B1305" s="569" t="s">
        <v>9651</v>
      </c>
      <c r="C1305" s="569" t="s">
        <v>52</v>
      </c>
      <c r="D1305" s="570">
        <v>883.02</v>
      </c>
    </row>
    <row r="1306" spans="1:4" ht="63.75">
      <c r="A1306" s="569">
        <v>92616</v>
      </c>
      <c r="B1306" s="569" t="s">
        <v>9652</v>
      </c>
      <c r="C1306" s="569" t="s">
        <v>52</v>
      </c>
      <c r="D1306" s="570">
        <v>1004.24</v>
      </c>
    </row>
    <row r="1307" spans="1:4" ht="63.75">
      <c r="A1307" s="569">
        <v>92618</v>
      </c>
      <c r="B1307" s="569" t="s">
        <v>9653</v>
      </c>
      <c r="C1307" s="569" t="s">
        <v>52</v>
      </c>
      <c r="D1307" s="570">
        <v>1070.24</v>
      </c>
    </row>
    <row r="1308" spans="1:4" ht="63.75">
      <c r="A1308" s="569">
        <v>92620</v>
      </c>
      <c r="B1308" s="569" t="s">
        <v>9654</v>
      </c>
      <c r="C1308" s="569" t="s">
        <v>52</v>
      </c>
      <c r="D1308" s="570">
        <v>1136.22</v>
      </c>
    </row>
    <row r="1309" spans="1:4" ht="38.25">
      <c r="A1309" s="569">
        <v>94444</v>
      </c>
      <c r="B1309" s="569" t="s">
        <v>10330</v>
      </c>
      <c r="C1309" s="569" t="s">
        <v>78</v>
      </c>
      <c r="D1309" s="570">
        <v>621.05999999999995</v>
      </c>
    </row>
    <row r="1310" spans="1:4" ht="25.5">
      <c r="A1310" s="569" t="s">
        <v>11664</v>
      </c>
      <c r="B1310" s="569" t="s">
        <v>5644</v>
      </c>
      <c r="C1310" s="569" t="s">
        <v>26</v>
      </c>
      <c r="D1310" s="570">
        <v>5.22</v>
      </c>
    </row>
    <row r="1311" spans="1:4" ht="25.5">
      <c r="A1311" s="569" t="s">
        <v>11628</v>
      </c>
      <c r="B1311" s="569" t="s">
        <v>5608</v>
      </c>
      <c r="C1311" s="569" t="s">
        <v>20</v>
      </c>
      <c r="D1311" s="570">
        <v>25.6</v>
      </c>
    </row>
    <row r="1312" spans="1:4" ht="25.5">
      <c r="A1312" s="569" t="s">
        <v>11629</v>
      </c>
      <c r="B1312" s="569" t="s">
        <v>5609</v>
      </c>
      <c r="C1312" s="569" t="s">
        <v>20</v>
      </c>
      <c r="D1312" s="570">
        <v>72.12</v>
      </c>
    </row>
    <row r="1313" spans="1:4" ht="25.5">
      <c r="A1313" s="569" t="s">
        <v>11496</v>
      </c>
      <c r="B1313" s="569" t="s">
        <v>11497</v>
      </c>
      <c r="C1313" s="569" t="s">
        <v>20</v>
      </c>
      <c r="D1313" s="570">
        <v>26.46</v>
      </c>
    </row>
    <row r="1314" spans="1:4" ht="25.5">
      <c r="A1314" s="569" t="s">
        <v>11498</v>
      </c>
      <c r="B1314" s="569" t="s">
        <v>5544</v>
      </c>
      <c r="C1314" s="569" t="s">
        <v>20</v>
      </c>
      <c r="D1314" s="570">
        <v>23.91</v>
      </c>
    </row>
    <row r="1315" spans="1:4" ht="25.5">
      <c r="A1315" s="569" t="s">
        <v>11626</v>
      </c>
      <c r="B1315" s="569" t="s">
        <v>5606</v>
      </c>
      <c r="C1315" s="569" t="s">
        <v>78</v>
      </c>
      <c r="D1315" s="570">
        <v>5.81</v>
      </c>
    </row>
    <row r="1316" spans="1:4" ht="25.5">
      <c r="A1316" s="569" t="s">
        <v>11627</v>
      </c>
      <c r="B1316" s="569" t="s">
        <v>5607</v>
      </c>
      <c r="C1316" s="569" t="s">
        <v>78</v>
      </c>
      <c r="D1316" s="570">
        <v>11.38</v>
      </c>
    </row>
    <row r="1317" spans="1:4" ht="25.5">
      <c r="A1317" s="569" t="s">
        <v>11630</v>
      </c>
      <c r="B1317" s="569" t="s">
        <v>5610</v>
      </c>
      <c r="C1317" s="569" t="s">
        <v>40</v>
      </c>
      <c r="D1317" s="570">
        <v>85.9</v>
      </c>
    </row>
    <row r="1318" spans="1:4" ht="25.5">
      <c r="A1318" s="569" t="s">
        <v>11631</v>
      </c>
      <c r="B1318" s="569" t="s">
        <v>5611</v>
      </c>
      <c r="C1318" s="569" t="s">
        <v>40</v>
      </c>
      <c r="D1318" s="570">
        <v>101.65</v>
      </c>
    </row>
    <row r="1319" spans="1:4">
      <c r="A1319" s="569" t="s">
        <v>11632</v>
      </c>
      <c r="B1319" s="569" t="s">
        <v>5612</v>
      </c>
      <c r="C1319" s="569" t="s">
        <v>40</v>
      </c>
      <c r="D1319" s="570">
        <v>62.84</v>
      </c>
    </row>
    <row r="1320" spans="1:4">
      <c r="A1320" s="569" t="s">
        <v>11668</v>
      </c>
      <c r="B1320" s="569" t="s">
        <v>5648</v>
      </c>
      <c r="C1320" s="569" t="s">
        <v>40</v>
      </c>
      <c r="D1320" s="570">
        <v>105.54</v>
      </c>
    </row>
    <row r="1321" spans="1:4" ht="25.5">
      <c r="A1321" s="569" t="s">
        <v>11733</v>
      </c>
      <c r="B1321" s="569" t="s">
        <v>5672</v>
      </c>
      <c r="C1321" s="569" t="s">
        <v>78</v>
      </c>
      <c r="D1321" s="570">
        <v>43.11</v>
      </c>
    </row>
    <row r="1322" spans="1:4" ht="38.25">
      <c r="A1322" s="569" t="s">
        <v>11734</v>
      </c>
      <c r="B1322" s="569" t="s">
        <v>11735</v>
      </c>
      <c r="C1322" s="569" t="s">
        <v>20</v>
      </c>
      <c r="D1322" s="570">
        <v>65.19</v>
      </c>
    </row>
    <row r="1323" spans="1:4" ht="38.25">
      <c r="A1323" s="569" t="s">
        <v>11763</v>
      </c>
      <c r="B1323" s="569" t="s">
        <v>11764</v>
      </c>
      <c r="C1323" s="569" t="s">
        <v>20</v>
      </c>
      <c r="D1323" s="570">
        <v>44.79</v>
      </c>
    </row>
    <row r="1324" spans="1:4" ht="38.25">
      <c r="A1324" s="569" t="s">
        <v>11765</v>
      </c>
      <c r="B1324" s="569" t="s">
        <v>11766</v>
      </c>
      <c r="C1324" s="569" t="s">
        <v>20</v>
      </c>
      <c r="D1324" s="570">
        <v>60.92</v>
      </c>
    </row>
    <row r="1325" spans="1:4" ht="38.25">
      <c r="A1325" s="569" t="s">
        <v>11993</v>
      </c>
      <c r="B1325" s="569" t="s">
        <v>11994</v>
      </c>
      <c r="C1325" s="569" t="s">
        <v>20</v>
      </c>
      <c r="D1325" s="570">
        <v>40.06</v>
      </c>
    </row>
    <row r="1326" spans="1:4" ht="25.5">
      <c r="A1326" s="569">
        <v>83651</v>
      </c>
      <c r="B1326" s="569" t="s">
        <v>4694</v>
      </c>
      <c r="C1326" s="569" t="s">
        <v>20</v>
      </c>
      <c r="D1326" s="570">
        <v>28.35</v>
      </c>
    </row>
    <row r="1327" spans="1:4" ht="51">
      <c r="A1327" s="569">
        <v>83656</v>
      </c>
      <c r="B1327" s="569" t="s">
        <v>7509</v>
      </c>
      <c r="C1327" s="569" t="s">
        <v>78</v>
      </c>
      <c r="D1327" s="570">
        <v>38.47</v>
      </c>
    </row>
    <row r="1328" spans="1:4" ht="63.75">
      <c r="A1328" s="569">
        <v>83658</v>
      </c>
      <c r="B1328" s="569" t="s">
        <v>7510</v>
      </c>
      <c r="C1328" s="569" t="s">
        <v>20</v>
      </c>
      <c r="D1328" s="570">
        <v>143.62</v>
      </c>
    </row>
    <row r="1329" spans="1:4" ht="25.5">
      <c r="A1329" s="569">
        <v>83661</v>
      </c>
      <c r="B1329" s="569" t="s">
        <v>4695</v>
      </c>
      <c r="C1329" s="569" t="s">
        <v>20</v>
      </c>
      <c r="D1329" s="570">
        <v>98.15</v>
      </c>
    </row>
    <row r="1330" spans="1:4">
      <c r="A1330" s="569">
        <v>83662</v>
      </c>
      <c r="B1330" s="569" t="s">
        <v>4696</v>
      </c>
      <c r="C1330" s="569" t="s">
        <v>40</v>
      </c>
      <c r="D1330" s="570">
        <v>94.28</v>
      </c>
    </row>
    <row r="1331" spans="1:4" ht="38.25">
      <c r="A1331" s="569">
        <v>83664</v>
      </c>
      <c r="B1331" s="569" t="s">
        <v>7512</v>
      </c>
      <c r="C1331" s="569" t="s">
        <v>20</v>
      </c>
      <c r="D1331" s="570">
        <v>59.94</v>
      </c>
    </row>
    <row r="1332" spans="1:4" ht="25.5">
      <c r="A1332" s="569">
        <v>83665</v>
      </c>
      <c r="B1332" s="569" t="s">
        <v>4697</v>
      </c>
      <c r="C1332" s="569" t="s">
        <v>78</v>
      </c>
      <c r="D1332" s="570">
        <v>7.52</v>
      </c>
    </row>
    <row r="1333" spans="1:4">
      <c r="A1333" s="569">
        <v>83667</v>
      </c>
      <c r="B1333" s="569" t="s">
        <v>4698</v>
      </c>
      <c r="C1333" s="569" t="s">
        <v>40</v>
      </c>
      <c r="D1333" s="570">
        <v>96.56</v>
      </c>
    </row>
    <row r="1334" spans="1:4">
      <c r="A1334" s="569">
        <v>83668</v>
      </c>
      <c r="B1334" s="569" t="s">
        <v>4699</v>
      </c>
      <c r="C1334" s="569" t="s">
        <v>40</v>
      </c>
      <c r="D1334" s="570">
        <v>104.83</v>
      </c>
    </row>
    <row r="1335" spans="1:4">
      <c r="A1335" s="569">
        <v>83669</v>
      </c>
      <c r="B1335" s="569" t="s">
        <v>4700</v>
      </c>
      <c r="C1335" s="569" t="s">
        <v>78</v>
      </c>
      <c r="D1335" s="570">
        <v>8.9499999999999993</v>
      </c>
    </row>
    <row r="1336" spans="1:4" ht="25.5">
      <c r="A1336" s="569">
        <v>83670</v>
      </c>
      <c r="B1336" s="569" t="s">
        <v>4701</v>
      </c>
      <c r="C1336" s="569" t="s">
        <v>20</v>
      </c>
      <c r="D1336" s="570">
        <v>41.62</v>
      </c>
    </row>
    <row r="1337" spans="1:4" ht="25.5">
      <c r="A1337" s="569">
        <v>83671</v>
      </c>
      <c r="B1337" s="569" t="s">
        <v>4702</v>
      </c>
      <c r="C1337" s="569" t="s">
        <v>20</v>
      </c>
      <c r="D1337" s="570">
        <v>44.68</v>
      </c>
    </row>
    <row r="1338" spans="1:4" ht="38.25">
      <c r="A1338" s="569">
        <v>83675</v>
      </c>
      <c r="B1338" s="569" t="s">
        <v>7513</v>
      </c>
      <c r="C1338" s="569" t="s">
        <v>20</v>
      </c>
      <c r="D1338" s="570">
        <v>80.989999999999995</v>
      </c>
    </row>
    <row r="1339" spans="1:4" ht="38.25">
      <c r="A1339" s="569">
        <v>83676</v>
      </c>
      <c r="B1339" s="569" t="s">
        <v>7514</v>
      </c>
      <c r="C1339" s="569" t="s">
        <v>20</v>
      </c>
      <c r="D1339" s="570">
        <v>99.71</v>
      </c>
    </row>
    <row r="1340" spans="1:4" ht="38.25">
      <c r="A1340" s="569">
        <v>83677</v>
      </c>
      <c r="B1340" s="569" t="s">
        <v>7515</v>
      </c>
      <c r="C1340" s="569" t="s">
        <v>20</v>
      </c>
      <c r="D1340" s="570">
        <v>124.93</v>
      </c>
    </row>
    <row r="1341" spans="1:4" ht="38.25">
      <c r="A1341" s="569">
        <v>83678</v>
      </c>
      <c r="B1341" s="569" t="s">
        <v>7516</v>
      </c>
      <c r="C1341" s="569" t="s">
        <v>20</v>
      </c>
      <c r="D1341" s="570">
        <v>160.74</v>
      </c>
    </row>
    <row r="1342" spans="1:4" ht="38.25">
      <c r="A1342" s="569">
        <v>83679</v>
      </c>
      <c r="B1342" s="569" t="s">
        <v>7517</v>
      </c>
      <c r="C1342" s="569" t="s">
        <v>20</v>
      </c>
      <c r="D1342" s="570">
        <v>12.25</v>
      </c>
    </row>
    <row r="1343" spans="1:4" ht="38.25">
      <c r="A1343" s="569">
        <v>83680</v>
      </c>
      <c r="B1343" s="569" t="s">
        <v>4703</v>
      </c>
      <c r="C1343" s="569" t="s">
        <v>20</v>
      </c>
      <c r="D1343" s="570">
        <v>14.13</v>
      </c>
    </row>
    <row r="1344" spans="1:4" ht="38.25">
      <c r="A1344" s="569">
        <v>83681</v>
      </c>
      <c r="B1344" s="569" t="s">
        <v>4704</v>
      </c>
      <c r="C1344" s="569" t="s">
        <v>20</v>
      </c>
      <c r="D1344" s="570">
        <v>15.19</v>
      </c>
    </row>
    <row r="1345" spans="1:4" ht="25.5">
      <c r="A1345" s="569">
        <v>83682</v>
      </c>
      <c r="B1345" s="569" t="s">
        <v>4705</v>
      </c>
      <c r="C1345" s="569" t="s">
        <v>40</v>
      </c>
      <c r="D1345" s="570">
        <v>105.54</v>
      </c>
    </row>
    <row r="1346" spans="1:4" ht="25.5">
      <c r="A1346" s="569">
        <v>83683</v>
      </c>
      <c r="B1346" s="569" t="s">
        <v>4706</v>
      </c>
      <c r="C1346" s="569" t="s">
        <v>40</v>
      </c>
      <c r="D1346" s="570">
        <v>115.16</v>
      </c>
    </row>
    <row r="1347" spans="1:4" ht="25.5">
      <c r="A1347" s="569">
        <v>83729</v>
      </c>
      <c r="B1347" s="569" t="s">
        <v>4708</v>
      </c>
      <c r="C1347" s="569" t="s">
        <v>78</v>
      </c>
      <c r="D1347" s="570">
        <v>17.55</v>
      </c>
    </row>
    <row r="1348" spans="1:4" ht="25.5">
      <c r="A1348" s="569">
        <v>83739</v>
      </c>
      <c r="B1348" s="569" t="s">
        <v>4711</v>
      </c>
      <c r="C1348" s="569" t="s">
        <v>78</v>
      </c>
      <c r="D1348" s="570">
        <v>6.11</v>
      </c>
    </row>
    <row r="1349" spans="1:4" ht="25.5">
      <c r="A1349" s="569">
        <v>6454</v>
      </c>
      <c r="B1349" s="569" t="s">
        <v>1747</v>
      </c>
      <c r="C1349" s="569" t="s">
        <v>40</v>
      </c>
      <c r="D1349" s="570">
        <v>158.29</v>
      </c>
    </row>
    <row r="1350" spans="1:4" ht="25.5">
      <c r="A1350" s="569">
        <v>73611</v>
      </c>
      <c r="B1350" s="569" t="s">
        <v>4633</v>
      </c>
      <c r="C1350" s="569" t="s">
        <v>40</v>
      </c>
      <c r="D1350" s="570">
        <v>344.14</v>
      </c>
    </row>
    <row r="1351" spans="1:4" ht="25.5">
      <c r="A1351" s="569">
        <v>73697</v>
      </c>
      <c r="B1351" s="569" t="s">
        <v>4646</v>
      </c>
      <c r="C1351" s="569" t="s">
        <v>40</v>
      </c>
      <c r="D1351" s="570">
        <v>155.86000000000001</v>
      </c>
    </row>
    <row r="1352" spans="1:4" ht="25.5">
      <c r="A1352" s="569">
        <v>73698</v>
      </c>
      <c r="B1352" s="569" t="s">
        <v>4647</v>
      </c>
      <c r="C1352" s="569" t="s">
        <v>40</v>
      </c>
      <c r="D1352" s="570">
        <v>203.17</v>
      </c>
    </row>
    <row r="1353" spans="1:4" ht="25.5">
      <c r="A1353" s="569" t="s">
        <v>11662</v>
      </c>
      <c r="B1353" s="569" t="s">
        <v>5642</v>
      </c>
      <c r="C1353" s="569" t="s">
        <v>78</v>
      </c>
      <c r="D1353" s="570">
        <v>98.3</v>
      </c>
    </row>
    <row r="1354" spans="1:4">
      <c r="A1354" s="569" t="s">
        <v>11663</v>
      </c>
      <c r="B1354" s="569" t="s">
        <v>5643</v>
      </c>
      <c r="C1354" s="569" t="s">
        <v>78</v>
      </c>
      <c r="D1354" s="570">
        <v>247.16</v>
      </c>
    </row>
    <row r="1355" spans="1:4" ht="63.75">
      <c r="A1355" s="569">
        <v>92743</v>
      </c>
      <c r="B1355" s="569" t="s">
        <v>5348</v>
      </c>
      <c r="C1355" s="569" t="s">
        <v>40</v>
      </c>
      <c r="D1355" s="570">
        <v>430.55</v>
      </c>
    </row>
    <row r="1356" spans="1:4" ht="63.75">
      <c r="A1356" s="569">
        <v>92744</v>
      </c>
      <c r="B1356" s="569" t="s">
        <v>5349</v>
      </c>
      <c r="C1356" s="569" t="s">
        <v>40</v>
      </c>
      <c r="D1356" s="570">
        <v>411.18</v>
      </c>
    </row>
    <row r="1357" spans="1:4" ht="63.75">
      <c r="A1357" s="569">
        <v>92745</v>
      </c>
      <c r="B1357" s="569" t="s">
        <v>5350</v>
      </c>
      <c r="C1357" s="569" t="s">
        <v>40</v>
      </c>
      <c r="D1357" s="570">
        <v>531.73</v>
      </c>
    </row>
    <row r="1358" spans="1:4" ht="63.75">
      <c r="A1358" s="569">
        <v>92746</v>
      </c>
      <c r="B1358" s="569" t="s">
        <v>5351</v>
      </c>
      <c r="C1358" s="569" t="s">
        <v>40</v>
      </c>
      <c r="D1358" s="570">
        <v>486.52</v>
      </c>
    </row>
    <row r="1359" spans="1:4" ht="63.75">
      <c r="A1359" s="569">
        <v>92747</v>
      </c>
      <c r="B1359" s="569" t="s">
        <v>5352</v>
      </c>
      <c r="C1359" s="569" t="s">
        <v>40</v>
      </c>
      <c r="D1359" s="570">
        <v>589.63</v>
      </c>
    </row>
    <row r="1360" spans="1:4" ht="63.75">
      <c r="A1360" s="569">
        <v>92748</v>
      </c>
      <c r="B1360" s="569" t="s">
        <v>5353</v>
      </c>
      <c r="C1360" s="569" t="s">
        <v>40</v>
      </c>
      <c r="D1360" s="570">
        <v>529.98</v>
      </c>
    </row>
    <row r="1361" spans="1:4" ht="51">
      <c r="A1361" s="569">
        <v>92749</v>
      </c>
      <c r="B1361" s="569" t="s">
        <v>9743</v>
      </c>
      <c r="C1361" s="569" t="s">
        <v>40</v>
      </c>
      <c r="D1361" s="570">
        <v>609.54999999999995</v>
      </c>
    </row>
    <row r="1362" spans="1:4" ht="51">
      <c r="A1362" s="569">
        <v>92750</v>
      </c>
      <c r="B1362" s="569" t="s">
        <v>9744</v>
      </c>
      <c r="C1362" s="569" t="s">
        <v>40</v>
      </c>
      <c r="D1362" s="570">
        <v>1040.22</v>
      </c>
    </row>
    <row r="1363" spans="1:4" ht="63.75">
      <c r="A1363" s="569">
        <v>92751</v>
      </c>
      <c r="B1363" s="569" t="s">
        <v>9745</v>
      </c>
      <c r="C1363" s="569" t="s">
        <v>40</v>
      </c>
      <c r="D1363" s="570">
        <v>1290.69</v>
      </c>
    </row>
    <row r="1364" spans="1:4" ht="63.75">
      <c r="A1364" s="569">
        <v>92752</v>
      </c>
      <c r="B1364" s="569" t="s">
        <v>9746</v>
      </c>
      <c r="C1364" s="569" t="s">
        <v>40</v>
      </c>
      <c r="D1364" s="570">
        <v>1540.13</v>
      </c>
    </row>
    <row r="1365" spans="1:4" ht="76.5">
      <c r="A1365" s="569">
        <v>92753</v>
      </c>
      <c r="B1365" s="569" t="s">
        <v>9747</v>
      </c>
      <c r="C1365" s="569" t="s">
        <v>40</v>
      </c>
      <c r="D1365" s="570">
        <v>406.81</v>
      </c>
    </row>
    <row r="1366" spans="1:4" ht="76.5">
      <c r="A1366" s="569">
        <v>92754</v>
      </c>
      <c r="B1366" s="569" t="s">
        <v>9748</v>
      </c>
      <c r="C1366" s="569" t="s">
        <v>40</v>
      </c>
      <c r="D1366" s="570">
        <v>372.64</v>
      </c>
    </row>
    <row r="1367" spans="1:4" ht="51">
      <c r="A1367" s="569">
        <v>92755</v>
      </c>
      <c r="B1367" s="569" t="s">
        <v>9749</v>
      </c>
      <c r="C1367" s="569" t="s">
        <v>78</v>
      </c>
      <c r="D1367" s="570">
        <v>156.18</v>
      </c>
    </row>
    <row r="1368" spans="1:4" ht="51">
      <c r="A1368" s="569">
        <v>92756</v>
      </c>
      <c r="B1368" s="569" t="s">
        <v>9750</v>
      </c>
      <c r="C1368" s="569" t="s">
        <v>78</v>
      </c>
      <c r="D1368" s="570">
        <v>177.77</v>
      </c>
    </row>
    <row r="1369" spans="1:4" ht="51">
      <c r="A1369" s="569">
        <v>92757</v>
      </c>
      <c r="B1369" s="569" t="s">
        <v>9751</v>
      </c>
      <c r="C1369" s="569" t="s">
        <v>78</v>
      </c>
      <c r="D1369" s="570">
        <v>203.96</v>
      </c>
    </row>
    <row r="1370" spans="1:4" ht="63.75">
      <c r="A1370" s="569">
        <v>92758</v>
      </c>
      <c r="B1370" s="569" t="s">
        <v>9752</v>
      </c>
      <c r="C1370" s="569" t="s">
        <v>40</v>
      </c>
      <c r="D1370" s="570">
        <v>486.08</v>
      </c>
    </row>
    <row r="1371" spans="1:4" ht="25.5">
      <c r="A1371" s="569" t="s">
        <v>11533</v>
      </c>
      <c r="B1371" s="569" t="s">
        <v>5576</v>
      </c>
      <c r="C1371" s="569" t="s">
        <v>40</v>
      </c>
      <c r="D1371" s="570">
        <v>322.94</v>
      </c>
    </row>
    <row r="1372" spans="1:4" ht="25.5">
      <c r="A1372" s="569" t="s">
        <v>11534</v>
      </c>
      <c r="B1372" s="569" t="s">
        <v>5577</v>
      </c>
      <c r="C1372" s="569" t="s">
        <v>40</v>
      </c>
      <c r="D1372" s="570">
        <v>464.95</v>
      </c>
    </row>
    <row r="1373" spans="1:4">
      <c r="A1373" s="569" t="s">
        <v>11535</v>
      </c>
      <c r="B1373" s="569" t="s">
        <v>5578</v>
      </c>
      <c r="C1373" s="569" t="s">
        <v>40</v>
      </c>
      <c r="D1373" s="570">
        <v>438.76</v>
      </c>
    </row>
    <row r="1374" spans="1:4" ht="51">
      <c r="A1374" s="569" t="s">
        <v>11536</v>
      </c>
      <c r="B1374" s="569" t="s">
        <v>11537</v>
      </c>
      <c r="C1374" s="569" t="s">
        <v>40</v>
      </c>
      <c r="D1374" s="570">
        <v>245.93</v>
      </c>
    </row>
    <row r="1375" spans="1:4" ht="51">
      <c r="A1375" s="569" t="s">
        <v>11538</v>
      </c>
      <c r="B1375" s="569" t="s">
        <v>11539</v>
      </c>
      <c r="C1375" s="569" t="s">
        <v>40</v>
      </c>
      <c r="D1375" s="570">
        <v>110.69</v>
      </c>
    </row>
    <row r="1376" spans="1:4" ht="76.5">
      <c r="A1376" s="569">
        <v>91069</v>
      </c>
      <c r="B1376" s="569" t="s">
        <v>8992</v>
      </c>
      <c r="C1376" s="569" t="s">
        <v>78</v>
      </c>
      <c r="D1376" s="570">
        <v>71.88</v>
      </c>
    </row>
    <row r="1377" spans="1:4" ht="76.5">
      <c r="A1377" s="569">
        <v>91070</v>
      </c>
      <c r="B1377" s="569" t="s">
        <v>8993</v>
      </c>
      <c r="C1377" s="569" t="s">
        <v>78</v>
      </c>
      <c r="D1377" s="570">
        <v>80.28</v>
      </c>
    </row>
    <row r="1378" spans="1:4" ht="76.5">
      <c r="A1378" s="569">
        <v>91071</v>
      </c>
      <c r="B1378" s="569" t="s">
        <v>8994</v>
      </c>
      <c r="C1378" s="569" t="s">
        <v>78</v>
      </c>
      <c r="D1378" s="570">
        <v>99.2</v>
      </c>
    </row>
    <row r="1379" spans="1:4" ht="76.5">
      <c r="A1379" s="569">
        <v>91072</v>
      </c>
      <c r="B1379" s="569" t="s">
        <v>8995</v>
      </c>
      <c r="C1379" s="569" t="s">
        <v>78</v>
      </c>
      <c r="D1379" s="570">
        <v>107.57</v>
      </c>
    </row>
    <row r="1380" spans="1:4" ht="76.5">
      <c r="A1380" s="569">
        <v>91073</v>
      </c>
      <c r="B1380" s="569" t="s">
        <v>8996</v>
      </c>
      <c r="C1380" s="569" t="s">
        <v>78</v>
      </c>
      <c r="D1380" s="570">
        <v>81.319999999999993</v>
      </c>
    </row>
    <row r="1381" spans="1:4" ht="76.5">
      <c r="A1381" s="569">
        <v>91074</v>
      </c>
      <c r="B1381" s="569" t="s">
        <v>8997</v>
      </c>
      <c r="C1381" s="569" t="s">
        <v>78</v>
      </c>
      <c r="D1381" s="570">
        <v>90.71</v>
      </c>
    </row>
    <row r="1382" spans="1:4" ht="76.5">
      <c r="A1382" s="569">
        <v>91075</v>
      </c>
      <c r="B1382" s="569" t="s">
        <v>8998</v>
      </c>
      <c r="C1382" s="569" t="s">
        <v>78</v>
      </c>
      <c r="D1382" s="570">
        <v>110.51</v>
      </c>
    </row>
    <row r="1383" spans="1:4" ht="76.5">
      <c r="A1383" s="569">
        <v>91076</v>
      </c>
      <c r="B1383" s="569" t="s">
        <v>8999</v>
      </c>
      <c r="C1383" s="569" t="s">
        <v>78</v>
      </c>
      <c r="D1383" s="570">
        <v>119.93</v>
      </c>
    </row>
    <row r="1384" spans="1:4" ht="76.5">
      <c r="A1384" s="569">
        <v>91077</v>
      </c>
      <c r="B1384" s="569" t="s">
        <v>9000</v>
      </c>
      <c r="C1384" s="569" t="s">
        <v>78</v>
      </c>
      <c r="D1384" s="570">
        <v>122.44</v>
      </c>
    </row>
    <row r="1385" spans="1:4" ht="76.5">
      <c r="A1385" s="569">
        <v>91078</v>
      </c>
      <c r="B1385" s="569" t="s">
        <v>9001</v>
      </c>
      <c r="C1385" s="569" t="s">
        <v>78</v>
      </c>
      <c r="D1385" s="570">
        <v>145.12</v>
      </c>
    </row>
    <row r="1386" spans="1:4" ht="76.5">
      <c r="A1386" s="569">
        <v>91079</v>
      </c>
      <c r="B1386" s="569" t="s">
        <v>9002</v>
      </c>
      <c r="C1386" s="569" t="s">
        <v>78</v>
      </c>
      <c r="D1386" s="570">
        <v>126.5</v>
      </c>
    </row>
    <row r="1387" spans="1:4" ht="76.5">
      <c r="A1387" s="569">
        <v>91080</v>
      </c>
      <c r="B1387" s="569" t="s">
        <v>9003</v>
      </c>
      <c r="C1387" s="569" t="s">
        <v>78</v>
      </c>
      <c r="D1387" s="570">
        <v>149.03</v>
      </c>
    </row>
    <row r="1388" spans="1:4" ht="76.5">
      <c r="A1388" s="569">
        <v>91081</v>
      </c>
      <c r="B1388" s="569" t="s">
        <v>9004</v>
      </c>
      <c r="C1388" s="569" t="s">
        <v>78</v>
      </c>
      <c r="D1388" s="570">
        <v>132.97</v>
      </c>
    </row>
    <row r="1389" spans="1:4" ht="76.5">
      <c r="A1389" s="569">
        <v>91082</v>
      </c>
      <c r="B1389" s="569" t="s">
        <v>9005</v>
      </c>
      <c r="C1389" s="569" t="s">
        <v>78</v>
      </c>
      <c r="D1389" s="570">
        <v>156.51</v>
      </c>
    </row>
    <row r="1390" spans="1:4" ht="76.5">
      <c r="A1390" s="569">
        <v>91083</v>
      </c>
      <c r="B1390" s="569" t="s">
        <v>9006</v>
      </c>
      <c r="C1390" s="569" t="s">
        <v>78</v>
      </c>
      <c r="D1390" s="570">
        <v>140.09</v>
      </c>
    </row>
    <row r="1391" spans="1:4" ht="76.5">
      <c r="A1391" s="569">
        <v>91084</v>
      </c>
      <c r="B1391" s="569" t="s">
        <v>9007</v>
      </c>
      <c r="C1391" s="569" t="s">
        <v>78</v>
      </c>
      <c r="D1391" s="570">
        <v>163.44</v>
      </c>
    </row>
    <row r="1392" spans="1:4" ht="76.5">
      <c r="A1392" s="569">
        <v>91086</v>
      </c>
      <c r="B1392" s="569" t="s">
        <v>9008</v>
      </c>
      <c r="C1392" s="569" t="s">
        <v>78</v>
      </c>
      <c r="D1392" s="570">
        <v>78.709999999999994</v>
      </c>
    </row>
    <row r="1393" spans="1:4" ht="76.5">
      <c r="A1393" s="569">
        <v>91087</v>
      </c>
      <c r="B1393" s="569" t="s">
        <v>9009</v>
      </c>
      <c r="C1393" s="569" t="s">
        <v>78</v>
      </c>
      <c r="D1393" s="570">
        <v>87.36</v>
      </c>
    </row>
    <row r="1394" spans="1:4" ht="76.5">
      <c r="A1394" s="569">
        <v>91088</v>
      </c>
      <c r="B1394" s="569" t="s">
        <v>5207</v>
      </c>
      <c r="C1394" s="569" t="s">
        <v>78</v>
      </c>
      <c r="D1394" s="570">
        <v>107.06</v>
      </c>
    </row>
    <row r="1395" spans="1:4" ht="76.5">
      <c r="A1395" s="569">
        <v>91089</v>
      </c>
      <c r="B1395" s="569" t="s">
        <v>5208</v>
      </c>
      <c r="C1395" s="569" t="s">
        <v>78</v>
      </c>
      <c r="D1395" s="570">
        <v>115.8</v>
      </c>
    </row>
    <row r="1396" spans="1:4" ht="76.5">
      <c r="A1396" s="569">
        <v>91090</v>
      </c>
      <c r="B1396" s="569" t="s">
        <v>9010</v>
      </c>
      <c r="C1396" s="569" t="s">
        <v>78</v>
      </c>
      <c r="D1396" s="570">
        <v>86.91</v>
      </c>
    </row>
    <row r="1397" spans="1:4" ht="76.5">
      <c r="A1397" s="569">
        <v>91091</v>
      </c>
      <c r="B1397" s="569" t="s">
        <v>9011</v>
      </c>
      <c r="C1397" s="569" t="s">
        <v>78</v>
      </c>
      <c r="D1397" s="570">
        <v>96.63</v>
      </c>
    </row>
    <row r="1398" spans="1:4" ht="76.5">
      <c r="A1398" s="569">
        <v>91092</v>
      </c>
      <c r="B1398" s="569" t="s">
        <v>5209</v>
      </c>
      <c r="C1398" s="569" t="s">
        <v>78</v>
      </c>
      <c r="D1398" s="570">
        <v>116.76</v>
      </c>
    </row>
    <row r="1399" spans="1:4" ht="76.5">
      <c r="A1399" s="569">
        <v>91093</v>
      </c>
      <c r="B1399" s="569" t="s">
        <v>5210</v>
      </c>
      <c r="C1399" s="569" t="s">
        <v>78</v>
      </c>
      <c r="D1399" s="570">
        <v>126.73</v>
      </c>
    </row>
    <row r="1400" spans="1:4" ht="76.5">
      <c r="A1400" s="569">
        <v>91094</v>
      </c>
      <c r="B1400" s="569" t="s">
        <v>9012</v>
      </c>
      <c r="C1400" s="569" t="s">
        <v>78</v>
      </c>
      <c r="D1400" s="570">
        <v>126.58</v>
      </c>
    </row>
    <row r="1401" spans="1:4" ht="76.5">
      <c r="A1401" s="569">
        <v>91095</v>
      </c>
      <c r="B1401" s="569" t="s">
        <v>9013</v>
      </c>
      <c r="C1401" s="569" t="s">
        <v>78</v>
      </c>
      <c r="D1401" s="570">
        <v>149.52000000000001</v>
      </c>
    </row>
    <row r="1402" spans="1:4" ht="76.5">
      <c r="A1402" s="569">
        <v>91096</v>
      </c>
      <c r="B1402" s="569" t="s">
        <v>9014</v>
      </c>
      <c r="C1402" s="569" t="s">
        <v>78</v>
      </c>
      <c r="D1402" s="570">
        <v>128.72999999999999</v>
      </c>
    </row>
    <row r="1403" spans="1:4" ht="76.5">
      <c r="A1403" s="569">
        <v>91097</v>
      </c>
      <c r="B1403" s="569" t="s">
        <v>9015</v>
      </c>
      <c r="C1403" s="569" t="s">
        <v>78</v>
      </c>
      <c r="D1403" s="570">
        <v>151.55000000000001</v>
      </c>
    </row>
    <row r="1404" spans="1:4" ht="76.5">
      <c r="A1404" s="569">
        <v>91098</v>
      </c>
      <c r="B1404" s="569" t="s">
        <v>9016</v>
      </c>
      <c r="C1404" s="569" t="s">
        <v>78</v>
      </c>
      <c r="D1404" s="570">
        <v>137.03</v>
      </c>
    </row>
    <row r="1405" spans="1:4" ht="76.5">
      <c r="A1405" s="569">
        <v>91099</v>
      </c>
      <c r="B1405" s="569" t="s">
        <v>9017</v>
      </c>
      <c r="C1405" s="569" t="s">
        <v>78</v>
      </c>
      <c r="D1405" s="570">
        <v>160.91</v>
      </c>
    </row>
    <row r="1406" spans="1:4" ht="76.5">
      <c r="A1406" s="569">
        <v>91100</v>
      </c>
      <c r="B1406" s="569" t="s">
        <v>9018</v>
      </c>
      <c r="C1406" s="569" t="s">
        <v>78</v>
      </c>
      <c r="D1406" s="570">
        <v>142.72</v>
      </c>
    </row>
    <row r="1407" spans="1:4" ht="76.5">
      <c r="A1407" s="569">
        <v>91101</v>
      </c>
      <c r="B1407" s="569" t="s">
        <v>9019</v>
      </c>
      <c r="C1407" s="569" t="s">
        <v>78</v>
      </c>
      <c r="D1407" s="570">
        <v>166.55</v>
      </c>
    </row>
    <row r="1408" spans="1:4" ht="63.75">
      <c r="A1408" s="569">
        <v>93952</v>
      </c>
      <c r="B1408" s="569" t="s">
        <v>5422</v>
      </c>
      <c r="C1408" s="569" t="s">
        <v>20</v>
      </c>
      <c r="D1408" s="570">
        <v>140.76</v>
      </c>
    </row>
    <row r="1409" spans="1:4" ht="76.5">
      <c r="A1409" s="569">
        <v>93953</v>
      </c>
      <c r="B1409" s="569" t="s">
        <v>10206</v>
      </c>
      <c r="C1409" s="569" t="s">
        <v>20</v>
      </c>
      <c r="D1409" s="570">
        <v>130.62</v>
      </c>
    </row>
    <row r="1410" spans="1:4" ht="76.5">
      <c r="A1410" s="569">
        <v>93954</v>
      </c>
      <c r="B1410" s="569" t="s">
        <v>10207</v>
      </c>
      <c r="C1410" s="569" t="s">
        <v>20</v>
      </c>
      <c r="D1410" s="570">
        <v>124.54</v>
      </c>
    </row>
    <row r="1411" spans="1:4" ht="76.5">
      <c r="A1411" s="569">
        <v>93955</v>
      </c>
      <c r="B1411" s="569" t="s">
        <v>5423</v>
      </c>
      <c r="C1411" s="569" t="s">
        <v>20</v>
      </c>
      <c r="D1411" s="570">
        <v>120.28</v>
      </c>
    </row>
    <row r="1412" spans="1:4" ht="63.75">
      <c r="A1412" s="569">
        <v>93956</v>
      </c>
      <c r="B1412" s="569" t="s">
        <v>10208</v>
      </c>
      <c r="C1412" s="569" t="s">
        <v>20</v>
      </c>
      <c r="D1412" s="570">
        <v>116.86</v>
      </c>
    </row>
    <row r="1413" spans="1:4" ht="63.75">
      <c r="A1413" s="569">
        <v>93957</v>
      </c>
      <c r="B1413" s="569" t="s">
        <v>5424</v>
      </c>
      <c r="C1413" s="569" t="s">
        <v>20</v>
      </c>
      <c r="D1413" s="570">
        <v>145.99</v>
      </c>
    </row>
    <row r="1414" spans="1:4" ht="76.5">
      <c r="A1414" s="569">
        <v>93958</v>
      </c>
      <c r="B1414" s="569" t="s">
        <v>10209</v>
      </c>
      <c r="C1414" s="569" t="s">
        <v>20</v>
      </c>
      <c r="D1414" s="570">
        <v>135.33000000000001</v>
      </c>
    </row>
    <row r="1415" spans="1:4" ht="76.5">
      <c r="A1415" s="569">
        <v>93959</v>
      </c>
      <c r="B1415" s="569" t="s">
        <v>10210</v>
      </c>
      <c r="C1415" s="569" t="s">
        <v>20</v>
      </c>
      <c r="D1415" s="570">
        <v>128.97</v>
      </c>
    </row>
    <row r="1416" spans="1:4" ht="76.5">
      <c r="A1416" s="569">
        <v>93960</v>
      </c>
      <c r="B1416" s="569" t="s">
        <v>5425</v>
      </c>
      <c r="C1416" s="569" t="s">
        <v>20</v>
      </c>
      <c r="D1416" s="570">
        <v>124.52</v>
      </c>
    </row>
    <row r="1417" spans="1:4" ht="63.75">
      <c r="A1417" s="569">
        <v>93961</v>
      </c>
      <c r="B1417" s="569" t="s">
        <v>10211</v>
      </c>
      <c r="C1417" s="569" t="s">
        <v>20</v>
      </c>
      <c r="D1417" s="570">
        <v>121</v>
      </c>
    </row>
    <row r="1418" spans="1:4" ht="63.75">
      <c r="A1418" s="569">
        <v>93962</v>
      </c>
      <c r="B1418" s="569" t="s">
        <v>5426</v>
      </c>
      <c r="C1418" s="569" t="s">
        <v>20</v>
      </c>
      <c r="D1418" s="570">
        <v>131.88</v>
      </c>
    </row>
    <row r="1419" spans="1:4" ht="76.5">
      <c r="A1419" s="569">
        <v>93963</v>
      </c>
      <c r="B1419" s="569" t="s">
        <v>10212</v>
      </c>
      <c r="C1419" s="569" t="s">
        <v>20</v>
      </c>
      <c r="D1419" s="570">
        <v>121.77</v>
      </c>
    </row>
    <row r="1420" spans="1:4" ht="76.5">
      <c r="A1420" s="569">
        <v>93964</v>
      </c>
      <c r="B1420" s="569" t="s">
        <v>10213</v>
      </c>
      <c r="C1420" s="569" t="s">
        <v>20</v>
      </c>
      <c r="D1420" s="570">
        <v>115.74</v>
      </c>
    </row>
    <row r="1421" spans="1:4" ht="76.5">
      <c r="A1421" s="569">
        <v>93965</v>
      </c>
      <c r="B1421" s="569" t="s">
        <v>10214</v>
      </c>
      <c r="C1421" s="569" t="s">
        <v>20</v>
      </c>
      <c r="D1421" s="570">
        <v>110.02</v>
      </c>
    </row>
    <row r="1422" spans="1:4" ht="63.75">
      <c r="A1422" s="569">
        <v>93966</v>
      </c>
      <c r="B1422" s="569" t="s">
        <v>10215</v>
      </c>
      <c r="C1422" s="569" t="s">
        <v>20</v>
      </c>
      <c r="D1422" s="570">
        <v>108.08</v>
      </c>
    </row>
    <row r="1423" spans="1:4" ht="63.75">
      <c r="A1423" s="569">
        <v>93967</v>
      </c>
      <c r="B1423" s="569" t="s">
        <v>5427</v>
      </c>
      <c r="C1423" s="569" t="s">
        <v>20</v>
      </c>
      <c r="D1423" s="570">
        <v>137.11000000000001</v>
      </c>
    </row>
    <row r="1424" spans="1:4" ht="76.5">
      <c r="A1424" s="569">
        <v>93968</v>
      </c>
      <c r="B1424" s="569" t="s">
        <v>10216</v>
      </c>
      <c r="C1424" s="569" t="s">
        <v>20</v>
      </c>
      <c r="D1424" s="570">
        <v>126.46</v>
      </c>
    </row>
    <row r="1425" spans="1:4" ht="76.5">
      <c r="A1425" s="569">
        <v>93969</v>
      </c>
      <c r="B1425" s="569" t="s">
        <v>10217</v>
      </c>
      <c r="C1425" s="569" t="s">
        <v>20</v>
      </c>
      <c r="D1425" s="570">
        <v>120.16</v>
      </c>
    </row>
    <row r="1426" spans="1:4" ht="76.5">
      <c r="A1426" s="569">
        <v>93970</v>
      </c>
      <c r="B1426" s="569" t="s">
        <v>10218</v>
      </c>
      <c r="C1426" s="569" t="s">
        <v>20</v>
      </c>
      <c r="D1426" s="570">
        <v>115.69</v>
      </c>
    </row>
    <row r="1427" spans="1:4" ht="63.75">
      <c r="A1427" s="569">
        <v>93971</v>
      </c>
      <c r="B1427" s="569" t="s">
        <v>10219</v>
      </c>
      <c r="C1427" s="569" t="s">
        <v>20</v>
      </c>
      <c r="D1427" s="570">
        <v>108.76</v>
      </c>
    </row>
    <row r="1428" spans="1:4" ht="51">
      <c r="A1428" s="569">
        <v>95108</v>
      </c>
      <c r="B1428" s="569" t="s">
        <v>10591</v>
      </c>
      <c r="C1428" s="569" t="s">
        <v>52</v>
      </c>
      <c r="D1428" s="570">
        <v>20.149999999999999</v>
      </c>
    </row>
    <row r="1429" spans="1:4" ht="51">
      <c r="A1429" s="569">
        <v>83690</v>
      </c>
      <c r="B1429" s="569" t="s">
        <v>7518</v>
      </c>
      <c r="C1429" s="569" t="s">
        <v>40</v>
      </c>
      <c r="D1429" s="570">
        <v>452.68</v>
      </c>
    </row>
    <row r="1430" spans="1:4" ht="51">
      <c r="A1430" s="569" t="s">
        <v>11490</v>
      </c>
      <c r="B1430" s="569" t="s">
        <v>11491</v>
      </c>
      <c r="C1430" s="569" t="s">
        <v>52</v>
      </c>
      <c r="D1430" s="570">
        <v>317.85000000000002</v>
      </c>
    </row>
    <row r="1431" spans="1:4" ht="63.75">
      <c r="A1431" s="569" t="s">
        <v>11548</v>
      </c>
      <c r="B1431" s="569" t="s">
        <v>11549</v>
      </c>
      <c r="C1431" s="569" t="s">
        <v>52</v>
      </c>
      <c r="D1431" s="570">
        <v>464.53</v>
      </c>
    </row>
    <row r="1432" spans="1:4" ht="63.75">
      <c r="A1432" s="569" t="s">
        <v>11561</v>
      </c>
      <c r="B1432" s="569" t="s">
        <v>11562</v>
      </c>
      <c r="C1432" s="569" t="s">
        <v>52</v>
      </c>
      <c r="D1432" s="570">
        <v>764.45</v>
      </c>
    </row>
    <row r="1433" spans="1:4" ht="63.75">
      <c r="A1433" s="569" t="s">
        <v>11563</v>
      </c>
      <c r="B1433" s="569" t="s">
        <v>11564</v>
      </c>
      <c r="C1433" s="569" t="s">
        <v>52</v>
      </c>
      <c r="D1433" s="570">
        <v>1149.6199999999999</v>
      </c>
    </row>
    <row r="1434" spans="1:4" ht="63.75">
      <c r="A1434" s="569" t="s">
        <v>11565</v>
      </c>
      <c r="B1434" s="569" t="s">
        <v>11566</v>
      </c>
      <c r="C1434" s="569" t="s">
        <v>52</v>
      </c>
      <c r="D1434" s="570">
        <v>1626.1</v>
      </c>
    </row>
    <row r="1435" spans="1:4" ht="63.75">
      <c r="A1435" s="569" t="s">
        <v>11567</v>
      </c>
      <c r="B1435" s="569" t="s">
        <v>11568</v>
      </c>
      <c r="C1435" s="569" t="s">
        <v>52</v>
      </c>
      <c r="D1435" s="570">
        <v>2198.6999999999998</v>
      </c>
    </row>
    <row r="1436" spans="1:4" ht="63.75">
      <c r="A1436" s="569" t="s">
        <v>11569</v>
      </c>
      <c r="B1436" s="569" t="s">
        <v>11570</v>
      </c>
      <c r="C1436" s="569" t="s">
        <v>52</v>
      </c>
      <c r="D1436" s="570">
        <v>658.28</v>
      </c>
    </row>
    <row r="1437" spans="1:4" ht="63.75">
      <c r="A1437" s="569" t="s">
        <v>11571</v>
      </c>
      <c r="B1437" s="569" t="s">
        <v>11572</v>
      </c>
      <c r="C1437" s="569" t="s">
        <v>52</v>
      </c>
      <c r="D1437" s="570">
        <v>1089.33</v>
      </c>
    </row>
    <row r="1438" spans="1:4" ht="63.75">
      <c r="A1438" s="569" t="s">
        <v>11573</v>
      </c>
      <c r="B1438" s="569" t="s">
        <v>11574</v>
      </c>
      <c r="C1438" s="569" t="s">
        <v>52</v>
      </c>
      <c r="D1438" s="570">
        <v>1640.48</v>
      </c>
    </row>
    <row r="1439" spans="1:4" ht="63.75">
      <c r="A1439" s="569" t="s">
        <v>11575</v>
      </c>
      <c r="B1439" s="569" t="s">
        <v>11576</v>
      </c>
      <c r="C1439" s="569" t="s">
        <v>52</v>
      </c>
      <c r="D1439" s="570">
        <v>2060.38</v>
      </c>
    </row>
    <row r="1440" spans="1:4" ht="63.75">
      <c r="A1440" s="569" t="s">
        <v>11550</v>
      </c>
      <c r="B1440" s="569" t="s">
        <v>5582</v>
      </c>
      <c r="C1440" s="569" t="s">
        <v>52</v>
      </c>
      <c r="D1440" s="570">
        <v>3129.65</v>
      </c>
    </row>
    <row r="1441" spans="1:4" ht="63.75">
      <c r="A1441" s="569" t="s">
        <v>11551</v>
      </c>
      <c r="B1441" s="569" t="s">
        <v>11552</v>
      </c>
      <c r="C1441" s="569" t="s">
        <v>52</v>
      </c>
      <c r="D1441" s="570">
        <v>851.62</v>
      </c>
    </row>
    <row r="1442" spans="1:4" ht="63.75">
      <c r="A1442" s="569" t="s">
        <v>11553</v>
      </c>
      <c r="B1442" s="569" t="s">
        <v>11554</v>
      </c>
      <c r="C1442" s="569" t="s">
        <v>52</v>
      </c>
      <c r="D1442" s="570">
        <v>1413.78</v>
      </c>
    </row>
    <row r="1443" spans="1:4" ht="63.75">
      <c r="A1443" s="569" t="s">
        <v>11555</v>
      </c>
      <c r="B1443" s="569" t="s">
        <v>11556</v>
      </c>
      <c r="C1443" s="569" t="s">
        <v>52</v>
      </c>
      <c r="D1443" s="570">
        <v>2131.0100000000002</v>
      </c>
    </row>
    <row r="1444" spans="1:4" ht="63.75">
      <c r="A1444" s="569" t="s">
        <v>11557</v>
      </c>
      <c r="B1444" s="569" t="s">
        <v>11558</v>
      </c>
      <c r="C1444" s="569" t="s">
        <v>52</v>
      </c>
      <c r="D1444" s="570">
        <v>3010.87</v>
      </c>
    </row>
    <row r="1445" spans="1:4" ht="63.75">
      <c r="A1445" s="569" t="s">
        <v>11559</v>
      </c>
      <c r="B1445" s="569" t="s">
        <v>11560</v>
      </c>
      <c r="C1445" s="569" t="s">
        <v>52</v>
      </c>
      <c r="D1445" s="570">
        <v>4060.67</v>
      </c>
    </row>
    <row r="1446" spans="1:4" ht="51">
      <c r="A1446" s="569" t="s">
        <v>11975</v>
      </c>
      <c r="B1446" s="569" t="s">
        <v>11976</v>
      </c>
      <c r="C1446" s="569" t="s">
        <v>52</v>
      </c>
      <c r="D1446" s="570">
        <v>1291.54</v>
      </c>
    </row>
    <row r="1447" spans="1:4" ht="51">
      <c r="A1447" s="569">
        <v>83659</v>
      </c>
      <c r="B1447" s="569" t="s">
        <v>7511</v>
      </c>
      <c r="C1447" s="569" t="s">
        <v>52</v>
      </c>
      <c r="D1447" s="570">
        <v>681.21</v>
      </c>
    </row>
    <row r="1448" spans="1:4" ht="51">
      <c r="A1448" s="569">
        <v>83716</v>
      </c>
      <c r="B1448" s="569" t="s">
        <v>7520</v>
      </c>
      <c r="C1448" s="569" t="s">
        <v>52</v>
      </c>
      <c r="D1448" s="570">
        <v>317.13</v>
      </c>
    </row>
    <row r="1449" spans="1:4" ht="63.75">
      <c r="A1449" s="569">
        <v>97976</v>
      </c>
      <c r="B1449" s="569" t="s">
        <v>12931</v>
      </c>
      <c r="C1449" s="569" t="s">
        <v>52</v>
      </c>
      <c r="D1449" s="570">
        <v>762.83</v>
      </c>
    </row>
    <row r="1450" spans="1:4" ht="63.75">
      <c r="A1450" s="569">
        <v>97977</v>
      </c>
      <c r="B1450" s="569" t="s">
        <v>12932</v>
      </c>
      <c r="C1450" s="569" t="s">
        <v>52</v>
      </c>
      <c r="D1450" s="570">
        <v>1110.48</v>
      </c>
    </row>
    <row r="1451" spans="1:4" ht="63.75">
      <c r="A1451" s="569">
        <v>97980</v>
      </c>
      <c r="B1451" s="569" t="s">
        <v>12933</v>
      </c>
      <c r="C1451" s="569" t="s">
        <v>52</v>
      </c>
      <c r="D1451" s="570">
        <v>1425.4</v>
      </c>
    </row>
    <row r="1452" spans="1:4" ht="51">
      <c r="A1452" s="569">
        <v>97981</v>
      </c>
      <c r="B1452" s="569" t="s">
        <v>12934</v>
      </c>
      <c r="C1452" s="569" t="s">
        <v>20</v>
      </c>
      <c r="D1452" s="570">
        <v>849.61</v>
      </c>
    </row>
    <row r="1453" spans="1:4" ht="38.25">
      <c r="A1453" s="569">
        <v>97983</v>
      </c>
      <c r="B1453" s="569" t="s">
        <v>12935</v>
      </c>
      <c r="C1453" s="569" t="s">
        <v>20</v>
      </c>
      <c r="D1453" s="570">
        <v>278.16000000000003</v>
      </c>
    </row>
    <row r="1454" spans="1:4" ht="51">
      <c r="A1454" s="569">
        <v>97985</v>
      </c>
      <c r="B1454" s="569" t="s">
        <v>12936</v>
      </c>
      <c r="C1454" s="569" t="s">
        <v>20</v>
      </c>
      <c r="D1454" s="570">
        <v>1028.6500000000001</v>
      </c>
    </row>
    <row r="1455" spans="1:4" ht="38.25">
      <c r="A1455" s="569">
        <v>97987</v>
      </c>
      <c r="B1455" s="569" t="s">
        <v>12937</v>
      </c>
      <c r="C1455" s="569" t="s">
        <v>20</v>
      </c>
      <c r="D1455" s="570">
        <v>313.27</v>
      </c>
    </row>
    <row r="1456" spans="1:4" ht="63.75">
      <c r="A1456" s="569">
        <v>97988</v>
      </c>
      <c r="B1456" s="569" t="s">
        <v>12938</v>
      </c>
      <c r="C1456" s="569" t="s">
        <v>52</v>
      </c>
      <c r="D1456" s="570">
        <v>2065.06</v>
      </c>
    </row>
    <row r="1457" spans="1:4" ht="51">
      <c r="A1457" s="569">
        <v>97989</v>
      </c>
      <c r="B1457" s="569" t="s">
        <v>12939</v>
      </c>
      <c r="C1457" s="569" t="s">
        <v>20</v>
      </c>
      <c r="D1457" s="570">
        <v>1207.73</v>
      </c>
    </row>
    <row r="1458" spans="1:4" ht="38.25">
      <c r="A1458" s="569">
        <v>97991</v>
      </c>
      <c r="B1458" s="569" t="s">
        <v>12940</v>
      </c>
      <c r="C1458" s="569" t="s">
        <v>20</v>
      </c>
      <c r="D1458" s="570">
        <v>488.47</v>
      </c>
    </row>
    <row r="1459" spans="1:4" ht="63.75">
      <c r="A1459" s="569">
        <v>97992</v>
      </c>
      <c r="B1459" s="569" t="s">
        <v>12941</v>
      </c>
      <c r="C1459" s="569" t="s">
        <v>52</v>
      </c>
      <c r="D1459" s="570">
        <v>2623.57</v>
      </c>
    </row>
    <row r="1460" spans="1:4" ht="51">
      <c r="A1460" s="569">
        <v>97993</v>
      </c>
      <c r="B1460" s="569" t="s">
        <v>12942</v>
      </c>
      <c r="C1460" s="569" t="s">
        <v>20</v>
      </c>
      <c r="D1460" s="570">
        <v>1476.31</v>
      </c>
    </row>
    <row r="1461" spans="1:4" ht="63.75">
      <c r="A1461" s="569">
        <v>97994</v>
      </c>
      <c r="B1461" s="569" t="s">
        <v>12943</v>
      </c>
      <c r="C1461" s="569" t="s">
        <v>52</v>
      </c>
      <c r="D1461" s="570">
        <v>1808.21</v>
      </c>
    </row>
    <row r="1462" spans="1:4" ht="51">
      <c r="A1462" s="569">
        <v>97995</v>
      </c>
      <c r="B1462" s="569" t="s">
        <v>12944</v>
      </c>
      <c r="C1462" s="569" t="s">
        <v>20</v>
      </c>
      <c r="D1462" s="570">
        <v>924.58</v>
      </c>
    </row>
    <row r="1463" spans="1:4" ht="63.75">
      <c r="A1463" s="569">
        <v>97996</v>
      </c>
      <c r="B1463" s="569" t="s">
        <v>12945</v>
      </c>
      <c r="C1463" s="569" t="s">
        <v>52</v>
      </c>
      <c r="D1463" s="570">
        <v>2284.83</v>
      </c>
    </row>
    <row r="1464" spans="1:4" ht="51">
      <c r="A1464" s="569">
        <v>97997</v>
      </c>
      <c r="B1464" s="569" t="s">
        <v>12946</v>
      </c>
      <c r="C1464" s="569" t="s">
        <v>20</v>
      </c>
      <c r="D1464" s="570">
        <v>1107.51</v>
      </c>
    </row>
    <row r="1465" spans="1:4" ht="51">
      <c r="A1465" s="569">
        <v>97999</v>
      </c>
      <c r="B1465" s="569" t="s">
        <v>12947</v>
      </c>
      <c r="C1465" s="569" t="s">
        <v>20</v>
      </c>
      <c r="D1465" s="570">
        <v>1290.44</v>
      </c>
    </row>
    <row r="1466" spans="1:4" ht="51">
      <c r="A1466" s="569">
        <v>98001</v>
      </c>
      <c r="B1466" s="569" t="s">
        <v>12948</v>
      </c>
      <c r="C1466" s="569" t="s">
        <v>20</v>
      </c>
      <c r="D1466" s="570">
        <v>1473.39</v>
      </c>
    </row>
    <row r="1467" spans="1:4" ht="63.75">
      <c r="A1467" s="569">
        <v>98002</v>
      </c>
      <c r="B1467" s="569" t="s">
        <v>12949</v>
      </c>
      <c r="C1467" s="569" t="s">
        <v>52</v>
      </c>
      <c r="D1467" s="570">
        <v>3738.3</v>
      </c>
    </row>
    <row r="1468" spans="1:4" ht="51">
      <c r="A1468" s="569">
        <v>98003</v>
      </c>
      <c r="B1468" s="569" t="s">
        <v>12950</v>
      </c>
      <c r="C1468" s="569" t="s">
        <v>20</v>
      </c>
      <c r="D1468" s="570">
        <v>1656.36</v>
      </c>
    </row>
    <row r="1469" spans="1:4" ht="51">
      <c r="A1469" s="569">
        <v>98005</v>
      </c>
      <c r="B1469" s="569" t="s">
        <v>12951</v>
      </c>
      <c r="C1469" s="569" t="s">
        <v>20</v>
      </c>
      <c r="D1469" s="570">
        <v>1839.3</v>
      </c>
    </row>
    <row r="1470" spans="1:4" ht="63.75">
      <c r="A1470" s="569">
        <v>98006</v>
      </c>
      <c r="B1470" s="569" t="s">
        <v>12952</v>
      </c>
      <c r="C1470" s="569" t="s">
        <v>52</v>
      </c>
      <c r="D1470" s="570">
        <v>4697.43</v>
      </c>
    </row>
    <row r="1471" spans="1:4" ht="51">
      <c r="A1471" s="569">
        <v>98007</v>
      </c>
      <c r="B1471" s="569" t="s">
        <v>12953</v>
      </c>
      <c r="C1471" s="569" t="s">
        <v>20</v>
      </c>
      <c r="D1471" s="570">
        <v>2022.22</v>
      </c>
    </row>
    <row r="1472" spans="1:4" ht="63.75">
      <c r="A1472" s="569">
        <v>98008</v>
      </c>
      <c r="B1472" s="569" t="s">
        <v>12954</v>
      </c>
      <c r="C1472" s="569" t="s">
        <v>52</v>
      </c>
      <c r="D1472" s="570">
        <v>2830.02</v>
      </c>
    </row>
    <row r="1473" spans="1:4" ht="51">
      <c r="A1473" s="569">
        <v>98009</v>
      </c>
      <c r="B1473" s="569" t="s">
        <v>12955</v>
      </c>
      <c r="C1473" s="569" t="s">
        <v>20</v>
      </c>
      <c r="D1473" s="570">
        <v>1290.44</v>
      </c>
    </row>
    <row r="1474" spans="1:4" ht="63.75">
      <c r="A1474" s="569">
        <v>98010</v>
      </c>
      <c r="B1474" s="569" t="s">
        <v>12956</v>
      </c>
      <c r="C1474" s="569" t="s">
        <v>52</v>
      </c>
      <c r="D1474" s="570">
        <v>3448.83</v>
      </c>
    </row>
    <row r="1475" spans="1:4" ht="51">
      <c r="A1475" s="569">
        <v>98011</v>
      </c>
      <c r="B1475" s="569" t="s">
        <v>12957</v>
      </c>
      <c r="C1475" s="569" t="s">
        <v>20</v>
      </c>
      <c r="D1475" s="570">
        <v>1473.39</v>
      </c>
    </row>
    <row r="1476" spans="1:4" ht="63.75">
      <c r="A1476" s="569">
        <v>98012</v>
      </c>
      <c r="B1476" s="569" t="s">
        <v>12958</v>
      </c>
      <c r="C1476" s="569" t="s">
        <v>52</v>
      </c>
      <c r="D1476" s="570">
        <v>4048.96</v>
      </c>
    </row>
    <row r="1477" spans="1:4" ht="51">
      <c r="A1477" s="569">
        <v>98013</v>
      </c>
      <c r="B1477" s="569" t="s">
        <v>12959</v>
      </c>
      <c r="C1477" s="569" t="s">
        <v>20</v>
      </c>
      <c r="D1477" s="570">
        <v>1656.36</v>
      </c>
    </row>
    <row r="1478" spans="1:4" ht="63.75">
      <c r="A1478" s="569">
        <v>98014</v>
      </c>
      <c r="B1478" s="569" t="s">
        <v>12960</v>
      </c>
      <c r="C1478" s="569" t="s">
        <v>52</v>
      </c>
      <c r="D1478" s="570">
        <v>4648.99</v>
      </c>
    </row>
    <row r="1479" spans="1:4" ht="51">
      <c r="A1479" s="569">
        <v>98015</v>
      </c>
      <c r="B1479" s="569" t="s">
        <v>12961</v>
      </c>
      <c r="C1479" s="569" t="s">
        <v>20</v>
      </c>
      <c r="D1479" s="570">
        <v>1839.3</v>
      </c>
    </row>
    <row r="1480" spans="1:4" ht="63.75">
      <c r="A1480" s="569">
        <v>98016</v>
      </c>
      <c r="B1480" s="569" t="s">
        <v>12962</v>
      </c>
      <c r="C1480" s="569" t="s">
        <v>52</v>
      </c>
      <c r="D1480" s="570">
        <v>5249.13</v>
      </c>
    </row>
    <row r="1481" spans="1:4" ht="51">
      <c r="A1481" s="569">
        <v>98017</v>
      </c>
      <c r="B1481" s="569" t="s">
        <v>12963</v>
      </c>
      <c r="C1481" s="569" t="s">
        <v>20</v>
      </c>
      <c r="D1481" s="570">
        <v>2022.22</v>
      </c>
    </row>
    <row r="1482" spans="1:4" ht="63.75">
      <c r="A1482" s="569">
        <v>98018</v>
      </c>
      <c r="B1482" s="569" t="s">
        <v>12964</v>
      </c>
      <c r="C1482" s="569" t="s">
        <v>52</v>
      </c>
      <c r="D1482" s="570">
        <v>5849.25</v>
      </c>
    </row>
    <row r="1483" spans="1:4" ht="51">
      <c r="A1483" s="569">
        <v>98019</v>
      </c>
      <c r="B1483" s="569" t="s">
        <v>12965</v>
      </c>
      <c r="C1483" s="569" t="s">
        <v>20</v>
      </c>
      <c r="D1483" s="570">
        <v>2229.9</v>
      </c>
    </row>
    <row r="1484" spans="1:4" ht="63.75">
      <c r="A1484" s="569">
        <v>98020</v>
      </c>
      <c r="B1484" s="569" t="s">
        <v>12966</v>
      </c>
      <c r="C1484" s="569" t="s">
        <v>52</v>
      </c>
      <c r="D1484" s="570">
        <v>4170.6099999999997</v>
      </c>
    </row>
    <row r="1485" spans="1:4" ht="51">
      <c r="A1485" s="569">
        <v>98021</v>
      </c>
      <c r="B1485" s="569" t="s">
        <v>12967</v>
      </c>
      <c r="C1485" s="569" t="s">
        <v>20</v>
      </c>
      <c r="D1485" s="570">
        <v>1681.12</v>
      </c>
    </row>
    <row r="1486" spans="1:4" ht="63.75">
      <c r="A1486" s="569">
        <v>98022</v>
      </c>
      <c r="B1486" s="569" t="s">
        <v>12968</v>
      </c>
      <c r="C1486" s="569" t="s">
        <v>52</v>
      </c>
      <c r="D1486" s="570">
        <v>4884.18</v>
      </c>
    </row>
    <row r="1487" spans="1:4" ht="51">
      <c r="A1487" s="569">
        <v>98023</v>
      </c>
      <c r="B1487" s="569" t="s">
        <v>12969</v>
      </c>
      <c r="C1487" s="569" t="s">
        <v>20</v>
      </c>
      <c r="D1487" s="570">
        <v>1864.05</v>
      </c>
    </row>
    <row r="1488" spans="1:4" ht="63.75">
      <c r="A1488" s="569">
        <v>98024</v>
      </c>
      <c r="B1488" s="569" t="s">
        <v>12970</v>
      </c>
      <c r="C1488" s="569" t="s">
        <v>52</v>
      </c>
      <c r="D1488" s="570">
        <v>5640.4</v>
      </c>
    </row>
    <row r="1489" spans="1:4" ht="51">
      <c r="A1489" s="569">
        <v>98025</v>
      </c>
      <c r="B1489" s="569" t="s">
        <v>12971</v>
      </c>
      <c r="C1489" s="569" t="s">
        <v>20</v>
      </c>
      <c r="D1489" s="570">
        <v>2046.97</v>
      </c>
    </row>
    <row r="1490" spans="1:4" ht="63.75">
      <c r="A1490" s="569">
        <v>98026</v>
      </c>
      <c r="B1490" s="569" t="s">
        <v>12972</v>
      </c>
      <c r="C1490" s="569" t="s">
        <v>52</v>
      </c>
      <c r="D1490" s="570">
        <v>6359.26</v>
      </c>
    </row>
    <row r="1491" spans="1:4" ht="51">
      <c r="A1491" s="569">
        <v>98027</v>
      </c>
      <c r="B1491" s="569" t="s">
        <v>12973</v>
      </c>
      <c r="C1491" s="569" t="s">
        <v>20</v>
      </c>
      <c r="D1491" s="570">
        <v>2229.9</v>
      </c>
    </row>
    <row r="1492" spans="1:4" ht="63.75">
      <c r="A1492" s="569">
        <v>98028</v>
      </c>
      <c r="B1492" s="569" t="s">
        <v>12974</v>
      </c>
      <c r="C1492" s="569" t="s">
        <v>52</v>
      </c>
      <c r="D1492" s="570">
        <v>7078.1</v>
      </c>
    </row>
    <row r="1493" spans="1:4" ht="51">
      <c r="A1493" s="569">
        <v>98029</v>
      </c>
      <c r="B1493" s="569" t="s">
        <v>12975</v>
      </c>
      <c r="C1493" s="569" t="s">
        <v>20</v>
      </c>
      <c r="D1493" s="570">
        <v>2417.96</v>
      </c>
    </row>
    <row r="1494" spans="1:4" ht="63.75">
      <c r="A1494" s="569">
        <v>98030</v>
      </c>
      <c r="B1494" s="569" t="s">
        <v>12976</v>
      </c>
      <c r="C1494" s="569" t="s">
        <v>52</v>
      </c>
      <c r="D1494" s="570">
        <v>5779.05</v>
      </c>
    </row>
    <row r="1495" spans="1:4" ht="51">
      <c r="A1495" s="569">
        <v>98031</v>
      </c>
      <c r="B1495" s="569" t="s">
        <v>12977</v>
      </c>
      <c r="C1495" s="569" t="s">
        <v>20</v>
      </c>
      <c r="D1495" s="570">
        <v>2052.14</v>
      </c>
    </row>
    <row r="1496" spans="1:4" ht="63.75">
      <c r="A1496" s="569">
        <v>98032</v>
      </c>
      <c r="B1496" s="569" t="s">
        <v>12978</v>
      </c>
      <c r="C1496" s="569" t="s">
        <v>52</v>
      </c>
      <c r="D1496" s="570">
        <v>6644.61</v>
      </c>
    </row>
    <row r="1497" spans="1:4" ht="51">
      <c r="A1497" s="569">
        <v>98033</v>
      </c>
      <c r="B1497" s="569" t="s">
        <v>12979</v>
      </c>
      <c r="C1497" s="569" t="s">
        <v>20</v>
      </c>
      <c r="D1497" s="570">
        <v>2235.0700000000002</v>
      </c>
    </row>
    <row r="1498" spans="1:4" ht="63.75">
      <c r="A1498" s="569">
        <v>98034</v>
      </c>
      <c r="B1498" s="569" t="s">
        <v>12980</v>
      </c>
      <c r="C1498" s="569" t="s">
        <v>52</v>
      </c>
      <c r="D1498" s="570">
        <v>7510.21</v>
      </c>
    </row>
    <row r="1499" spans="1:4" ht="51">
      <c r="A1499" s="569">
        <v>98035</v>
      </c>
      <c r="B1499" s="569" t="s">
        <v>12981</v>
      </c>
      <c r="C1499" s="569" t="s">
        <v>20</v>
      </c>
      <c r="D1499" s="570">
        <v>2417.96</v>
      </c>
    </row>
    <row r="1500" spans="1:4" ht="63.75">
      <c r="A1500" s="569">
        <v>98036</v>
      </c>
      <c r="B1500" s="569" t="s">
        <v>12982</v>
      </c>
      <c r="C1500" s="569" t="s">
        <v>52</v>
      </c>
      <c r="D1500" s="570">
        <v>8375.85</v>
      </c>
    </row>
    <row r="1501" spans="1:4" ht="51">
      <c r="A1501" s="569">
        <v>98037</v>
      </c>
      <c r="B1501" s="569" t="s">
        <v>12983</v>
      </c>
      <c r="C1501" s="569" t="s">
        <v>20</v>
      </c>
      <c r="D1501" s="570">
        <v>2606.06</v>
      </c>
    </row>
    <row r="1502" spans="1:4" ht="63.75">
      <c r="A1502" s="569">
        <v>98038</v>
      </c>
      <c r="B1502" s="569" t="s">
        <v>12984</v>
      </c>
      <c r="C1502" s="569" t="s">
        <v>52</v>
      </c>
      <c r="D1502" s="570">
        <v>7683.56</v>
      </c>
    </row>
    <row r="1503" spans="1:4" ht="51">
      <c r="A1503" s="569">
        <v>98039</v>
      </c>
      <c r="B1503" s="569" t="s">
        <v>12985</v>
      </c>
      <c r="C1503" s="569" t="s">
        <v>20</v>
      </c>
      <c r="D1503" s="570">
        <v>2423.12</v>
      </c>
    </row>
    <row r="1504" spans="1:4" ht="63.75">
      <c r="A1504" s="569">
        <v>98040</v>
      </c>
      <c r="B1504" s="569" t="s">
        <v>12986</v>
      </c>
      <c r="C1504" s="569" t="s">
        <v>52</v>
      </c>
      <c r="D1504" s="570">
        <v>8680.66</v>
      </c>
    </row>
    <row r="1505" spans="1:4" ht="51">
      <c r="A1505" s="569">
        <v>98041</v>
      </c>
      <c r="B1505" s="569" t="s">
        <v>12987</v>
      </c>
      <c r="C1505" s="569" t="s">
        <v>20</v>
      </c>
      <c r="D1505" s="570">
        <v>2606.06</v>
      </c>
    </row>
    <row r="1506" spans="1:4" ht="63.75">
      <c r="A1506" s="569">
        <v>98042</v>
      </c>
      <c r="B1506" s="569" t="s">
        <v>12988</v>
      </c>
      <c r="C1506" s="569" t="s">
        <v>52</v>
      </c>
      <c r="D1506" s="570">
        <v>9677.7999999999993</v>
      </c>
    </row>
    <row r="1507" spans="1:4" ht="51">
      <c r="A1507" s="569">
        <v>98043</v>
      </c>
      <c r="B1507" s="569" t="s">
        <v>12989</v>
      </c>
      <c r="C1507" s="569" t="s">
        <v>20</v>
      </c>
      <c r="D1507" s="570">
        <v>2794.16</v>
      </c>
    </row>
    <row r="1508" spans="1:4" ht="63.75">
      <c r="A1508" s="569">
        <v>98044</v>
      </c>
      <c r="B1508" s="569" t="s">
        <v>12990</v>
      </c>
      <c r="C1508" s="569" t="s">
        <v>52</v>
      </c>
      <c r="D1508" s="570">
        <v>9858.64</v>
      </c>
    </row>
    <row r="1509" spans="1:4" ht="51">
      <c r="A1509" s="569">
        <v>98045</v>
      </c>
      <c r="B1509" s="569" t="s">
        <v>12991</v>
      </c>
      <c r="C1509" s="569" t="s">
        <v>20</v>
      </c>
      <c r="D1509" s="570">
        <v>2794.16</v>
      </c>
    </row>
    <row r="1510" spans="1:4" ht="63.75">
      <c r="A1510" s="569">
        <v>98046</v>
      </c>
      <c r="B1510" s="569" t="s">
        <v>12992</v>
      </c>
      <c r="C1510" s="569" t="s">
        <v>52</v>
      </c>
      <c r="D1510" s="570">
        <v>10988.4</v>
      </c>
    </row>
    <row r="1511" spans="1:4" ht="51">
      <c r="A1511" s="569">
        <v>98047</v>
      </c>
      <c r="B1511" s="569" t="s">
        <v>12993</v>
      </c>
      <c r="C1511" s="569" t="s">
        <v>20</v>
      </c>
      <c r="D1511" s="570">
        <v>2982.25</v>
      </c>
    </row>
    <row r="1512" spans="1:4" ht="63.75">
      <c r="A1512" s="569">
        <v>98048</v>
      </c>
      <c r="B1512" s="569" t="s">
        <v>12994</v>
      </c>
      <c r="C1512" s="569" t="s">
        <v>52</v>
      </c>
      <c r="D1512" s="570">
        <v>12307.72</v>
      </c>
    </row>
    <row r="1513" spans="1:4" ht="51">
      <c r="A1513" s="569">
        <v>98049</v>
      </c>
      <c r="B1513" s="569" t="s">
        <v>12995</v>
      </c>
      <c r="C1513" s="569" t="s">
        <v>20</v>
      </c>
      <c r="D1513" s="570">
        <v>3119.82</v>
      </c>
    </row>
    <row r="1514" spans="1:4" ht="38.25">
      <c r="A1514" s="569">
        <v>98050</v>
      </c>
      <c r="B1514" s="569" t="s">
        <v>12996</v>
      </c>
      <c r="C1514" s="569" t="s">
        <v>20</v>
      </c>
      <c r="D1514" s="570">
        <v>148.81</v>
      </c>
    </row>
    <row r="1515" spans="1:4" ht="51">
      <c r="A1515" s="569">
        <v>98051</v>
      </c>
      <c r="B1515" s="569" t="s">
        <v>12997</v>
      </c>
      <c r="C1515" s="569" t="s">
        <v>20</v>
      </c>
      <c r="D1515" s="570">
        <v>668.01</v>
      </c>
    </row>
    <row r="1516" spans="1:4" ht="63.75">
      <c r="A1516" s="569">
        <v>98405</v>
      </c>
      <c r="B1516" s="569" t="s">
        <v>12998</v>
      </c>
      <c r="C1516" s="569" t="s">
        <v>52</v>
      </c>
      <c r="D1516" s="570">
        <v>1747.88</v>
      </c>
    </row>
    <row r="1517" spans="1:4" ht="63.75">
      <c r="A1517" s="569">
        <v>98406</v>
      </c>
      <c r="B1517" s="569" t="s">
        <v>12999</v>
      </c>
      <c r="C1517" s="569" t="s">
        <v>52</v>
      </c>
      <c r="D1517" s="570">
        <v>4217.8100000000004</v>
      </c>
    </row>
    <row r="1518" spans="1:4" ht="63.75">
      <c r="A1518" s="569">
        <v>98407</v>
      </c>
      <c r="B1518" s="569" t="s">
        <v>13000</v>
      </c>
      <c r="C1518" s="569" t="s">
        <v>52</v>
      </c>
      <c r="D1518" s="570">
        <v>2761.38</v>
      </c>
    </row>
    <row r="1519" spans="1:4" ht="63.75">
      <c r="A1519" s="569">
        <v>98408</v>
      </c>
      <c r="B1519" s="569" t="s">
        <v>13001</v>
      </c>
      <c r="C1519" s="569" t="s">
        <v>52</v>
      </c>
      <c r="D1519" s="570">
        <v>3237.93</v>
      </c>
    </row>
    <row r="1520" spans="1:4" ht="38.25">
      <c r="A1520" s="569">
        <v>98409</v>
      </c>
      <c r="B1520" s="569" t="s">
        <v>13002</v>
      </c>
      <c r="C1520" s="569" t="s">
        <v>20</v>
      </c>
      <c r="D1520" s="570">
        <v>229.71</v>
      </c>
    </row>
    <row r="1521" spans="1:4" ht="51">
      <c r="A1521" s="569">
        <v>98414</v>
      </c>
      <c r="B1521" s="569" t="s">
        <v>13003</v>
      </c>
      <c r="C1521" s="569" t="s">
        <v>52</v>
      </c>
      <c r="D1521" s="570">
        <v>794.72</v>
      </c>
    </row>
    <row r="1522" spans="1:4" ht="63.75">
      <c r="A1522" s="569">
        <v>98415</v>
      </c>
      <c r="B1522" s="569" t="s">
        <v>13004</v>
      </c>
      <c r="C1522" s="569" t="s">
        <v>52</v>
      </c>
      <c r="D1522" s="570">
        <v>794.72</v>
      </c>
    </row>
    <row r="1523" spans="1:4" ht="63.75">
      <c r="A1523" s="569">
        <v>98416</v>
      </c>
      <c r="B1523" s="569" t="s">
        <v>13005</v>
      </c>
      <c r="C1523" s="569" t="s">
        <v>52</v>
      </c>
      <c r="D1523" s="570">
        <v>933.8</v>
      </c>
    </row>
    <row r="1524" spans="1:4" ht="63.75">
      <c r="A1524" s="569">
        <v>98417</v>
      </c>
      <c r="B1524" s="569" t="s">
        <v>13006</v>
      </c>
      <c r="C1524" s="569" t="s">
        <v>52</v>
      </c>
      <c r="D1524" s="570">
        <v>1072.8800000000001</v>
      </c>
    </row>
    <row r="1525" spans="1:4" ht="63.75">
      <c r="A1525" s="569">
        <v>98418</v>
      </c>
      <c r="B1525" s="569" t="s">
        <v>13007</v>
      </c>
      <c r="C1525" s="569" t="s">
        <v>52</v>
      </c>
      <c r="D1525" s="570">
        <v>1147.28</v>
      </c>
    </row>
    <row r="1526" spans="1:4" ht="63.75">
      <c r="A1526" s="569">
        <v>98419</v>
      </c>
      <c r="B1526" s="569" t="s">
        <v>13008</v>
      </c>
      <c r="C1526" s="569" t="s">
        <v>52</v>
      </c>
      <c r="D1526" s="570">
        <v>1221.69</v>
      </c>
    </row>
    <row r="1527" spans="1:4" ht="76.5">
      <c r="A1527" s="569">
        <v>98420</v>
      </c>
      <c r="B1527" s="569" t="s">
        <v>13009</v>
      </c>
      <c r="C1527" s="569" t="s">
        <v>52</v>
      </c>
      <c r="D1527" s="570">
        <v>1227</v>
      </c>
    </row>
    <row r="1528" spans="1:4" ht="76.5">
      <c r="A1528" s="569">
        <v>98421</v>
      </c>
      <c r="B1528" s="569" t="s">
        <v>13010</v>
      </c>
      <c r="C1528" s="569" t="s">
        <v>52</v>
      </c>
      <c r="D1528" s="570">
        <v>1366.08</v>
      </c>
    </row>
    <row r="1529" spans="1:4" ht="76.5">
      <c r="A1529" s="569">
        <v>98422</v>
      </c>
      <c r="B1529" s="569" t="s">
        <v>13011</v>
      </c>
      <c r="C1529" s="569" t="s">
        <v>52</v>
      </c>
      <c r="D1529" s="570">
        <v>1505.16</v>
      </c>
    </row>
    <row r="1530" spans="1:4" ht="76.5">
      <c r="A1530" s="569">
        <v>98423</v>
      </c>
      <c r="B1530" s="569" t="s">
        <v>13012</v>
      </c>
      <c r="C1530" s="569" t="s">
        <v>52</v>
      </c>
      <c r="D1530" s="570">
        <v>1579.56</v>
      </c>
    </row>
    <row r="1531" spans="1:4" ht="76.5">
      <c r="A1531" s="569">
        <v>98424</v>
      </c>
      <c r="B1531" s="569" t="s">
        <v>13013</v>
      </c>
      <c r="C1531" s="569" t="s">
        <v>52</v>
      </c>
      <c r="D1531" s="570">
        <v>1653.97</v>
      </c>
    </row>
    <row r="1532" spans="1:4" ht="63.75">
      <c r="A1532" s="569">
        <v>98425</v>
      </c>
      <c r="B1532" s="569" t="s">
        <v>13014</v>
      </c>
      <c r="C1532" s="569" t="s">
        <v>52</v>
      </c>
      <c r="D1532" s="570">
        <v>2065.06</v>
      </c>
    </row>
    <row r="1533" spans="1:4" ht="63.75">
      <c r="A1533" s="569">
        <v>98426</v>
      </c>
      <c r="B1533" s="569" t="s">
        <v>13015</v>
      </c>
      <c r="C1533" s="569" t="s">
        <v>52</v>
      </c>
      <c r="D1533" s="570">
        <v>2668.92</v>
      </c>
    </row>
    <row r="1534" spans="1:4" ht="63.75">
      <c r="A1534" s="569">
        <v>98427</v>
      </c>
      <c r="B1534" s="569" t="s">
        <v>13016</v>
      </c>
      <c r="C1534" s="569" t="s">
        <v>52</v>
      </c>
      <c r="D1534" s="570">
        <v>3272.79</v>
      </c>
    </row>
    <row r="1535" spans="1:4" ht="63.75">
      <c r="A1535" s="569">
        <v>98428</v>
      </c>
      <c r="B1535" s="569" t="s">
        <v>13017</v>
      </c>
      <c r="C1535" s="569" t="s">
        <v>52</v>
      </c>
      <c r="D1535" s="570">
        <v>3606.79</v>
      </c>
    </row>
    <row r="1536" spans="1:4" ht="63.75">
      <c r="A1536" s="569">
        <v>98429</v>
      </c>
      <c r="B1536" s="569" t="s">
        <v>13018</v>
      </c>
      <c r="C1536" s="569" t="s">
        <v>52</v>
      </c>
      <c r="D1536" s="570">
        <v>3940.8</v>
      </c>
    </row>
    <row r="1537" spans="1:4" ht="76.5">
      <c r="A1537" s="569">
        <v>98430</v>
      </c>
      <c r="B1537" s="569" t="s">
        <v>13019</v>
      </c>
      <c r="C1537" s="569" t="s">
        <v>52</v>
      </c>
      <c r="D1537" s="570">
        <v>2497.34</v>
      </c>
    </row>
    <row r="1538" spans="1:4" ht="76.5">
      <c r="A1538" s="569">
        <v>98431</v>
      </c>
      <c r="B1538" s="569" t="s">
        <v>13020</v>
      </c>
      <c r="C1538" s="569" t="s">
        <v>52</v>
      </c>
      <c r="D1538" s="570">
        <v>3101.2</v>
      </c>
    </row>
    <row r="1539" spans="1:4" ht="76.5">
      <c r="A1539" s="569">
        <v>98432</v>
      </c>
      <c r="B1539" s="569" t="s">
        <v>13021</v>
      </c>
      <c r="C1539" s="569" t="s">
        <v>52</v>
      </c>
      <c r="D1539" s="570">
        <v>3705.07</v>
      </c>
    </row>
    <row r="1540" spans="1:4" ht="76.5">
      <c r="A1540" s="569">
        <v>98433</v>
      </c>
      <c r="B1540" s="569" t="s">
        <v>13022</v>
      </c>
      <c r="C1540" s="569" t="s">
        <v>52</v>
      </c>
      <c r="D1540" s="570">
        <v>4039.07</v>
      </c>
    </row>
    <row r="1541" spans="1:4" ht="76.5">
      <c r="A1541" s="569">
        <v>98434</v>
      </c>
      <c r="B1541" s="569" t="s">
        <v>13023</v>
      </c>
      <c r="C1541" s="569" t="s">
        <v>52</v>
      </c>
      <c r="D1541" s="570">
        <v>4373.08</v>
      </c>
    </row>
    <row r="1542" spans="1:4" ht="38.25">
      <c r="A1542" s="569">
        <v>94263</v>
      </c>
      <c r="B1542" s="569" t="s">
        <v>10279</v>
      </c>
      <c r="C1542" s="569" t="s">
        <v>20</v>
      </c>
      <c r="D1542" s="570">
        <v>22.1</v>
      </c>
    </row>
    <row r="1543" spans="1:4" ht="38.25">
      <c r="A1543" s="569">
        <v>94264</v>
      </c>
      <c r="B1543" s="569" t="s">
        <v>10280</v>
      </c>
      <c r="C1543" s="569" t="s">
        <v>20</v>
      </c>
      <c r="D1543" s="570">
        <v>24.83</v>
      </c>
    </row>
    <row r="1544" spans="1:4" ht="38.25">
      <c r="A1544" s="569">
        <v>94265</v>
      </c>
      <c r="B1544" s="569" t="s">
        <v>10281</v>
      </c>
      <c r="C1544" s="569" t="s">
        <v>20</v>
      </c>
      <c r="D1544" s="570">
        <v>28.7</v>
      </c>
    </row>
    <row r="1545" spans="1:4" ht="38.25">
      <c r="A1545" s="569">
        <v>94266</v>
      </c>
      <c r="B1545" s="569" t="s">
        <v>10282</v>
      </c>
      <c r="C1545" s="569" t="s">
        <v>20</v>
      </c>
      <c r="D1545" s="570">
        <v>31.81</v>
      </c>
    </row>
    <row r="1546" spans="1:4" ht="63.75">
      <c r="A1546" s="569">
        <v>94267</v>
      </c>
      <c r="B1546" s="569" t="s">
        <v>10283</v>
      </c>
      <c r="C1546" s="569" t="s">
        <v>20</v>
      </c>
      <c r="D1546" s="570">
        <v>33.93</v>
      </c>
    </row>
    <row r="1547" spans="1:4" ht="63.75">
      <c r="A1547" s="569">
        <v>94268</v>
      </c>
      <c r="B1547" s="569" t="s">
        <v>10284</v>
      </c>
      <c r="C1547" s="569" t="s">
        <v>20</v>
      </c>
      <c r="D1547" s="570">
        <v>37.380000000000003</v>
      </c>
    </row>
    <row r="1548" spans="1:4" ht="63.75">
      <c r="A1548" s="569">
        <v>94269</v>
      </c>
      <c r="B1548" s="569" t="s">
        <v>10285</v>
      </c>
      <c r="C1548" s="569" t="s">
        <v>20</v>
      </c>
      <c r="D1548" s="570">
        <v>48.2</v>
      </c>
    </row>
    <row r="1549" spans="1:4" ht="63.75">
      <c r="A1549" s="569">
        <v>94270</v>
      </c>
      <c r="B1549" s="569" t="s">
        <v>10286</v>
      </c>
      <c r="C1549" s="569" t="s">
        <v>20</v>
      </c>
      <c r="D1549" s="570">
        <v>52.99</v>
      </c>
    </row>
    <row r="1550" spans="1:4" ht="63.75">
      <c r="A1550" s="569">
        <v>94271</v>
      </c>
      <c r="B1550" s="569" t="s">
        <v>10287</v>
      </c>
      <c r="C1550" s="569" t="s">
        <v>20</v>
      </c>
      <c r="D1550" s="570">
        <v>58.9</v>
      </c>
    </row>
    <row r="1551" spans="1:4" ht="63.75">
      <c r="A1551" s="569">
        <v>94272</v>
      </c>
      <c r="B1551" s="569" t="s">
        <v>10288</v>
      </c>
      <c r="C1551" s="569" t="s">
        <v>20</v>
      </c>
      <c r="D1551" s="570">
        <v>65.28</v>
      </c>
    </row>
    <row r="1552" spans="1:4" ht="76.5">
      <c r="A1552" s="569">
        <v>94273</v>
      </c>
      <c r="B1552" s="569" t="s">
        <v>10289</v>
      </c>
      <c r="C1552" s="569" t="s">
        <v>20</v>
      </c>
      <c r="D1552" s="570">
        <v>32.72</v>
      </c>
    </row>
    <row r="1553" spans="1:4" ht="76.5">
      <c r="A1553" s="569">
        <v>94274</v>
      </c>
      <c r="B1553" s="569" t="s">
        <v>10290</v>
      </c>
      <c r="C1553" s="569" t="s">
        <v>20</v>
      </c>
      <c r="D1553" s="570">
        <v>35.53</v>
      </c>
    </row>
    <row r="1554" spans="1:4" ht="76.5">
      <c r="A1554" s="569">
        <v>94275</v>
      </c>
      <c r="B1554" s="569" t="s">
        <v>10291</v>
      </c>
      <c r="C1554" s="569" t="s">
        <v>20</v>
      </c>
      <c r="D1554" s="570">
        <v>31.25</v>
      </c>
    </row>
    <row r="1555" spans="1:4" ht="76.5">
      <c r="A1555" s="569">
        <v>94276</v>
      </c>
      <c r="B1555" s="569" t="s">
        <v>10292</v>
      </c>
      <c r="C1555" s="569" t="s">
        <v>20</v>
      </c>
      <c r="D1555" s="570">
        <v>34.06</v>
      </c>
    </row>
    <row r="1556" spans="1:4" ht="38.25">
      <c r="A1556" s="569">
        <v>94281</v>
      </c>
      <c r="B1556" s="569" t="s">
        <v>10293</v>
      </c>
      <c r="C1556" s="569" t="s">
        <v>20</v>
      </c>
      <c r="D1556" s="570">
        <v>33.08</v>
      </c>
    </row>
    <row r="1557" spans="1:4" ht="38.25">
      <c r="A1557" s="569">
        <v>94282</v>
      </c>
      <c r="B1557" s="569" t="s">
        <v>10294</v>
      </c>
      <c r="C1557" s="569" t="s">
        <v>20</v>
      </c>
      <c r="D1557" s="570">
        <v>41.63</v>
      </c>
    </row>
    <row r="1558" spans="1:4" ht="38.25">
      <c r="A1558" s="569">
        <v>94283</v>
      </c>
      <c r="B1558" s="569" t="s">
        <v>10295</v>
      </c>
      <c r="C1558" s="569" t="s">
        <v>20</v>
      </c>
      <c r="D1558" s="570">
        <v>42.71</v>
      </c>
    </row>
    <row r="1559" spans="1:4" ht="38.25">
      <c r="A1559" s="569">
        <v>94284</v>
      </c>
      <c r="B1559" s="569" t="s">
        <v>10296</v>
      </c>
      <c r="C1559" s="569" t="s">
        <v>20</v>
      </c>
      <c r="D1559" s="570">
        <v>51.28</v>
      </c>
    </row>
    <row r="1560" spans="1:4" ht="38.25">
      <c r="A1560" s="569">
        <v>94285</v>
      </c>
      <c r="B1560" s="569" t="s">
        <v>10297</v>
      </c>
      <c r="C1560" s="569" t="s">
        <v>20</v>
      </c>
      <c r="D1560" s="570">
        <v>51.96</v>
      </c>
    </row>
    <row r="1561" spans="1:4" ht="38.25">
      <c r="A1561" s="569">
        <v>94286</v>
      </c>
      <c r="B1561" s="569" t="s">
        <v>10298</v>
      </c>
      <c r="C1561" s="569" t="s">
        <v>20</v>
      </c>
      <c r="D1561" s="570">
        <v>60.52</v>
      </c>
    </row>
    <row r="1562" spans="1:4" ht="38.25">
      <c r="A1562" s="569">
        <v>94287</v>
      </c>
      <c r="B1562" s="569" t="s">
        <v>10299</v>
      </c>
      <c r="C1562" s="569" t="s">
        <v>20</v>
      </c>
      <c r="D1562" s="570">
        <v>26.06</v>
      </c>
    </row>
    <row r="1563" spans="1:4" ht="38.25">
      <c r="A1563" s="569">
        <v>94288</v>
      </c>
      <c r="B1563" s="569" t="s">
        <v>10300</v>
      </c>
      <c r="C1563" s="569" t="s">
        <v>20</v>
      </c>
      <c r="D1563" s="570">
        <v>33.549999999999997</v>
      </c>
    </row>
    <row r="1564" spans="1:4" ht="38.25">
      <c r="A1564" s="569">
        <v>94289</v>
      </c>
      <c r="B1564" s="569" t="s">
        <v>10301</v>
      </c>
      <c r="C1564" s="569" t="s">
        <v>20</v>
      </c>
      <c r="D1564" s="570">
        <v>33</v>
      </c>
    </row>
    <row r="1565" spans="1:4" ht="38.25">
      <c r="A1565" s="569">
        <v>94290</v>
      </c>
      <c r="B1565" s="569" t="s">
        <v>10302</v>
      </c>
      <c r="C1565" s="569" t="s">
        <v>20</v>
      </c>
      <c r="D1565" s="570">
        <v>40.49</v>
      </c>
    </row>
    <row r="1566" spans="1:4" ht="38.25">
      <c r="A1566" s="569">
        <v>94291</v>
      </c>
      <c r="B1566" s="569" t="s">
        <v>10303</v>
      </c>
      <c r="C1566" s="569" t="s">
        <v>20</v>
      </c>
      <c r="D1566" s="570">
        <v>39.549999999999997</v>
      </c>
    </row>
    <row r="1567" spans="1:4" ht="38.25">
      <c r="A1567" s="569">
        <v>94292</v>
      </c>
      <c r="B1567" s="569" t="s">
        <v>10304</v>
      </c>
      <c r="C1567" s="569" t="s">
        <v>20</v>
      </c>
      <c r="D1567" s="570">
        <v>47.04</v>
      </c>
    </row>
    <row r="1568" spans="1:4" ht="38.25">
      <c r="A1568" s="569">
        <v>94293</v>
      </c>
      <c r="B1568" s="569" t="s">
        <v>5436</v>
      </c>
      <c r="C1568" s="569" t="s">
        <v>20</v>
      </c>
      <c r="D1568" s="570">
        <v>100.96</v>
      </c>
    </row>
    <row r="1569" spans="1:4" ht="38.25">
      <c r="A1569" s="569">
        <v>94294</v>
      </c>
      <c r="B1569" s="569" t="s">
        <v>10305</v>
      </c>
      <c r="C1569" s="569" t="s">
        <v>20</v>
      </c>
      <c r="D1569" s="570">
        <v>5.77</v>
      </c>
    </row>
    <row r="1570" spans="1:4" ht="51">
      <c r="A1570" s="569">
        <v>94037</v>
      </c>
      <c r="B1570" s="569" t="s">
        <v>5428</v>
      </c>
      <c r="C1570" s="569" t="s">
        <v>78</v>
      </c>
      <c r="D1570" s="570">
        <v>13.21</v>
      </c>
    </row>
    <row r="1571" spans="1:4" ht="63.75">
      <c r="A1571" s="569">
        <v>94038</v>
      </c>
      <c r="B1571" s="569" t="s">
        <v>10220</v>
      </c>
      <c r="C1571" s="569" t="s">
        <v>78</v>
      </c>
      <c r="D1571" s="570">
        <v>18.78</v>
      </c>
    </row>
    <row r="1572" spans="1:4" ht="51">
      <c r="A1572" s="569">
        <v>94039</v>
      </c>
      <c r="B1572" s="569" t="s">
        <v>10221</v>
      </c>
      <c r="C1572" s="569" t="s">
        <v>78</v>
      </c>
      <c r="D1572" s="570">
        <v>10.3</v>
      </c>
    </row>
    <row r="1573" spans="1:4" ht="63.75">
      <c r="A1573" s="569">
        <v>94040</v>
      </c>
      <c r="B1573" s="569" t="s">
        <v>10222</v>
      </c>
      <c r="C1573" s="569" t="s">
        <v>78</v>
      </c>
      <c r="D1573" s="570">
        <v>15.9</v>
      </c>
    </row>
    <row r="1574" spans="1:4" ht="51">
      <c r="A1574" s="569">
        <v>94041</v>
      </c>
      <c r="B1574" s="569" t="s">
        <v>10223</v>
      </c>
      <c r="C1574" s="569" t="s">
        <v>78</v>
      </c>
      <c r="D1574" s="570">
        <v>7.68</v>
      </c>
    </row>
    <row r="1575" spans="1:4" ht="63.75">
      <c r="A1575" s="569">
        <v>94042</v>
      </c>
      <c r="B1575" s="569" t="s">
        <v>10224</v>
      </c>
      <c r="C1575" s="569" t="s">
        <v>78</v>
      </c>
      <c r="D1575" s="570">
        <v>13.43</v>
      </c>
    </row>
    <row r="1576" spans="1:4" ht="51">
      <c r="A1576" s="569">
        <v>94043</v>
      </c>
      <c r="B1576" s="569" t="s">
        <v>10225</v>
      </c>
      <c r="C1576" s="569" t="s">
        <v>78</v>
      </c>
      <c r="D1576" s="570">
        <v>12.35</v>
      </c>
    </row>
    <row r="1577" spans="1:4" ht="63.75">
      <c r="A1577" s="569">
        <v>94044</v>
      </c>
      <c r="B1577" s="569" t="s">
        <v>10226</v>
      </c>
      <c r="C1577" s="569" t="s">
        <v>78</v>
      </c>
      <c r="D1577" s="570">
        <v>17.95</v>
      </c>
    </row>
    <row r="1578" spans="1:4" ht="51">
      <c r="A1578" s="569">
        <v>94045</v>
      </c>
      <c r="B1578" s="569" t="s">
        <v>10227</v>
      </c>
      <c r="C1578" s="569" t="s">
        <v>78</v>
      </c>
      <c r="D1578" s="570">
        <v>9.4700000000000006</v>
      </c>
    </row>
    <row r="1579" spans="1:4" ht="63.75">
      <c r="A1579" s="569">
        <v>94046</v>
      </c>
      <c r="B1579" s="569" t="s">
        <v>10228</v>
      </c>
      <c r="C1579" s="569" t="s">
        <v>78</v>
      </c>
      <c r="D1579" s="570">
        <v>15.04</v>
      </c>
    </row>
    <row r="1580" spans="1:4" ht="51">
      <c r="A1580" s="569">
        <v>94047</v>
      </c>
      <c r="B1580" s="569" t="s">
        <v>10229</v>
      </c>
      <c r="C1580" s="569" t="s">
        <v>78</v>
      </c>
      <c r="D1580" s="570">
        <v>6.85</v>
      </c>
    </row>
    <row r="1581" spans="1:4" ht="63.75">
      <c r="A1581" s="569">
        <v>94048</v>
      </c>
      <c r="B1581" s="569" t="s">
        <v>10230</v>
      </c>
      <c r="C1581" s="569" t="s">
        <v>78</v>
      </c>
      <c r="D1581" s="570">
        <v>12.57</v>
      </c>
    </row>
    <row r="1582" spans="1:4" ht="51">
      <c r="A1582" s="569">
        <v>94049</v>
      </c>
      <c r="B1582" s="569" t="s">
        <v>10231</v>
      </c>
      <c r="C1582" s="569" t="s">
        <v>78</v>
      </c>
      <c r="D1582" s="570">
        <v>20.22</v>
      </c>
    </row>
    <row r="1583" spans="1:4" ht="63.75">
      <c r="A1583" s="569">
        <v>94050</v>
      </c>
      <c r="B1583" s="569" t="s">
        <v>10232</v>
      </c>
      <c r="C1583" s="569" t="s">
        <v>78</v>
      </c>
      <c r="D1583" s="570">
        <v>27.44</v>
      </c>
    </row>
    <row r="1584" spans="1:4" ht="51">
      <c r="A1584" s="569">
        <v>94051</v>
      </c>
      <c r="B1584" s="569" t="s">
        <v>5429</v>
      </c>
      <c r="C1584" s="569" t="s">
        <v>78</v>
      </c>
      <c r="D1584" s="570">
        <v>16.32</v>
      </c>
    </row>
    <row r="1585" spans="1:4" ht="63.75">
      <c r="A1585" s="569">
        <v>94052</v>
      </c>
      <c r="B1585" s="569" t="s">
        <v>10233</v>
      </c>
      <c r="C1585" s="569" t="s">
        <v>78</v>
      </c>
      <c r="D1585" s="570">
        <v>23.43</v>
      </c>
    </row>
    <row r="1586" spans="1:4" ht="51">
      <c r="A1586" s="569">
        <v>94053</v>
      </c>
      <c r="B1586" s="569" t="s">
        <v>10234</v>
      </c>
      <c r="C1586" s="569" t="s">
        <v>78</v>
      </c>
      <c r="D1586" s="570">
        <v>13.43</v>
      </c>
    </row>
    <row r="1587" spans="1:4" ht="63.75">
      <c r="A1587" s="569">
        <v>94054</v>
      </c>
      <c r="B1587" s="569" t="s">
        <v>10235</v>
      </c>
      <c r="C1587" s="569" t="s">
        <v>78</v>
      </c>
      <c r="D1587" s="570">
        <v>20.69</v>
      </c>
    </row>
    <row r="1588" spans="1:4" ht="51">
      <c r="A1588" s="569">
        <v>94055</v>
      </c>
      <c r="B1588" s="569" t="s">
        <v>10236</v>
      </c>
      <c r="C1588" s="569" t="s">
        <v>78</v>
      </c>
      <c r="D1588" s="570">
        <v>19.11</v>
      </c>
    </row>
    <row r="1589" spans="1:4" ht="63.75">
      <c r="A1589" s="569">
        <v>94056</v>
      </c>
      <c r="B1589" s="569" t="s">
        <v>10237</v>
      </c>
      <c r="C1589" s="569" t="s">
        <v>78</v>
      </c>
      <c r="D1589" s="570">
        <v>26.35</v>
      </c>
    </row>
    <row r="1590" spans="1:4" ht="51">
      <c r="A1590" s="569">
        <v>94057</v>
      </c>
      <c r="B1590" s="569" t="s">
        <v>10238</v>
      </c>
      <c r="C1590" s="569" t="s">
        <v>78</v>
      </c>
      <c r="D1590" s="570">
        <v>15.22</v>
      </c>
    </row>
    <row r="1591" spans="1:4" ht="63.75">
      <c r="A1591" s="569">
        <v>94058</v>
      </c>
      <c r="B1591" s="569" t="s">
        <v>10239</v>
      </c>
      <c r="C1591" s="569" t="s">
        <v>78</v>
      </c>
      <c r="D1591" s="570">
        <v>22.31</v>
      </c>
    </row>
    <row r="1592" spans="1:4" ht="51">
      <c r="A1592" s="569">
        <v>94059</v>
      </c>
      <c r="B1592" s="569" t="s">
        <v>10240</v>
      </c>
      <c r="C1592" s="569" t="s">
        <v>78</v>
      </c>
      <c r="D1592" s="570">
        <v>12.33</v>
      </c>
    </row>
    <row r="1593" spans="1:4" ht="63.75">
      <c r="A1593" s="569">
        <v>94060</v>
      </c>
      <c r="B1593" s="569" t="s">
        <v>10241</v>
      </c>
      <c r="C1593" s="569" t="s">
        <v>78</v>
      </c>
      <c r="D1593" s="570">
        <v>19.57</v>
      </c>
    </row>
    <row r="1594" spans="1:4" ht="25.5">
      <c r="A1594" s="569" t="s">
        <v>11624</v>
      </c>
      <c r="B1594" s="569" t="s">
        <v>5604</v>
      </c>
      <c r="C1594" s="569" t="s">
        <v>78</v>
      </c>
      <c r="D1594" s="570">
        <v>54.06</v>
      </c>
    </row>
    <row r="1595" spans="1:4" ht="25.5">
      <c r="A1595" s="569" t="s">
        <v>11625</v>
      </c>
      <c r="B1595" s="569" t="s">
        <v>5605</v>
      </c>
      <c r="C1595" s="569" t="s">
        <v>78</v>
      </c>
      <c r="D1595" s="570">
        <v>36.619999999999997</v>
      </c>
    </row>
    <row r="1596" spans="1:4" ht="25.5">
      <c r="A1596" s="569">
        <v>83770</v>
      </c>
      <c r="B1596" s="569" t="s">
        <v>4715</v>
      </c>
      <c r="C1596" s="569" t="s">
        <v>78</v>
      </c>
      <c r="D1596" s="570">
        <v>115.87</v>
      </c>
    </row>
    <row r="1597" spans="1:4" ht="38.25">
      <c r="A1597" s="569">
        <v>73301</v>
      </c>
      <c r="B1597" s="569" t="s">
        <v>7449</v>
      </c>
      <c r="C1597" s="569" t="s">
        <v>40</v>
      </c>
      <c r="D1597" s="570">
        <v>8.26</v>
      </c>
    </row>
    <row r="1598" spans="1:4" ht="51">
      <c r="A1598" s="569">
        <v>83515</v>
      </c>
      <c r="B1598" s="569" t="s">
        <v>7497</v>
      </c>
      <c r="C1598" s="569" t="s">
        <v>40</v>
      </c>
      <c r="D1598" s="570">
        <v>9.9700000000000006</v>
      </c>
    </row>
    <row r="1599" spans="1:4" ht="38.25">
      <c r="A1599" s="569">
        <v>83516</v>
      </c>
      <c r="B1599" s="569" t="s">
        <v>7498</v>
      </c>
      <c r="C1599" s="569" t="s">
        <v>40</v>
      </c>
      <c r="D1599" s="570">
        <v>11.51</v>
      </c>
    </row>
    <row r="1600" spans="1:4" ht="38.25">
      <c r="A1600" s="569">
        <v>72144</v>
      </c>
      <c r="B1600" s="569" t="s">
        <v>7384</v>
      </c>
      <c r="C1600" s="569" t="s">
        <v>52</v>
      </c>
      <c r="D1600" s="570">
        <v>71.959999999999994</v>
      </c>
    </row>
    <row r="1601" spans="1:4" ht="38.25">
      <c r="A1601" s="569" t="s">
        <v>11675</v>
      </c>
      <c r="B1601" s="569" t="s">
        <v>11676</v>
      </c>
      <c r="C1601" s="569" t="s">
        <v>52</v>
      </c>
      <c r="D1601" s="570">
        <v>661.47</v>
      </c>
    </row>
    <row r="1602" spans="1:4" ht="51">
      <c r="A1602" s="569" t="s">
        <v>11677</v>
      </c>
      <c r="B1602" s="569" t="s">
        <v>5653</v>
      </c>
      <c r="C1602" s="569" t="s">
        <v>52</v>
      </c>
      <c r="D1602" s="570">
        <v>769.77</v>
      </c>
    </row>
    <row r="1603" spans="1:4" ht="51">
      <c r="A1603" s="569">
        <v>84874</v>
      </c>
      <c r="B1603" s="569" t="s">
        <v>7564</v>
      </c>
      <c r="C1603" s="569" t="s">
        <v>52</v>
      </c>
      <c r="D1603" s="570">
        <v>150.72</v>
      </c>
    </row>
    <row r="1604" spans="1:4" ht="25.5">
      <c r="A1604" s="569">
        <v>84876</v>
      </c>
      <c r="B1604" s="569" t="s">
        <v>4759</v>
      </c>
      <c r="C1604" s="569" t="s">
        <v>78</v>
      </c>
      <c r="D1604" s="570">
        <v>533.95000000000005</v>
      </c>
    </row>
    <row r="1605" spans="1:4" ht="38.25">
      <c r="A1605" s="569">
        <v>90800</v>
      </c>
      <c r="B1605" s="569" t="s">
        <v>8884</v>
      </c>
      <c r="C1605" s="569" t="s">
        <v>52</v>
      </c>
      <c r="D1605" s="570">
        <v>152.4</v>
      </c>
    </row>
    <row r="1606" spans="1:4" ht="38.25">
      <c r="A1606" s="569">
        <v>90801</v>
      </c>
      <c r="B1606" s="569" t="s">
        <v>8885</v>
      </c>
      <c r="C1606" s="569" t="s">
        <v>52</v>
      </c>
      <c r="D1606" s="570">
        <v>158.88999999999999</v>
      </c>
    </row>
    <row r="1607" spans="1:4" ht="38.25">
      <c r="A1607" s="569">
        <v>90802</v>
      </c>
      <c r="B1607" s="569" t="s">
        <v>8886</v>
      </c>
      <c r="C1607" s="569" t="s">
        <v>52</v>
      </c>
      <c r="D1607" s="570">
        <v>165.4</v>
      </c>
    </row>
    <row r="1608" spans="1:4" ht="38.25">
      <c r="A1608" s="569">
        <v>90803</v>
      </c>
      <c r="B1608" s="569" t="s">
        <v>8887</v>
      </c>
      <c r="C1608" s="569" t="s">
        <v>52</v>
      </c>
      <c r="D1608" s="570">
        <v>171.89</v>
      </c>
    </row>
    <row r="1609" spans="1:4" ht="51">
      <c r="A1609" s="569">
        <v>90804</v>
      </c>
      <c r="B1609" s="569" t="s">
        <v>8888</v>
      </c>
      <c r="C1609" s="569" t="s">
        <v>52</v>
      </c>
      <c r="D1609" s="570">
        <v>207.65</v>
      </c>
    </row>
    <row r="1610" spans="1:4" ht="38.25">
      <c r="A1610" s="569">
        <v>90805</v>
      </c>
      <c r="B1610" s="569" t="s">
        <v>5175</v>
      </c>
      <c r="C1610" s="569" t="s">
        <v>52</v>
      </c>
      <c r="D1610" s="570">
        <v>55.25</v>
      </c>
    </row>
    <row r="1611" spans="1:4" ht="51">
      <c r="A1611" s="569">
        <v>90806</v>
      </c>
      <c r="B1611" s="569" t="s">
        <v>8889</v>
      </c>
      <c r="C1611" s="569" t="s">
        <v>52</v>
      </c>
      <c r="D1611" s="570">
        <v>218.72</v>
      </c>
    </row>
    <row r="1612" spans="1:4" ht="38.25">
      <c r="A1612" s="569">
        <v>90807</v>
      </c>
      <c r="B1612" s="569" t="s">
        <v>5176</v>
      </c>
      <c r="C1612" s="569" t="s">
        <v>52</v>
      </c>
      <c r="D1612" s="570">
        <v>59.83</v>
      </c>
    </row>
    <row r="1613" spans="1:4" ht="51">
      <c r="A1613" s="569">
        <v>90816</v>
      </c>
      <c r="B1613" s="569" t="s">
        <v>8898</v>
      </c>
      <c r="C1613" s="569" t="s">
        <v>52</v>
      </c>
      <c r="D1613" s="570">
        <v>229.81</v>
      </c>
    </row>
    <row r="1614" spans="1:4" ht="38.25">
      <c r="A1614" s="569">
        <v>90817</v>
      </c>
      <c r="B1614" s="569" t="s">
        <v>5177</v>
      </c>
      <c r="C1614" s="569" t="s">
        <v>52</v>
      </c>
      <c r="D1614" s="570">
        <v>64.41</v>
      </c>
    </row>
    <row r="1615" spans="1:4" ht="51">
      <c r="A1615" s="569">
        <v>90818</v>
      </c>
      <c r="B1615" s="569" t="s">
        <v>8899</v>
      </c>
      <c r="C1615" s="569" t="s">
        <v>52</v>
      </c>
      <c r="D1615" s="570">
        <v>240.92</v>
      </c>
    </row>
    <row r="1616" spans="1:4" ht="38.25">
      <c r="A1616" s="569">
        <v>90819</v>
      </c>
      <c r="B1616" s="569" t="s">
        <v>5178</v>
      </c>
      <c r="C1616" s="569" t="s">
        <v>52</v>
      </c>
      <c r="D1616" s="570">
        <v>69.03</v>
      </c>
    </row>
    <row r="1617" spans="1:4" ht="51">
      <c r="A1617" s="569">
        <v>90820</v>
      </c>
      <c r="B1617" s="569" t="s">
        <v>8900</v>
      </c>
      <c r="C1617" s="569" t="s">
        <v>52</v>
      </c>
      <c r="D1617" s="570">
        <v>278.56</v>
      </c>
    </row>
    <row r="1618" spans="1:4" ht="51">
      <c r="A1618" s="569">
        <v>90821</v>
      </c>
      <c r="B1618" s="569" t="s">
        <v>8901</v>
      </c>
      <c r="C1618" s="569" t="s">
        <v>52</v>
      </c>
      <c r="D1618" s="570">
        <v>306.18</v>
      </c>
    </row>
    <row r="1619" spans="1:4" ht="51">
      <c r="A1619" s="569">
        <v>90822</v>
      </c>
      <c r="B1619" s="569" t="s">
        <v>8902</v>
      </c>
      <c r="C1619" s="569" t="s">
        <v>52</v>
      </c>
      <c r="D1619" s="570">
        <v>301.52999999999997</v>
      </c>
    </row>
    <row r="1620" spans="1:4" ht="51">
      <c r="A1620" s="569">
        <v>90823</v>
      </c>
      <c r="B1620" s="569" t="s">
        <v>8903</v>
      </c>
      <c r="C1620" s="569" t="s">
        <v>52</v>
      </c>
      <c r="D1620" s="570">
        <v>318.79000000000002</v>
      </c>
    </row>
    <row r="1621" spans="1:4" ht="51">
      <c r="A1621" s="569">
        <v>90826</v>
      </c>
      <c r="B1621" s="569" t="s">
        <v>8904</v>
      </c>
      <c r="C1621" s="569" t="s">
        <v>52</v>
      </c>
      <c r="D1621" s="570">
        <v>22.89</v>
      </c>
    </row>
    <row r="1622" spans="1:4" ht="51">
      <c r="A1622" s="569">
        <v>90827</v>
      </c>
      <c r="B1622" s="569" t="s">
        <v>8905</v>
      </c>
      <c r="C1622" s="569" t="s">
        <v>52</v>
      </c>
      <c r="D1622" s="570">
        <v>24.12</v>
      </c>
    </row>
    <row r="1623" spans="1:4" ht="51">
      <c r="A1623" s="569">
        <v>90828</v>
      </c>
      <c r="B1623" s="569" t="s">
        <v>8906</v>
      </c>
      <c r="C1623" s="569" t="s">
        <v>52</v>
      </c>
      <c r="D1623" s="570">
        <v>25.36</v>
      </c>
    </row>
    <row r="1624" spans="1:4" ht="51">
      <c r="A1624" s="569">
        <v>90829</v>
      </c>
      <c r="B1624" s="569" t="s">
        <v>8907</v>
      </c>
      <c r="C1624" s="569" t="s">
        <v>52</v>
      </c>
      <c r="D1624" s="570">
        <v>26.63</v>
      </c>
    </row>
    <row r="1625" spans="1:4" ht="51">
      <c r="A1625" s="569">
        <v>90830</v>
      </c>
      <c r="B1625" s="569" t="s">
        <v>8908</v>
      </c>
      <c r="C1625" s="569" t="s">
        <v>52</v>
      </c>
      <c r="D1625" s="570">
        <v>93.03</v>
      </c>
    </row>
    <row r="1626" spans="1:4" ht="51">
      <c r="A1626" s="569">
        <v>90831</v>
      </c>
      <c r="B1626" s="569" t="s">
        <v>8909</v>
      </c>
      <c r="C1626" s="569" t="s">
        <v>52</v>
      </c>
      <c r="D1626" s="570">
        <v>72.92</v>
      </c>
    </row>
    <row r="1627" spans="1:4" ht="89.25">
      <c r="A1627" s="569">
        <v>90841</v>
      </c>
      <c r="B1627" s="569" t="s">
        <v>8910</v>
      </c>
      <c r="C1627" s="569" t="s">
        <v>52</v>
      </c>
      <c r="D1627" s="570">
        <v>604.91</v>
      </c>
    </row>
    <row r="1628" spans="1:4" ht="89.25">
      <c r="A1628" s="569">
        <v>90842</v>
      </c>
      <c r="B1628" s="569" t="s">
        <v>8911</v>
      </c>
      <c r="C1628" s="569" t="s">
        <v>52</v>
      </c>
      <c r="D1628" s="570">
        <v>652.6</v>
      </c>
    </row>
    <row r="1629" spans="1:4" ht="89.25">
      <c r="A1629" s="569">
        <v>90843</v>
      </c>
      <c r="B1629" s="569" t="s">
        <v>8912</v>
      </c>
      <c r="C1629" s="569" t="s">
        <v>52</v>
      </c>
      <c r="D1629" s="570">
        <v>675.09</v>
      </c>
    </row>
    <row r="1630" spans="1:4" ht="89.25">
      <c r="A1630" s="569">
        <v>90844</v>
      </c>
      <c r="B1630" s="569" t="s">
        <v>8913</v>
      </c>
      <c r="C1630" s="569" t="s">
        <v>52</v>
      </c>
      <c r="D1630" s="570">
        <v>706</v>
      </c>
    </row>
    <row r="1631" spans="1:4" ht="76.5">
      <c r="A1631" s="569">
        <v>90847</v>
      </c>
      <c r="B1631" s="569" t="s">
        <v>8914</v>
      </c>
      <c r="C1631" s="569" t="s">
        <v>52</v>
      </c>
      <c r="D1631" s="570">
        <v>531.99</v>
      </c>
    </row>
    <row r="1632" spans="1:4" ht="76.5">
      <c r="A1632" s="569">
        <v>90848</v>
      </c>
      <c r="B1632" s="569" t="s">
        <v>8915</v>
      </c>
      <c r="C1632" s="569" t="s">
        <v>52</v>
      </c>
      <c r="D1632" s="570">
        <v>573.14</v>
      </c>
    </row>
    <row r="1633" spans="1:4" ht="76.5">
      <c r="A1633" s="569">
        <v>90849</v>
      </c>
      <c r="B1633" s="569" t="s">
        <v>8916</v>
      </c>
      <c r="C1633" s="569" t="s">
        <v>52</v>
      </c>
      <c r="D1633" s="570">
        <v>582.05999999999995</v>
      </c>
    </row>
    <row r="1634" spans="1:4" ht="76.5">
      <c r="A1634" s="569">
        <v>90850</v>
      </c>
      <c r="B1634" s="569" t="s">
        <v>8917</v>
      </c>
      <c r="C1634" s="569" t="s">
        <v>52</v>
      </c>
      <c r="D1634" s="570">
        <v>612.97</v>
      </c>
    </row>
    <row r="1635" spans="1:4" ht="51">
      <c r="A1635" s="569">
        <v>91009</v>
      </c>
      <c r="B1635" s="569" t="s">
        <v>8983</v>
      </c>
      <c r="C1635" s="569" t="s">
        <v>52</v>
      </c>
      <c r="D1635" s="570">
        <v>286.14999999999998</v>
      </c>
    </row>
    <row r="1636" spans="1:4" ht="51">
      <c r="A1636" s="569">
        <v>91010</v>
      </c>
      <c r="B1636" s="569" t="s">
        <v>8984</v>
      </c>
      <c r="C1636" s="569" t="s">
        <v>52</v>
      </c>
      <c r="D1636" s="570">
        <v>223.05</v>
      </c>
    </row>
    <row r="1637" spans="1:4" ht="51">
      <c r="A1637" s="569">
        <v>91011</v>
      </c>
      <c r="B1637" s="569" t="s">
        <v>8985</v>
      </c>
      <c r="C1637" s="569" t="s">
        <v>52</v>
      </c>
      <c r="D1637" s="570">
        <v>329.94</v>
      </c>
    </row>
    <row r="1638" spans="1:4" ht="51">
      <c r="A1638" s="569">
        <v>91012</v>
      </c>
      <c r="B1638" s="569" t="s">
        <v>8986</v>
      </c>
      <c r="C1638" s="569" t="s">
        <v>52</v>
      </c>
      <c r="D1638" s="570">
        <v>312.95</v>
      </c>
    </row>
    <row r="1639" spans="1:4" ht="76.5">
      <c r="A1639" s="569">
        <v>91013</v>
      </c>
      <c r="B1639" s="569" t="s">
        <v>8987</v>
      </c>
      <c r="C1639" s="569" t="s">
        <v>52</v>
      </c>
      <c r="D1639" s="570">
        <v>539.58000000000004</v>
      </c>
    </row>
    <row r="1640" spans="1:4" ht="76.5">
      <c r="A1640" s="569">
        <v>91014</v>
      </c>
      <c r="B1640" s="569" t="s">
        <v>8988</v>
      </c>
      <c r="C1640" s="569" t="s">
        <v>52</v>
      </c>
      <c r="D1640" s="570">
        <v>490.01</v>
      </c>
    </row>
    <row r="1641" spans="1:4" ht="76.5">
      <c r="A1641" s="569">
        <v>91015</v>
      </c>
      <c r="B1641" s="569" t="s">
        <v>8989</v>
      </c>
      <c r="C1641" s="569" t="s">
        <v>52</v>
      </c>
      <c r="D1641" s="570">
        <v>610.47</v>
      </c>
    </row>
    <row r="1642" spans="1:4" ht="76.5">
      <c r="A1642" s="569">
        <v>91016</v>
      </c>
      <c r="B1642" s="569" t="s">
        <v>8990</v>
      </c>
      <c r="C1642" s="569" t="s">
        <v>52</v>
      </c>
      <c r="D1642" s="570">
        <v>607.13</v>
      </c>
    </row>
    <row r="1643" spans="1:4" ht="38.25">
      <c r="A1643" s="569">
        <v>91286</v>
      </c>
      <c r="B1643" s="569" t="s">
        <v>9084</v>
      </c>
      <c r="C1643" s="569" t="s">
        <v>52</v>
      </c>
      <c r="D1643" s="570">
        <v>122.22</v>
      </c>
    </row>
    <row r="1644" spans="1:4" ht="38.25">
      <c r="A1644" s="569">
        <v>91287</v>
      </c>
      <c r="B1644" s="569" t="s">
        <v>9085</v>
      </c>
      <c r="C1644" s="569" t="s">
        <v>52</v>
      </c>
      <c r="D1644" s="570">
        <v>128.71</v>
      </c>
    </row>
    <row r="1645" spans="1:4" ht="38.25">
      <c r="A1645" s="569">
        <v>91288</v>
      </c>
      <c r="B1645" s="569" t="s">
        <v>9086</v>
      </c>
      <c r="C1645" s="569" t="s">
        <v>52</v>
      </c>
      <c r="D1645" s="570">
        <v>135.22</v>
      </c>
    </row>
    <row r="1646" spans="1:4" ht="38.25">
      <c r="A1646" s="569">
        <v>91290</v>
      </c>
      <c r="B1646" s="569" t="s">
        <v>9087</v>
      </c>
      <c r="C1646" s="569" t="s">
        <v>52</v>
      </c>
      <c r="D1646" s="570">
        <v>141.71</v>
      </c>
    </row>
    <row r="1647" spans="1:4" ht="51">
      <c r="A1647" s="569">
        <v>91291</v>
      </c>
      <c r="B1647" s="569" t="s">
        <v>9088</v>
      </c>
      <c r="C1647" s="569" t="s">
        <v>52</v>
      </c>
      <c r="D1647" s="570">
        <v>177.47</v>
      </c>
    </row>
    <row r="1648" spans="1:4" ht="51">
      <c r="A1648" s="569">
        <v>91292</v>
      </c>
      <c r="B1648" s="569" t="s">
        <v>9089</v>
      </c>
      <c r="C1648" s="569" t="s">
        <v>52</v>
      </c>
      <c r="D1648" s="570">
        <v>188.54</v>
      </c>
    </row>
    <row r="1649" spans="1:4" ht="51">
      <c r="A1649" s="569">
        <v>91293</v>
      </c>
      <c r="B1649" s="569" t="s">
        <v>9090</v>
      </c>
      <c r="C1649" s="569" t="s">
        <v>52</v>
      </c>
      <c r="D1649" s="570">
        <v>199.63</v>
      </c>
    </row>
    <row r="1650" spans="1:4" ht="51">
      <c r="A1650" s="569">
        <v>91294</v>
      </c>
      <c r="B1650" s="569" t="s">
        <v>9091</v>
      </c>
      <c r="C1650" s="569" t="s">
        <v>52</v>
      </c>
      <c r="D1650" s="570">
        <v>210.74</v>
      </c>
    </row>
    <row r="1651" spans="1:4" ht="51">
      <c r="A1651" s="569">
        <v>91295</v>
      </c>
      <c r="B1651" s="569" t="s">
        <v>9092</v>
      </c>
      <c r="C1651" s="569" t="s">
        <v>52</v>
      </c>
      <c r="D1651" s="570">
        <v>265.77</v>
      </c>
    </row>
    <row r="1652" spans="1:4" ht="51">
      <c r="A1652" s="569">
        <v>91296</v>
      </c>
      <c r="B1652" s="569" t="s">
        <v>9093</v>
      </c>
      <c r="C1652" s="569" t="s">
        <v>52</v>
      </c>
      <c r="D1652" s="570">
        <v>284.02</v>
      </c>
    </row>
    <row r="1653" spans="1:4" ht="51">
      <c r="A1653" s="569">
        <v>91297</v>
      </c>
      <c r="B1653" s="569" t="s">
        <v>9094</v>
      </c>
      <c r="C1653" s="569" t="s">
        <v>52</v>
      </c>
      <c r="D1653" s="570">
        <v>332.02</v>
      </c>
    </row>
    <row r="1654" spans="1:4" ht="38.25">
      <c r="A1654" s="569">
        <v>91298</v>
      </c>
      <c r="B1654" s="569" t="s">
        <v>9095</v>
      </c>
      <c r="C1654" s="569" t="s">
        <v>52</v>
      </c>
      <c r="D1654" s="570">
        <v>444.92</v>
      </c>
    </row>
    <row r="1655" spans="1:4" ht="51">
      <c r="A1655" s="569">
        <v>91299</v>
      </c>
      <c r="B1655" s="569" t="s">
        <v>9096</v>
      </c>
      <c r="C1655" s="569" t="s">
        <v>52</v>
      </c>
      <c r="D1655" s="570">
        <v>620.04999999999995</v>
      </c>
    </row>
    <row r="1656" spans="1:4" ht="51">
      <c r="A1656" s="569">
        <v>91300</v>
      </c>
      <c r="B1656" s="569" t="s">
        <v>9097</v>
      </c>
      <c r="C1656" s="569" t="s">
        <v>52</v>
      </c>
      <c r="D1656" s="570">
        <v>19.36</v>
      </c>
    </row>
    <row r="1657" spans="1:4" ht="51">
      <c r="A1657" s="569">
        <v>91301</v>
      </c>
      <c r="B1657" s="569" t="s">
        <v>9098</v>
      </c>
      <c r="C1657" s="569" t="s">
        <v>52</v>
      </c>
      <c r="D1657" s="570">
        <v>20.53</v>
      </c>
    </row>
    <row r="1658" spans="1:4" ht="51">
      <c r="A1658" s="569">
        <v>91302</v>
      </c>
      <c r="B1658" s="569" t="s">
        <v>9099</v>
      </c>
      <c r="C1658" s="569" t="s">
        <v>52</v>
      </c>
      <c r="D1658" s="570">
        <v>21.7</v>
      </c>
    </row>
    <row r="1659" spans="1:4" ht="51">
      <c r="A1659" s="569">
        <v>91303</v>
      </c>
      <c r="B1659" s="569" t="s">
        <v>9100</v>
      </c>
      <c r="C1659" s="569" t="s">
        <v>52</v>
      </c>
      <c r="D1659" s="570">
        <v>22.91</v>
      </c>
    </row>
    <row r="1660" spans="1:4" ht="51">
      <c r="A1660" s="569">
        <v>91304</v>
      </c>
      <c r="B1660" s="569" t="s">
        <v>9101</v>
      </c>
      <c r="C1660" s="569" t="s">
        <v>52</v>
      </c>
      <c r="D1660" s="570">
        <v>70.180000000000007</v>
      </c>
    </row>
    <row r="1661" spans="1:4" ht="51">
      <c r="A1661" s="569">
        <v>91305</v>
      </c>
      <c r="B1661" s="569" t="s">
        <v>9102</v>
      </c>
      <c r="C1661" s="569" t="s">
        <v>52</v>
      </c>
      <c r="D1661" s="570">
        <v>52.95</v>
      </c>
    </row>
    <row r="1662" spans="1:4" ht="51">
      <c r="A1662" s="569">
        <v>91306</v>
      </c>
      <c r="B1662" s="569" t="s">
        <v>5229</v>
      </c>
      <c r="C1662" s="569" t="s">
        <v>52</v>
      </c>
      <c r="D1662" s="570">
        <v>79.459999999999994</v>
      </c>
    </row>
    <row r="1663" spans="1:4" ht="51">
      <c r="A1663" s="569">
        <v>91307</v>
      </c>
      <c r="B1663" s="569" t="s">
        <v>5230</v>
      </c>
      <c r="C1663" s="569" t="s">
        <v>52</v>
      </c>
      <c r="D1663" s="570">
        <v>55.64</v>
      </c>
    </row>
    <row r="1664" spans="1:4" ht="89.25">
      <c r="A1664" s="569">
        <v>91312</v>
      </c>
      <c r="B1664" s="569" t="s">
        <v>9103</v>
      </c>
      <c r="C1664" s="569" t="s">
        <v>52</v>
      </c>
      <c r="D1664" s="570">
        <v>547.70000000000005</v>
      </c>
    </row>
    <row r="1665" spans="1:4" ht="89.25">
      <c r="A1665" s="569">
        <v>91313</v>
      </c>
      <c r="B1665" s="569" t="s">
        <v>9104</v>
      </c>
      <c r="C1665" s="569" t="s">
        <v>52</v>
      </c>
      <c r="D1665" s="570">
        <v>591.41999999999996</v>
      </c>
    </row>
    <row r="1666" spans="1:4" ht="89.25">
      <c r="A1666" s="569">
        <v>91314</v>
      </c>
      <c r="B1666" s="569" t="s">
        <v>9105</v>
      </c>
      <c r="C1666" s="569" t="s">
        <v>52</v>
      </c>
      <c r="D1666" s="570">
        <v>614.74</v>
      </c>
    </row>
    <row r="1667" spans="1:4" ht="89.25">
      <c r="A1667" s="569">
        <v>91315</v>
      </c>
      <c r="B1667" s="569" t="s">
        <v>9106</v>
      </c>
      <c r="C1667" s="569" t="s">
        <v>52</v>
      </c>
      <c r="D1667" s="570">
        <v>645.53</v>
      </c>
    </row>
    <row r="1668" spans="1:4" ht="76.5">
      <c r="A1668" s="569">
        <v>91318</v>
      </c>
      <c r="B1668" s="569" t="s">
        <v>9107</v>
      </c>
      <c r="C1668" s="569" t="s">
        <v>52</v>
      </c>
      <c r="D1668" s="570">
        <v>494.75</v>
      </c>
    </row>
    <row r="1669" spans="1:4" ht="76.5">
      <c r="A1669" s="569">
        <v>91319</v>
      </c>
      <c r="B1669" s="569" t="s">
        <v>9108</v>
      </c>
      <c r="C1669" s="569" t="s">
        <v>52</v>
      </c>
      <c r="D1669" s="570">
        <v>535.78</v>
      </c>
    </row>
    <row r="1670" spans="1:4" ht="76.5">
      <c r="A1670" s="569">
        <v>91320</v>
      </c>
      <c r="B1670" s="569" t="s">
        <v>9109</v>
      </c>
      <c r="C1670" s="569" t="s">
        <v>52</v>
      </c>
      <c r="D1670" s="570">
        <v>544.55999999999995</v>
      </c>
    </row>
    <row r="1671" spans="1:4" ht="76.5">
      <c r="A1671" s="569">
        <v>91321</v>
      </c>
      <c r="B1671" s="569" t="s">
        <v>9110</v>
      </c>
      <c r="C1671" s="569" t="s">
        <v>52</v>
      </c>
      <c r="D1671" s="570">
        <v>575.35</v>
      </c>
    </row>
    <row r="1672" spans="1:4" ht="76.5">
      <c r="A1672" s="569">
        <v>91324</v>
      </c>
      <c r="B1672" s="569" t="s">
        <v>9111</v>
      </c>
      <c r="C1672" s="569" t="s">
        <v>52</v>
      </c>
      <c r="D1672" s="570">
        <v>502.34</v>
      </c>
    </row>
    <row r="1673" spans="1:4" ht="76.5">
      <c r="A1673" s="569">
        <v>91325</v>
      </c>
      <c r="B1673" s="569" t="s">
        <v>9112</v>
      </c>
      <c r="C1673" s="569" t="s">
        <v>52</v>
      </c>
      <c r="D1673" s="570">
        <v>452.65</v>
      </c>
    </row>
    <row r="1674" spans="1:4" ht="76.5">
      <c r="A1674" s="569">
        <v>91326</v>
      </c>
      <c r="B1674" s="569" t="s">
        <v>9113</v>
      </c>
      <c r="C1674" s="569" t="s">
        <v>52</v>
      </c>
      <c r="D1674" s="570">
        <v>572.97</v>
      </c>
    </row>
    <row r="1675" spans="1:4" ht="76.5">
      <c r="A1675" s="569">
        <v>91327</v>
      </c>
      <c r="B1675" s="569" t="s">
        <v>9114</v>
      </c>
      <c r="C1675" s="569" t="s">
        <v>52</v>
      </c>
      <c r="D1675" s="570">
        <v>569.51</v>
      </c>
    </row>
    <row r="1676" spans="1:4" ht="76.5">
      <c r="A1676" s="569">
        <v>91328</v>
      </c>
      <c r="B1676" s="569" t="s">
        <v>9115</v>
      </c>
      <c r="C1676" s="569" t="s">
        <v>52</v>
      </c>
      <c r="D1676" s="570">
        <v>519.20000000000005</v>
      </c>
    </row>
    <row r="1677" spans="1:4" ht="76.5">
      <c r="A1677" s="569">
        <v>91329</v>
      </c>
      <c r="B1677" s="569" t="s">
        <v>9116</v>
      </c>
      <c r="C1677" s="569" t="s">
        <v>52</v>
      </c>
      <c r="D1677" s="570">
        <v>481.96</v>
      </c>
    </row>
    <row r="1678" spans="1:4" ht="76.5">
      <c r="A1678" s="569">
        <v>91330</v>
      </c>
      <c r="B1678" s="569" t="s">
        <v>9117</v>
      </c>
      <c r="C1678" s="569" t="s">
        <v>52</v>
      </c>
      <c r="D1678" s="570">
        <v>550.98</v>
      </c>
    </row>
    <row r="1679" spans="1:4" ht="76.5">
      <c r="A1679" s="569">
        <v>91331</v>
      </c>
      <c r="B1679" s="569" t="s">
        <v>9118</v>
      </c>
      <c r="C1679" s="569" t="s">
        <v>52</v>
      </c>
      <c r="D1679" s="570">
        <v>513.62</v>
      </c>
    </row>
    <row r="1680" spans="1:4" ht="76.5">
      <c r="A1680" s="569">
        <v>91332</v>
      </c>
      <c r="B1680" s="569" t="s">
        <v>9119</v>
      </c>
      <c r="C1680" s="569" t="s">
        <v>52</v>
      </c>
      <c r="D1680" s="570">
        <v>612.54999999999995</v>
      </c>
    </row>
    <row r="1681" spans="1:4" ht="76.5">
      <c r="A1681" s="569">
        <v>91333</v>
      </c>
      <c r="B1681" s="569" t="s">
        <v>9120</v>
      </c>
      <c r="C1681" s="569" t="s">
        <v>52</v>
      </c>
      <c r="D1681" s="570">
        <v>575.04999999999995</v>
      </c>
    </row>
    <row r="1682" spans="1:4" ht="63.75">
      <c r="A1682" s="569">
        <v>91334</v>
      </c>
      <c r="B1682" s="569" t="s">
        <v>9121</v>
      </c>
      <c r="C1682" s="569" t="s">
        <v>52</v>
      </c>
      <c r="D1682" s="570">
        <v>725.45</v>
      </c>
    </row>
    <row r="1683" spans="1:4" ht="63.75">
      <c r="A1683" s="569">
        <v>91335</v>
      </c>
      <c r="B1683" s="569" t="s">
        <v>9122</v>
      </c>
      <c r="C1683" s="569" t="s">
        <v>52</v>
      </c>
      <c r="D1683" s="570">
        <v>687.95</v>
      </c>
    </row>
    <row r="1684" spans="1:4" ht="76.5">
      <c r="A1684" s="569">
        <v>91336</v>
      </c>
      <c r="B1684" s="569" t="s">
        <v>9123</v>
      </c>
      <c r="C1684" s="569" t="s">
        <v>52</v>
      </c>
      <c r="D1684" s="570">
        <v>900.58</v>
      </c>
    </row>
    <row r="1685" spans="1:4" ht="76.5">
      <c r="A1685" s="569">
        <v>91337</v>
      </c>
      <c r="B1685" s="569" t="s">
        <v>9124</v>
      </c>
      <c r="C1685" s="569" t="s">
        <v>52</v>
      </c>
      <c r="D1685" s="570">
        <v>863.08</v>
      </c>
    </row>
    <row r="1686" spans="1:4" ht="25.5">
      <c r="A1686" s="569" t="s">
        <v>11494</v>
      </c>
      <c r="B1686" s="569" t="s">
        <v>11495</v>
      </c>
      <c r="C1686" s="569" t="s">
        <v>52</v>
      </c>
      <c r="D1686" s="570">
        <v>1470.88</v>
      </c>
    </row>
    <row r="1687" spans="1:4" ht="25.5">
      <c r="A1687" s="569">
        <v>84844</v>
      </c>
      <c r="B1687" s="569" t="s">
        <v>4754</v>
      </c>
      <c r="C1687" s="569" t="s">
        <v>78</v>
      </c>
      <c r="D1687" s="570">
        <v>421.93</v>
      </c>
    </row>
    <row r="1688" spans="1:4" ht="25.5">
      <c r="A1688" s="569">
        <v>84845</v>
      </c>
      <c r="B1688" s="569" t="s">
        <v>7560</v>
      </c>
      <c r="C1688" s="569" t="s">
        <v>78</v>
      </c>
      <c r="D1688" s="570">
        <v>649.73</v>
      </c>
    </row>
    <row r="1689" spans="1:4" ht="25.5">
      <c r="A1689" s="569">
        <v>84846</v>
      </c>
      <c r="B1689" s="569" t="s">
        <v>4755</v>
      </c>
      <c r="C1689" s="569" t="s">
        <v>78</v>
      </c>
      <c r="D1689" s="570">
        <v>658.68</v>
      </c>
    </row>
    <row r="1690" spans="1:4" ht="25.5">
      <c r="A1690" s="569">
        <v>84847</v>
      </c>
      <c r="B1690" s="569" t="s">
        <v>7561</v>
      </c>
      <c r="C1690" s="569" t="s">
        <v>78</v>
      </c>
      <c r="D1690" s="570">
        <v>658.68</v>
      </c>
    </row>
    <row r="1691" spans="1:4" ht="38.25">
      <c r="A1691" s="569">
        <v>84848</v>
      </c>
      <c r="B1691" s="569" t="s">
        <v>7562</v>
      </c>
      <c r="C1691" s="569" t="s">
        <v>78</v>
      </c>
      <c r="D1691" s="570">
        <v>520.01</v>
      </c>
    </row>
    <row r="1692" spans="1:4" ht="25.5">
      <c r="A1692" s="569">
        <v>84849</v>
      </c>
      <c r="B1692" s="569" t="s">
        <v>7563</v>
      </c>
      <c r="C1692" s="569" t="s">
        <v>52</v>
      </c>
      <c r="D1692" s="570">
        <v>79.23</v>
      </c>
    </row>
    <row r="1693" spans="1:4" ht="25.5">
      <c r="A1693" s="569" t="s">
        <v>11702</v>
      </c>
      <c r="B1693" s="569" t="s">
        <v>11703</v>
      </c>
      <c r="C1693" s="569" t="s">
        <v>78</v>
      </c>
      <c r="D1693" s="570">
        <v>578.91999999999996</v>
      </c>
    </row>
    <row r="1694" spans="1:4" ht="25.5">
      <c r="A1694" s="569" t="s">
        <v>11704</v>
      </c>
      <c r="B1694" s="569" t="s">
        <v>5662</v>
      </c>
      <c r="C1694" s="569" t="s">
        <v>78</v>
      </c>
      <c r="D1694" s="570">
        <v>401</v>
      </c>
    </row>
    <row r="1695" spans="1:4" ht="25.5">
      <c r="A1695" s="569" t="s">
        <v>11705</v>
      </c>
      <c r="B1695" s="569" t="s">
        <v>11706</v>
      </c>
      <c r="C1695" s="569" t="s">
        <v>78</v>
      </c>
      <c r="D1695" s="570">
        <v>550.79999999999995</v>
      </c>
    </row>
    <row r="1696" spans="1:4" ht="25.5">
      <c r="A1696" s="569" t="s">
        <v>11865</v>
      </c>
      <c r="B1696" s="569" t="s">
        <v>5745</v>
      </c>
      <c r="C1696" s="569" t="s">
        <v>52</v>
      </c>
      <c r="D1696" s="570">
        <v>72.400000000000006</v>
      </c>
    </row>
    <row r="1697" spans="1:4" ht="25.5">
      <c r="A1697" s="569" t="s">
        <v>11866</v>
      </c>
      <c r="B1697" s="569" t="s">
        <v>5746</v>
      </c>
      <c r="C1697" s="569" t="s">
        <v>52</v>
      </c>
      <c r="D1697" s="570">
        <v>84.27</v>
      </c>
    </row>
    <row r="1698" spans="1:4" ht="25.5">
      <c r="A1698" s="569" t="s">
        <v>11918</v>
      </c>
      <c r="B1698" s="569" t="s">
        <v>5761</v>
      </c>
      <c r="C1698" s="569" t="s">
        <v>78</v>
      </c>
      <c r="D1698" s="570">
        <v>319.12</v>
      </c>
    </row>
    <row r="1699" spans="1:4" ht="51">
      <c r="A1699" s="569" t="s">
        <v>11919</v>
      </c>
      <c r="B1699" s="569" t="s">
        <v>5762</v>
      </c>
      <c r="C1699" s="569" t="s">
        <v>78</v>
      </c>
      <c r="D1699" s="570">
        <v>276.82</v>
      </c>
    </row>
    <row r="1700" spans="1:4" ht="38.25">
      <c r="A1700" s="569" t="s">
        <v>11920</v>
      </c>
      <c r="B1700" s="569" t="s">
        <v>11921</v>
      </c>
      <c r="C1700" s="569" t="s">
        <v>78</v>
      </c>
      <c r="D1700" s="570">
        <v>207.7</v>
      </c>
    </row>
    <row r="1701" spans="1:4">
      <c r="A1701" s="569">
        <v>84854</v>
      </c>
      <c r="B1701" s="569" t="s">
        <v>4756</v>
      </c>
      <c r="C1701" s="569" t="s">
        <v>20</v>
      </c>
      <c r="D1701" s="570">
        <v>29.8</v>
      </c>
    </row>
    <row r="1702" spans="1:4" ht="38.25">
      <c r="A1702" s="569">
        <v>94559</v>
      </c>
      <c r="B1702" s="569" t="s">
        <v>10371</v>
      </c>
      <c r="C1702" s="569" t="s">
        <v>78</v>
      </c>
      <c r="D1702" s="570">
        <v>451.09</v>
      </c>
    </row>
    <row r="1703" spans="1:4" ht="38.25">
      <c r="A1703" s="569">
        <v>94560</v>
      </c>
      <c r="B1703" s="569" t="s">
        <v>5445</v>
      </c>
      <c r="C1703" s="569" t="s">
        <v>78</v>
      </c>
      <c r="D1703" s="570">
        <v>398.47</v>
      </c>
    </row>
    <row r="1704" spans="1:4" ht="38.25">
      <c r="A1704" s="569">
        <v>94562</v>
      </c>
      <c r="B1704" s="569" t="s">
        <v>5446</v>
      </c>
      <c r="C1704" s="569" t="s">
        <v>78</v>
      </c>
      <c r="D1704" s="570">
        <v>419.64</v>
      </c>
    </row>
    <row r="1705" spans="1:4" ht="38.25">
      <c r="A1705" s="569">
        <v>94563</v>
      </c>
      <c r="B1705" s="569" t="s">
        <v>5447</v>
      </c>
      <c r="C1705" s="569" t="s">
        <v>78</v>
      </c>
      <c r="D1705" s="570">
        <v>526.25</v>
      </c>
    </row>
    <row r="1706" spans="1:4" ht="51">
      <c r="A1706" s="569">
        <v>94564</v>
      </c>
      <c r="B1706" s="569" t="s">
        <v>10372</v>
      </c>
      <c r="C1706" s="569" t="s">
        <v>78</v>
      </c>
      <c r="D1706" s="570">
        <v>404.32</v>
      </c>
    </row>
    <row r="1707" spans="1:4" ht="51">
      <c r="A1707" s="569">
        <v>94565</v>
      </c>
      <c r="B1707" s="569" t="s">
        <v>10373</v>
      </c>
      <c r="C1707" s="569" t="s">
        <v>78</v>
      </c>
      <c r="D1707" s="570">
        <v>382.7</v>
      </c>
    </row>
    <row r="1708" spans="1:4" ht="51">
      <c r="A1708" s="569">
        <v>94567</v>
      </c>
      <c r="B1708" s="569" t="s">
        <v>10374</v>
      </c>
      <c r="C1708" s="569" t="s">
        <v>78</v>
      </c>
      <c r="D1708" s="570">
        <v>399.18</v>
      </c>
    </row>
    <row r="1709" spans="1:4" ht="51">
      <c r="A1709" s="569">
        <v>94568</v>
      </c>
      <c r="B1709" s="569" t="s">
        <v>10375</v>
      </c>
      <c r="C1709" s="569" t="s">
        <v>78</v>
      </c>
      <c r="D1709" s="570">
        <v>502.3</v>
      </c>
    </row>
    <row r="1710" spans="1:4">
      <c r="A1710" s="569" t="s">
        <v>11701</v>
      </c>
      <c r="B1710" s="569" t="s">
        <v>5661</v>
      </c>
      <c r="C1710" s="569" t="s">
        <v>78</v>
      </c>
      <c r="D1710" s="570">
        <v>327.76</v>
      </c>
    </row>
    <row r="1711" spans="1:4" ht="25.5">
      <c r="A1711" s="569">
        <v>73631</v>
      </c>
      <c r="B1711" s="569" t="s">
        <v>4637</v>
      </c>
      <c r="C1711" s="569" t="s">
        <v>78</v>
      </c>
      <c r="D1711" s="570">
        <v>288.43</v>
      </c>
    </row>
    <row r="1712" spans="1:4" ht="25.5">
      <c r="A1712" s="569" t="s">
        <v>11962</v>
      </c>
      <c r="B1712" s="569" t="s">
        <v>5773</v>
      </c>
      <c r="C1712" s="569" t="s">
        <v>20</v>
      </c>
      <c r="D1712" s="570">
        <v>393.6</v>
      </c>
    </row>
    <row r="1713" spans="1:4" ht="38.25">
      <c r="A1713" s="569">
        <v>73665</v>
      </c>
      <c r="B1713" s="569" t="s">
        <v>7462</v>
      </c>
      <c r="C1713" s="569" t="s">
        <v>20</v>
      </c>
      <c r="D1713" s="570">
        <v>55.1</v>
      </c>
    </row>
    <row r="1714" spans="1:4">
      <c r="A1714" s="569">
        <v>73669</v>
      </c>
      <c r="B1714" s="569" t="s">
        <v>4641</v>
      </c>
      <c r="C1714" s="569" t="s">
        <v>20</v>
      </c>
      <c r="D1714" s="570">
        <v>56.87</v>
      </c>
    </row>
    <row r="1715" spans="1:4" ht="25.5">
      <c r="A1715" s="569" t="s">
        <v>11862</v>
      </c>
      <c r="B1715" s="569" t="s">
        <v>5742</v>
      </c>
      <c r="C1715" s="569" t="s">
        <v>20</v>
      </c>
      <c r="D1715" s="570">
        <v>63.54</v>
      </c>
    </row>
    <row r="1716" spans="1:4" ht="25.5">
      <c r="A1716" s="569" t="s">
        <v>11863</v>
      </c>
      <c r="B1716" s="569" t="s">
        <v>5743</v>
      </c>
      <c r="C1716" s="569" t="s">
        <v>20</v>
      </c>
      <c r="D1716" s="570">
        <v>101.89</v>
      </c>
    </row>
    <row r="1717" spans="1:4" ht="25.5">
      <c r="A1717" s="569" t="s">
        <v>11864</v>
      </c>
      <c r="B1717" s="569" t="s">
        <v>5744</v>
      </c>
      <c r="C1717" s="569" t="s">
        <v>20</v>
      </c>
      <c r="D1717" s="570">
        <v>75</v>
      </c>
    </row>
    <row r="1718" spans="1:4" ht="25.5">
      <c r="A1718" s="569" t="s">
        <v>11961</v>
      </c>
      <c r="B1718" s="569" t="s">
        <v>5772</v>
      </c>
      <c r="C1718" s="569" t="s">
        <v>20</v>
      </c>
      <c r="D1718" s="570">
        <v>217.29</v>
      </c>
    </row>
    <row r="1719" spans="1:4" ht="25.5">
      <c r="A1719" s="569">
        <v>84862</v>
      </c>
      <c r="B1719" s="569" t="s">
        <v>4757</v>
      </c>
      <c r="C1719" s="569" t="s">
        <v>20</v>
      </c>
      <c r="D1719" s="570">
        <v>191.74</v>
      </c>
    </row>
    <row r="1720" spans="1:4" ht="25.5">
      <c r="A1720" s="569">
        <v>84863</v>
      </c>
      <c r="B1720" s="569" t="s">
        <v>4758</v>
      </c>
      <c r="C1720" s="569" t="s">
        <v>20</v>
      </c>
      <c r="D1720" s="570">
        <v>96.59</v>
      </c>
    </row>
    <row r="1721" spans="1:4" ht="51">
      <c r="A1721" s="569">
        <v>68050</v>
      </c>
      <c r="B1721" s="569" t="s">
        <v>4541</v>
      </c>
      <c r="C1721" s="569" t="s">
        <v>78</v>
      </c>
      <c r="D1721" s="570">
        <v>515.24</v>
      </c>
    </row>
    <row r="1722" spans="1:4" ht="25.5">
      <c r="A1722" s="569">
        <v>90838</v>
      </c>
      <c r="B1722" s="569" t="s">
        <v>5179</v>
      </c>
      <c r="C1722" s="569" t="s">
        <v>52</v>
      </c>
      <c r="D1722" s="570">
        <v>1126.3900000000001</v>
      </c>
    </row>
    <row r="1723" spans="1:4" ht="38.25">
      <c r="A1723" s="569">
        <v>91338</v>
      </c>
      <c r="B1723" s="569" t="s">
        <v>13024</v>
      </c>
      <c r="C1723" s="569" t="s">
        <v>78</v>
      </c>
      <c r="D1723" s="570">
        <v>868.86</v>
      </c>
    </row>
    <row r="1724" spans="1:4" ht="38.25">
      <c r="A1724" s="569">
        <v>91341</v>
      </c>
      <c r="B1724" s="569" t="s">
        <v>9125</v>
      </c>
      <c r="C1724" s="569" t="s">
        <v>78</v>
      </c>
      <c r="D1724" s="570">
        <v>641.87</v>
      </c>
    </row>
    <row r="1725" spans="1:4" ht="51">
      <c r="A1725" s="569">
        <v>94805</v>
      </c>
      <c r="B1725" s="569" t="s">
        <v>10518</v>
      </c>
      <c r="C1725" s="569" t="s">
        <v>52</v>
      </c>
      <c r="D1725" s="570">
        <v>978.76</v>
      </c>
    </row>
    <row r="1726" spans="1:4" ht="51">
      <c r="A1726" s="569">
        <v>94806</v>
      </c>
      <c r="B1726" s="569" t="s">
        <v>5458</v>
      </c>
      <c r="C1726" s="569" t="s">
        <v>52</v>
      </c>
      <c r="D1726" s="570">
        <v>534.27</v>
      </c>
    </row>
    <row r="1727" spans="1:4" ht="51">
      <c r="A1727" s="569">
        <v>94807</v>
      </c>
      <c r="B1727" s="569" t="s">
        <v>5459</v>
      </c>
      <c r="C1727" s="569" t="s">
        <v>52</v>
      </c>
      <c r="D1727" s="570">
        <v>644.54999999999995</v>
      </c>
    </row>
    <row r="1728" spans="1:4" ht="25.5">
      <c r="A1728" s="569" t="s">
        <v>11342</v>
      </c>
      <c r="B1728" s="569" t="s">
        <v>11343</v>
      </c>
      <c r="C1728" s="569" t="s">
        <v>20</v>
      </c>
      <c r="D1728" s="570">
        <v>122.96</v>
      </c>
    </row>
    <row r="1729" spans="1:4" ht="25.5">
      <c r="A1729" s="569" t="s">
        <v>11344</v>
      </c>
      <c r="B1729" s="569" t="s">
        <v>11345</v>
      </c>
      <c r="C1729" s="569" t="s">
        <v>20</v>
      </c>
      <c r="D1729" s="570">
        <v>250.01</v>
      </c>
    </row>
    <row r="1730" spans="1:4" ht="25.5">
      <c r="A1730" s="569" t="s">
        <v>11346</v>
      </c>
      <c r="B1730" s="569" t="s">
        <v>11347</v>
      </c>
      <c r="C1730" s="569" t="s">
        <v>20</v>
      </c>
      <c r="D1730" s="570">
        <v>291.02999999999997</v>
      </c>
    </row>
    <row r="1731" spans="1:4" ht="25.5">
      <c r="A1731" s="569">
        <v>85096</v>
      </c>
      <c r="B1731" s="569" t="s">
        <v>4775</v>
      </c>
      <c r="C1731" s="569" t="s">
        <v>78</v>
      </c>
      <c r="D1731" s="570">
        <v>252.73</v>
      </c>
    </row>
    <row r="1732" spans="1:4">
      <c r="A1732" s="569" t="s">
        <v>11341</v>
      </c>
      <c r="B1732" s="569" t="s">
        <v>5507</v>
      </c>
      <c r="C1732" s="569" t="s">
        <v>52</v>
      </c>
      <c r="D1732" s="570">
        <v>50.4</v>
      </c>
    </row>
    <row r="1733" spans="1:4" ht="63.75">
      <c r="A1733" s="569">
        <v>84885</v>
      </c>
      <c r="B1733" s="569" t="s">
        <v>7565</v>
      </c>
      <c r="C1733" s="569" t="s">
        <v>52</v>
      </c>
      <c r="D1733" s="570">
        <v>617.16999999999996</v>
      </c>
    </row>
    <row r="1734" spans="1:4" ht="25.5">
      <c r="A1734" s="569">
        <v>84886</v>
      </c>
      <c r="B1734" s="569" t="s">
        <v>4760</v>
      </c>
      <c r="C1734" s="569" t="s">
        <v>52</v>
      </c>
      <c r="D1734" s="570">
        <v>1139.58</v>
      </c>
    </row>
    <row r="1735" spans="1:4" ht="25.5">
      <c r="A1735" s="569">
        <v>84889</v>
      </c>
      <c r="B1735" s="569" t="s">
        <v>4761</v>
      </c>
      <c r="C1735" s="569" t="s">
        <v>52</v>
      </c>
      <c r="D1735" s="570">
        <v>17.41</v>
      </c>
    </row>
    <row r="1736" spans="1:4" ht="25.5">
      <c r="A1736" s="569">
        <v>84891</v>
      </c>
      <c r="B1736" s="569" t="s">
        <v>4762</v>
      </c>
      <c r="C1736" s="569" t="s">
        <v>52</v>
      </c>
      <c r="D1736" s="570">
        <v>181.75</v>
      </c>
    </row>
    <row r="1737" spans="1:4" ht="25.5">
      <c r="A1737" s="569" t="s">
        <v>11851</v>
      </c>
      <c r="B1737" s="569" t="s">
        <v>5735</v>
      </c>
      <c r="C1737" s="569" t="s">
        <v>52</v>
      </c>
      <c r="D1737" s="570">
        <v>33.619999999999997</v>
      </c>
    </row>
    <row r="1738" spans="1:4" ht="38.25">
      <c r="A1738" s="569" t="s">
        <v>11852</v>
      </c>
      <c r="B1738" s="569" t="s">
        <v>5736</v>
      </c>
      <c r="C1738" s="569" t="s">
        <v>52</v>
      </c>
      <c r="D1738" s="570">
        <v>18.05</v>
      </c>
    </row>
    <row r="1739" spans="1:4" ht="25.5">
      <c r="A1739" s="569" t="s">
        <v>11875</v>
      </c>
      <c r="B1739" s="569" t="s">
        <v>11876</v>
      </c>
      <c r="C1739" s="569" t="s">
        <v>52</v>
      </c>
      <c r="D1739" s="570">
        <v>146.08000000000001</v>
      </c>
    </row>
    <row r="1740" spans="1:4">
      <c r="A1740" s="569">
        <v>84950</v>
      </c>
      <c r="B1740" s="569" t="s">
        <v>4763</v>
      </c>
      <c r="C1740" s="569" t="s">
        <v>52</v>
      </c>
      <c r="D1740" s="570">
        <v>47.25</v>
      </c>
    </row>
    <row r="1741" spans="1:4">
      <c r="A1741" s="569">
        <v>84952</v>
      </c>
      <c r="B1741" s="569" t="s">
        <v>4764</v>
      </c>
      <c r="C1741" s="569" t="s">
        <v>52</v>
      </c>
      <c r="D1741" s="570">
        <v>35.479999999999997</v>
      </c>
    </row>
    <row r="1742" spans="1:4" ht="25.5">
      <c r="A1742" s="569">
        <v>72116</v>
      </c>
      <c r="B1742" s="569" t="s">
        <v>4545</v>
      </c>
      <c r="C1742" s="569" t="s">
        <v>78</v>
      </c>
      <c r="D1742" s="570">
        <v>101.42</v>
      </c>
    </row>
    <row r="1743" spans="1:4" ht="25.5">
      <c r="A1743" s="569">
        <v>72117</v>
      </c>
      <c r="B1743" s="569" t="s">
        <v>4546</v>
      </c>
      <c r="C1743" s="569" t="s">
        <v>78</v>
      </c>
      <c r="D1743" s="570">
        <v>129.97</v>
      </c>
    </row>
    <row r="1744" spans="1:4" ht="38.25">
      <c r="A1744" s="569">
        <v>72118</v>
      </c>
      <c r="B1744" s="569" t="s">
        <v>7375</v>
      </c>
      <c r="C1744" s="569" t="s">
        <v>78</v>
      </c>
      <c r="D1744" s="570">
        <v>159.16999999999999</v>
      </c>
    </row>
    <row r="1745" spans="1:4" ht="38.25">
      <c r="A1745" s="569">
        <v>72119</v>
      </c>
      <c r="B1745" s="569" t="s">
        <v>7376</v>
      </c>
      <c r="C1745" s="569" t="s">
        <v>78</v>
      </c>
      <c r="D1745" s="570">
        <v>199.98</v>
      </c>
    </row>
    <row r="1746" spans="1:4" ht="38.25">
      <c r="A1746" s="569">
        <v>72120</v>
      </c>
      <c r="B1746" s="569" t="s">
        <v>7377</v>
      </c>
      <c r="C1746" s="569" t="s">
        <v>78</v>
      </c>
      <c r="D1746" s="570">
        <v>252.01</v>
      </c>
    </row>
    <row r="1747" spans="1:4" ht="25.5">
      <c r="A1747" s="569">
        <v>72122</v>
      </c>
      <c r="B1747" s="569" t="s">
        <v>4547</v>
      </c>
      <c r="C1747" s="569" t="s">
        <v>78</v>
      </c>
      <c r="D1747" s="570">
        <v>111.74</v>
      </c>
    </row>
    <row r="1748" spans="1:4">
      <c r="A1748" s="569">
        <v>72123</v>
      </c>
      <c r="B1748" s="569" t="s">
        <v>4548</v>
      </c>
      <c r="C1748" s="569" t="s">
        <v>78</v>
      </c>
      <c r="D1748" s="570">
        <v>296.08</v>
      </c>
    </row>
    <row r="1749" spans="1:4" ht="25.5">
      <c r="A1749" s="569" t="s">
        <v>11531</v>
      </c>
      <c r="B1749" s="569" t="s">
        <v>11532</v>
      </c>
      <c r="C1749" s="569" t="s">
        <v>52</v>
      </c>
      <c r="D1749" s="570">
        <v>1944.77</v>
      </c>
    </row>
    <row r="1750" spans="1:4" ht="25.5">
      <c r="A1750" s="569" t="s">
        <v>11887</v>
      </c>
      <c r="B1750" s="569" t="s">
        <v>5754</v>
      </c>
      <c r="C1750" s="569" t="s">
        <v>78</v>
      </c>
      <c r="D1750" s="570">
        <v>385.8</v>
      </c>
    </row>
    <row r="1751" spans="1:4" ht="38.25">
      <c r="A1751" s="569" t="s">
        <v>11888</v>
      </c>
      <c r="B1751" s="569" t="s">
        <v>11889</v>
      </c>
      <c r="C1751" s="569" t="s">
        <v>78</v>
      </c>
      <c r="D1751" s="570">
        <v>412.88</v>
      </c>
    </row>
    <row r="1752" spans="1:4" ht="25.5">
      <c r="A1752" s="569">
        <v>84957</v>
      </c>
      <c r="B1752" s="569" t="s">
        <v>4765</v>
      </c>
      <c r="C1752" s="569" t="s">
        <v>78</v>
      </c>
      <c r="D1752" s="570">
        <v>155.91999999999999</v>
      </c>
    </row>
    <row r="1753" spans="1:4" ht="25.5">
      <c r="A1753" s="569">
        <v>84959</v>
      </c>
      <c r="B1753" s="569" t="s">
        <v>4766</v>
      </c>
      <c r="C1753" s="569" t="s">
        <v>78</v>
      </c>
      <c r="D1753" s="570">
        <v>182.26</v>
      </c>
    </row>
    <row r="1754" spans="1:4">
      <c r="A1754" s="569">
        <v>85001</v>
      </c>
      <c r="B1754" s="569" t="s">
        <v>4767</v>
      </c>
      <c r="C1754" s="569" t="s">
        <v>78</v>
      </c>
      <c r="D1754" s="570">
        <v>173.48</v>
      </c>
    </row>
    <row r="1755" spans="1:4">
      <c r="A1755" s="569">
        <v>85002</v>
      </c>
      <c r="B1755" s="569" t="s">
        <v>4768</v>
      </c>
      <c r="C1755" s="569" t="s">
        <v>78</v>
      </c>
      <c r="D1755" s="570">
        <v>243.7</v>
      </c>
    </row>
    <row r="1756" spans="1:4">
      <c r="A1756" s="569">
        <v>85004</v>
      </c>
      <c r="B1756" s="569" t="s">
        <v>4769</v>
      </c>
      <c r="C1756" s="569" t="s">
        <v>78</v>
      </c>
      <c r="D1756" s="570">
        <v>120.81</v>
      </c>
    </row>
    <row r="1757" spans="1:4" ht="25.5">
      <c r="A1757" s="569">
        <v>85005</v>
      </c>
      <c r="B1757" s="569" t="s">
        <v>4770</v>
      </c>
      <c r="C1757" s="569" t="s">
        <v>78</v>
      </c>
      <c r="D1757" s="570">
        <v>351.83</v>
      </c>
    </row>
    <row r="1758" spans="1:4" ht="25.5">
      <c r="A1758" s="569">
        <v>68054</v>
      </c>
      <c r="B1758" s="569" t="s">
        <v>4542</v>
      </c>
      <c r="C1758" s="569" t="s">
        <v>78</v>
      </c>
      <c r="D1758" s="570">
        <v>204.25</v>
      </c>
    </row>
    <row r="1759" spans="1:4" ht="25.5">
      <c r="A1759" s="569" t="s">
        <v>11880</v>
      </c>
      <c r="B1759" s="569" t="s">
        <v>5751</v>
      </c>
      <c r="C1759" s="569" t="s">
        <v>78</v>
      </c>
      <c r="D1759" s="570">
        <v>496.71</v>
      </c>
    </row>
    <row r="1760" spans="1:4" ht="38.25">
      <c r="A1760" s="569" t="s">
        <v>11984</v>
      </c>
      <c r="B1760" s="569" t="s">
        <v>11985</v>
      </c>
      <c r="C1760" s="569" t="s">
        <v>78</v>
      </c>
      <c r="D1760" s="570">
        <v>836.19</v>
      </c>
    </row>
    <row r="1761" spans="1:4" ht="38.25">
      <c r="A1761" s="569">
        <v>85188</v>
      </c>
      <c r="B1761" s="569" t="s">
        <v>7571</v>
      </c>
      <c r="C1761" s="569" t="s">
        <v>52</v>
      </c>
      <c r="D1761" s="570">
        <v>568.17999999999995</v>
      </c>
    </row>
    <row r="1762" spans="1:4" ht="38.25">
      <c r="A1762" s="569">
        <v>85189</v>
      </c>
      <c r="B1762" s="569" t="s">
        <v>7572</v>
      </c>
      <c r="C1762" s="569" t="s">
        <v>52</v>
      </c>
      <c r="D1762" s="570">
        <v>1126.2</v>
      </c>
    </row>
    <row r="1763" spans="1:4">
      <c r="A1763" s="569">
        <v>85010</v>
      </c>
      <c r="B1763" s="569" t="s">
        <v>4771</v>
      </c>
      <c r="C1763" s="569" t="s">
        <v>78</v>
      </c>
      <c r="D1763" s="570">
        <v>502.33</v>
      </c>
    </row>
    <row r="1764" spans="1:4" ht="25.5">
      <c r="A1764" s="569">
        <v>85014</v>
      </c>
      <c r="B1764" s="569" t="s">
        <v>4772</v>
      </c>
      <c r="C1764" s="569" t="s">
        <v>78</v>
      </c>
      <c r="D1764" s="570">
        <v>611.03</v>
      </c>
    </row>
    <row r="1765" spans="1:4" ht="51">
      <c r="A1765" s="569">
        <v>94569</v>
      </c>
      <c r="B1765" s="569" t="s">
        <v>10376</v>
      </c>
      <c r="C1765" s="569" t="s">
        <v>78</v>
      </c>
      <c r="D1765" s="570">
        <v>682.52</v>
      </c>
    </row>
    <row r="1766" spans="1:4" ht="51">
      <c r="A1766" s="569">
        <v>94570</v>
      </c>
      <c r="B1766" s="569" t="s">
        <v>10377</v>
      </c>
      <c r="C1766" s="569" t="s">
        <v>78</v>
      </c>
      <c r="D1766" s="570">
        <v>442.59</v>
      </c>
    </row>
    <row r="1767" spans="1:4" ht="51">
      <c r="A1767" s="569">
        <v>94572</v>
      </c>
      <c r="B1767" s="569" t="s">
        <v>10378</v>
      </c>
      <c r="C1767" s="569" t="s">
        <v>78</v>
      </c>
      <c r="D1767" s="570">
        <v>671.23</v>
      </c>
    </row>
    <row r="1768" spans="1:4" ht="51">
      <c r="A1768" s="569">
        <v>94573</v>
      </c>
      <c r="B1768" s="569" t="s">
        <v>10379</v>
      </c>
      <c r="C1768" s="569" t="s">
        <v>78</v>
      </c>
      <c r="D1768" s="570">
        <v>507.3</v>
      </c>
    </row>
    <row r="1769" spans="1:4" ht="51">
      <c r="A1769" s="569">
        <v>94574</v>
      </c>
      <c r="B1769" s="569" t="s">
        <v>10380</v>
      </c>
      <c r="C1769" s="569" t="s">
        <v>78</v>
      </c>
      <c r="D1769" s="570">
        <v>754.89</v>
      </c>
    </row>
    <row r="1770" spans="1:4" ht="38.25">
      <c r="A1770" s="569">
        <v>94575</v>
      </c>
      <c r="B1770" s="569" t="s">
        <v>5448</v>
      </c>
      <c r="C1770" s="569" t="s">
        <v>78</v>
      </c>
      <c r="D1770" s="570">
        <v>719.76</v>
      </c>
    </row>
    <row r="1771" spans="1:4" ht="51">
      <c r="A1771" s="569">
        <v>94576</v>
      </c>
      <c r="B1771" s="569" t="s">
        <v>5449</v>
      </c>
      <c r="C1771" s="569" t="s">
        <v>78</v>
      </c>
      <c r="D1771" s="570">
        <v>453.16</v>
      </c>
    </row>
    <row r="1772" spans="1:4" ht="51">
      <c r="A1772" s="569">
        <v>94578</v>
      </c>
      <c r="B1772" s="569" t="s">
        <v>5450</v>
      </c>
      <c r="C1772" s="569" t="s">
        <v>78</v>
      </c>
      <c r="D1772" s="570">
        <v>681.95</v>
      </c>
    </row>
    <row r="1773" spans="1:4" ht="51">
      <c r="A1773" s="569">
        <v>94579</v>
      </c>
      <c r="B1773" s="569" t="s">
        <v>5451</v>
      </c>
      <c r="C1773" s="569" t="s">
        <v>78</v>
      </c>
      <c r="D1773" s="570">
        <v>518.61</v>
      </c>
    </row>
    <row r="1774" spans="1:4" ht="51">
      <c r="A1774" s="569">
        <v>94580</v>
      </c>
      <c r="B1774" s="569" t="s">
        <v>5452</v>
      </c>
      <c r="C1774" s="569" t="s">
        <v>78</v>
      </c>
      <c r="D1774" s="570">
        <v>765.85</v>
      </c>
    </row>
    <row r="1775" spans="1:4" ht="38.25">
      <c r="A1775" s="569">
        <v>94581</v>
      </c>
      <c r="B1775" s="569" t="s">
        <v>10381</v>
      </c>
      <c r="C1775" s="569" t="s">
        <v>78</v>
      </c>
      <c r="D1775" s="570">
        <v>717.62</v>
      </c>
    </row>
    <row r="1776" spans="1:4" ht="38.25">
      <c r="A1776" s="569">
        <v>94582</v>
      </c>
      <c r="B1776" s="569" t="s">
        <v>10382</v>
      </c>
      <c r="C1776" s="569" t="s">
        <v>78</v>
      </c>
      <c r="D1776" s="570">
        <v>452.94</v>
      </c>
    </row>
    <row r="1777" spans="1:4" ht="38.25">
      <c r="A1777" s="569">
        <v>94584</v>
      </c>
      <c r="B1777" s="569" t="s">
        <v>10383</v>
      </c>
      <c r="C1777" s="569" t="s">
        <v>78</v>
      </c>
      <c r="D1777" s="570">
        <v>687.2</v>
      </c>
    </row>
    <row r="1778" spans="1:4" ht="38.25">
      <c r="A1778" s="569">
        <v>94585</v>
      </c>
      <c r="B1778" s="569" t="s">
        <v>10384</v>
      </c>
      <c r="C1778" s="569" t="s">
        <v>78</v>
      </c>
      <c r="D1778" s="570">
        <v>517.77</v>
      </c>
    </row>
    <row r="1779" spans="1:4" ht="38.25">
      <c r="A1779" s="569">
        <v>94586</v>
      </c>
      <c r="B1779" s="569" t="s">
        <v>10385</v>
      </c>
      <c r="C1779" s="569" t="s">
        <v>78</v>
      </c>
      <c r="D1779" s="570">
        <v>772.02</v>
      </c>
    </row>
    <row r="1780" spans="1:4" ht="25.5">
      <c r="A1780" s="569" t="s">
        <v>11671</v>
      </c>
      <c r="B1780" s="569" t="s">
        <v>5651</v>
      </c>
      <c r="C1780" s="569" t="s">
        <v>20</v>
      </c>
      <c r="D1780" s="570">
        <v>34.74</v>
      </c>
    </row>
    <row r="1781" spans="1:4" ht="25.5">
      <c r="A1781" s="569" t="s">
        <v>11672</v>
      </c>
      <c r="B1781" s="569" t="s">
        <v>11673</v>
      </c>
      <c r="C1781" s="569" t="s">
        <v>20</v>
      </c>
      <c r="D1781" s="570">
        <v>27.13</v>
      </c>
    </row>
    <row r="1782" spans="1:4">
      <c r="A1782" s="569">
        <v>85015</v>
      </c>
      <c r="B1782" s="569" t="s">
        <v>4773</v>
      </c>
      <c r="C1782" s="569" t="s">
        <v>20</v>
      </c>
      <c r="D1782" s="570">
        <v>19.95</v>
      </c>
    </row>
    <row r="1783" spans="1:4" ht="25.5">
      <c r="A1783" s="569">
        <v>85016</v>
      </c>
      <c r="B1783" s="569" t="s">
        <v>4774</v>
      </c>
      <c r="C1783" s="569" t="s">
        <v>20</v>
      </c>
      <c r="D1783" s="570">
        <v>24.73</v>
      </c>
    </row>
    <row r="1784" spans="1:4" ht="38.25">
      <c r="A1784" s="569">
        <v>79475</v>
      </c>
      <c r="B1784" s="569" t="s">
        <v>4660</v>
      </c>
      <c r="C1784" s="569" t="s">
        <v>40</v>
      </c>
      <c r="D1784" s="570">
        <v>279.8</v>
      </c>
    </row>
    <row r="1785" spans="1:4" ht="63.75">
      <c r="A1785" s="569">
        <v>97751</v>
      </c>
      <c r="B1785" s="569" t="s">
        <v>13025</v>
      </c>
      <c r="C1785" s="569" t="s">
        <v>40</v>
      </c>
      <c r="D1785" s="570">
        <v>578.16999999999996</v>
      </c>
    </row>
    <row r="1786" spans="1:4" ht="63.75">
      <c r="A1786" s="569">
        <v>97752</v>
      </c>
      <c r="B1786" s="569" t="s">
        <v>13026</v>
      </c>
      <c r="C1786" s="569" t="s">
        <v>40</v>
      </c>
      <c r="D1786" s="570">
        <v>550.88</v>
      </c>
    </row>
    <row r="1787" spans="1:4" ht="63.75">
      <c r="A1787" s="569">
        <v>97753</v>
      </c>
      <c r="B1787" s="569" t="s">
        <v>13027</v>
      </c>
      <c r="C1787" s="569" t="s">
        <v>40</v>
      </c>
      <c r="D1787" s="570">
        <v>512.75</v>
      </c>
    </row>
    <row r="1788" spans="1:4" ht="63.75">
      <c r="A1788" s="569">
        <v>97754</v>
      </c>
      <c r="B1788" s="569" t="s">
        <v>13028</v>
      </c>
      <c r="C1788" s="569" t="s">
        <v>40</v>
      </c>
      <c r="D1788" s="570">
        <v>487.73</v>
      </c>
    </row>
    <row r="1789" spans="1:4" ht="63.75">
      <c r="A1789" s="569">
        <v>97755</v>
      </c>
      <c r="B1789" s="569" t="s">
        <v>13029</v>
      </c>
      <c r="C1789" s="569" t="s">
        <v>40</v>
      </c>
      <c r="D1789" s="570">
        <v>560.6</v>
      </c>
    </row>
    <row r="1790" spans="1:4" ht="63.75">
      <c r="A1790" s="569">
        <v>97756</v>
      </c>
      <c r="B1790" s="569" t="s">
        <v>13030</v>
      </c>
      <c r="C1790" s="569" t="s">
        <v>40</v>
      </c>
      <c r="D1790" s="570">
        <v>536.16</v>
      </c>
    </row>
    <row r="1791" spans="1:4" ht="63.75">
      <c r="A1791" s="569">
        <v>97757</v>
      </c>
      <c r="B1791" s="569" t="s">
        <v>13031</v>
      </c>
      <c r="C1791" s="569" t="s">
        <v>40</v>
      </c>
      <c r="D1791" s="570">
        <v>495.25</v>
      </c>
    </row>
    <row r="1792" spans="1:4" ht="63.75">
      <c r="A1792" s="569">
        <v>97758</v>
      </c>
      <c r="B1792" s="569" t="s">
        <v>13032</v>
      </c>
      <c r="C1792" s="569" t="s">
        <v>40</v>
      </c>
      <c r="D1792" s="570">
        <v>464.58</v>
      </c>
    </row>
    <row r="1793" spans="1:4" ht="63.75">
      <c r="A1793" s="569">
        <v>97759</v>
      </c>
      <c r="B1793" s="569" t="s">
        <v>13033</v>
      </c>
      <c r="C1793" s="569" t="s">
        <v>40</v>
      </c>
      <c r="D1793" s="570">
        <v>558.65</v>
      </c>
    </row>
    <row r="1794" spans="1:4" ht="63.75">
      <c r="A1794" s="569">
        <v>97760</v>
      </c>
      <c r="B1794" s="569" t="s">
        <v>13034</v>
      </c>
      <c r="C1794" s="569" t="s">
        <v>40</v>
      </c>
      <c r="D1794" s="570">
        <v>527</v>
      </c>
    </row>
    <row r="1795" spans="1:4" ht="63.75">
      <c r="A1795" s="569">
        <v>97761</v>
      </c>
      <c r="B1795" s="569" t="s">
        <v>13035</v>
      </c>
      <c r="C1795" s="569" t="s">
        <v>40</v>
      </c>
      <c r="D1795" s="570">
        <v>481.7</v>
      </c>
    </row>
    <row r="1796" spans="1:4" ht="63.75">
      <c r="A1796" s="569">
        <v>97762</v>
      </c>
      <c r="B1796" s="569" t="s">
        <v>13036</v>
      </c>
      <c r="C1796" s="569" t="s">
        <v>40</v>
      </c>
      <c r="D1796" s="570">
        <v>447.39</v>
      </c>
    </row>
    <row r="1797" spans="1:4" ht="63.75">
      <c r="A1797" s="569">
        <v>97763</v>
      </c>
      <c r="B1797" s="569" t="s">
        <v>13037</v>
      </c>
      <c r="C1797" s="569" t="s">
        <v>40</v>
      </c>
      <c r="D1797" s="570">
        <v>547.47</v>
      </c>
    </row>
    <row r="1798" spans="1:4" ht="63.75">
      <c r="A1798" s="569">
        <v>97764</v>
      </c>
      <c r="B1798" s="569" t="s">
        <v>13038</v>
      </c>
      <c r="C1798" s="569" t="s">
        <v>40</v>
      </c>
      <c r="D1798" s="570">
        <v>490.31</v>
      </c>
    </row>
    <row r="1799" spans="1:4" ht="63.75">
      <c r="A1799" s="569">
        <v>97765</v>
      </c>
      <c r="B1799" s="569" t="s">
        <v>13039</v>
      </c>
      <c r="C1799" s="569" t="s">
        <v>40</v>
      </c>
      <c r="D1799" s="570">
        <v>464.02</v>
      </c>
    </row>
    <row r="1800" spans="1:4" ht="63.75">
      <c r="A1800" s="569">
        <v>97766</v>
      </c>
      <c r="B1800" s="569" t="s">
        <v>13040</v>
      </c>
      <c r="C1800" s="569" t="s">
        <v>40</v>
      </c>
      <c r="D1800" s="570">
        <v>447.5</v>
      </c>
    </row>
    <row r="1801" spans="1:4" ht="76.5">
      <c r="A1801" s="569">
        <v>97767</v>
      </c>
      <c r="B1801" s="569" t="s">
        <v>13041</v>
      </c>
      <c r="C1801" s="569" t="s">
        <v>40</v>
      </c>
      <c r="D1801" s="570">
        <v>464.69</v>
      </c>
    </row>
    <row r="1802" spans="1:4" ht="76.5">
      <c r="A1802" s="569">
        <v>97768</v>
      </c>
      <c r="B1802" s="569" t="s">
        <v>13042</v>
      </c>
      <c r="C1802" s="569" t="s">
        <v>40</v>
      </c>
      <c r="D1802" s="570">
        <v>453.6</v>
      </c>
    </row>
    <row r="1803" spans="1:4" ht="76.5">
      <c r="A1803" s="569">
        <v>97769</v>
      </c>
      <c r="B1803" s="569" t="s">
        <v>13043</v>
      </c>
      <c r="C1803" s="569" t="s">
        <v>40</v>
      </c>
      <c r="D1803" s="570">
        <v>430.86</v>
      </c>
    </row>
    <row r="1804" spans="1:4" ht="76.5">
      <c r="A1804" s="569">
        <v>97770</v>
      </c>
      <c r="B1804" s="569" t="s">
        <v>13044</v>
      </c>
      <c r="C1804" s="569" t="s">
        <v>40</v>
      </c>
      <c r="D1804" s="570">
        <v>411.94</v>
      </c>
    </row>
    <row r="1805" spans="1:4" ht="63.75">
      <c r="A1805" s="569">
        <v>97771</v>
      </c>
      <c r="B1805" s="569" t="s">
        <v>13045</v>
      </c>
      <c r="C1805" s="569" t="s">
        <v>40</v>
      </c>
      <c r="D1805" s="570">
        <v>446.67</v>
      </c>
    </row>
    <row r="1806" spans="1:4" ht="63.75">
      <c r="A1806" s="569">
        <v>97772</v>
      </c>
      <c r="B1806" s="569" t="s">
        <v>13046</v>
      </c>
      <c r="C1806" s="569" t="s">
        <v>40</v>
      </c>
      <c r="D1806" s="570">
        <v>431.68</v>
      </c>
    </row>
    <row r="1807" spans="1:4" ht="63.75">
      <c r="A1807" s="569">
        <v>97773</v>
      </c>
      <c r="B1807" s="569" t="s">
        <v>13047</v>
      </c>
      <c r="C1807" s="569" t="s">
        <v>40</v>
      </c>
      <c r="D1807" s="570">
        <v>408.27</v>
      </c>
    </row>
    <row r="1808" spans="1:4" ht="63.75">
      <c r="A1808" s="569">
        <v>97774</v>
      </c>
      <c r="B1808" s="569" t="s">
        <v>13048</v>
      </c>
      <c r="C1808" s="569" t="s">
        <v>40</v>
      </c>
      <c r="D1808" s="570">
        <v>387.96</v>
      </c>
    </row>
    <row r="1809" spans="1:4" ht="76.5">
      <c r="A1809" s="569">
        <v>97775</v>
      </c>
      <c r="B1809" s="569" t="s">
        <v>13049</v>
      </c>
      <c r="C1809" s="569" t="s">
        <v>40</v>
      </c>
      <c r="D1809" s="570">
        <v>608.05999999999995</v>
      </c>
    </row>
    <row r="1810" spans="1:4" ht="76.5">
      <c r="A1810" s="569">
        <v>97776</v>
      </c>
      <c r="B1810" s="569" t="s">
        <v>13050</v>
      </c>
      <c r="C1810" s="569" t="s">
        <v>40</v>
      </c>
      <c r="D1810" s="570">
        <v>579.85</v>
      </c>
    </row>
    <row r="1811" spans="1:4" ht="76.5">
      <c r="A1811" s="569">
        <v>97777</v>
      </c>
      <c r="B1811" s="569" t="s">
        <v>13051</v>
      </c>
      <c r="C1811" s="569" t="s">
        <v>40</v>
      </c>
      <c r="D1811" s="570">
        <v>540.9</v>
      </c>
    </row>
    <row r="1812" spans="1:4" ht="76.5">
      <c r="A1812" s="569">
        <v>97778</v>
      </c>
      <c r="B1812" s="569" t="s">
        <v>13052</v>
      </c>
      <c r="C1812" s="569" t="s">
        <v>40</v>
      </c>
      <c r="D1812" s="570">
        <v>515.73</v>
      </c>
    </row>
    <row r="1813" spans="1:4" ht="76.5">
      <c r="A1813" s="569">
        <v>97779</v>
      </c>
      <c r="B1813" s="569" t="s">
        <v>13053</v>
      </c>
      <c r="C1813" s="569" t="s">
        <v>40</v>
      </c>
      <c r="D1813" s="570">
        <v>581.66</v>
      </c>
    </row>
    <row r="1814" spans="1:4" ht="76.5">
      <c r="A1814" s="569">
        <v>97780</v>
      </c>
      <c r="B1814" s="569" t="s">
        <v>13054</v>
      </c>
      <c r="C1814" s="569" t="s">
        <v>40</v>
      </c>
      <c r="D1814" s="570">
        <v>557.34</v>
      </c>
    </row>
    <row r="1815" spans="1:4" ht="76.5">
      <c r="A1815" s="569">
        <v>97781</v>
      </c>
      <c r="B1815" s="569" t="s">
        <v>13055</v>
      </c>
      <c r="C1815" s="569" t="s">
        <v>40</v>
      </c>
      <c r="D1815" s="570">
        <v>516.04999999999995</v>
      </c>
    </row>
    <row r="1816" spans="1:4" ht="76.5">
      <c r="A1816" s="569">
        <v>97782</v>
      </c>
      <c r="B1816" s="569" t="s">
        <v>13056</v>
      </c>
      <c r="C1816" s="569" t="s">
        <v>40</v>
      </c>
      <c r="D1816" s="570">
        <v>484.95</v>
      </c>
    </row>
    <row r="1817" spans="1:4" ht="76.5">
      <c r="A1817" s="569">
        <v>97783</v>
      </c>
      <c r="B1817" s="569" t="s">
        <v>13057</v>
      </c>
      <c r="C1817" s="569" t="s">
        <v>40</v>
      </c>
      <c r="D1817" s="570">
        <v>579.73</v>
      </c>
    </row>
    <row r="1818" spans="1:4" ht="76.5">
      <c r="A1818" s="569">
        <v>97784</v>
      </c>
      <c r="B1818" s="569" t="s">
        <v>13058</v>
      </c>
      <c r="C1818" s="569" t="s">
        <v>40</v>
      </c>
      <c r="D1818" s="570">
        <v>547.69000000000005</v>
      </c>
    </row>
    <row r="1819" spans="1:4" ht="76.5">
      <c r="A1819" s="569">
        <v>97785</v>
      </c>
      <c r="B1819" s="569" t="s">
        <v>13059</v>
      </c>
      <c r="C1819" s="569" t="s">
        <v>40</v>
      </c>
      <c r="D1819" s="570">
        <v>501.81</v>
      </c>
    </row>
    <row r="1820" spans="1:4" ht="76.5">
      <c r="A1820" s="569">
        <v>97786</v>
      </c>
      <c r="B1820" s="569" t="s">
        <v>13060</v>
      </c>
      <c r="C1820" s="569" t="s">
        <v>40</v>
      </c>
      <c r="D1820" s="570">
        <v>466.79</v>
      </c>
    </row>
    <row r="1821" spans="1:4" ht="76.5">
      <c r="A1821" s="569">
        <v>97787</v>
      </c>
      <c r="B1821" s="569" t="s">
        <v>13061</v>
      </c>
      <c r="C1821" s="569" t="s">
        <v>40</v>
      </c>
      <c r="D1821" s="570">
        <v>539.69000000000005</v>
      </c>
    </row>
    <row r="1822" spans="1:4" ht="76.5">
      <c r="A1822" s="569">
        <v>97788</v>
      </c>
      <c r="B1822" s="569" t="s">
        <v>13062</v>
      </c>
      <c r="C1822" s="569" t="s">
        <v>40</v>
      </c>
      <c r="D1822" s="570">
        <v>519.28</v>
      </c>
    </row>
    <row r="1823" spans="1:4" ht="76.5">
      <c r="A1823" s="569">
        <v>97789</v>
      </c>
      <c r="B1823" s="569" t="s">
        <v>13063</v>
      </c>
      <c r="C1823" s="569" t="s">
        <v>40</v>
      </c>
      <c r="D1823" s="570">
        <v>492.17</v>
      </c>
    </row>
    <row r="1824" spans="1:4" ht="76.5">
      <c r="A1824" s="569">
        <v>97790</v>
      </c>
      <c r="B1824" s="569" t="s">
        <v>13064</v>
      </c>
      <c r="C1824" s="569" t="s">
        <v>40</v>
      </c>
      <c r="D1824" s="570">
        <v>475.5</v>
      </c>
    </row>
    <row r="1825" spans="1:4" ht="76.5">
      <c r="A1825" s="569">
        <v>97791</v>
      </c>
      <c r="B1825" s="569" t="s">
        <v>13065</v>
      </c>
      <c r="C1825" s="569" t="s">
        <v>40</v>
      </c>
      <c r="D1825" s="570">
        <v>485.75</v>
      </c>
    </row>
    <row r="1826" spans="1:4" ht="76.5">
      <c r="A1826" s="569">
        <v>97792</v>
      </c>
      <c r="B1826" s="569" t="s">
        <v>13066</v>
      </c>
      <c r="C1826" s="569" t="s">
        <v>40</v>
      </c>
      <c r="D1826" s="570">
        <v>474.78</v>
      </c>
    </row>
    <row r="1827" spans="1:4" ht="76.5">
      <c r="A1827" s="569">
        <v>97793</v>
      </c>
      <c r="B1827" s="569" t="s">
        <v>13067</v>
      </c>
      <c r="C1827" s="569" t="s">
        <v>40</v>
      </c>
      <c r="D1827" s="570">
        <v>451.66</v>
      </c>
    </row>
    <row r="1828" spans="1:4" ht="76.5">
      <c r="A1828" s="569">
        <v>97794</v>
      </c>
      <c r="B1828" s="569" t="s">
        <v>13068</v>
      </c>
      <c r="C1828" s="569" t="s">
        <v>40</v>
      </c>
      <c r="D1828" s="570">
        <v>432.31</v>
      </c>
    </row>
    <row r="1829" spans="1:4" ht="76.5">
      <c r="A1829" s="569">
        <v>97795</v>
      </c>
      <c r="B1829" s="569" t="s">
        <v>13069</v>
      </c>
      <c r="C1829" s="569" t="s">
        <v>40</v>
      </c>
      <c r="D1829" s="570">
        <v>467.75</v>
      </c>
    </row>
    <row r="1830" spans="1:4" ht="76.5">
      <c r="A1830" s="569">
        <v>97796</v>
      </c>
      <c r="B1830" s="569" t="s">
        <v>13070</v>
      </c>
      <c r="C1830" s="569" t="s">
        <v>40</v>
      </c>
      <c r="D1830" s="570">
        <v>452.37</v>
      </c>
    </row>
    <row r="1831" spans="1:4" ht="76.5">
      <c r="A1831" s="569">
        <v>97797</v>
      </c>
      <c r="B1831" s="569" t="s">
        <v>13071</v>
      </c>
      <c r="C1831" s="569" t="s">
        <v>40</v>
      </c>
      <c r="D1831" s="570">
        <v>428.38</v>
      </c>
    </row>
    <row r="1832" spans="1:4" ht="76.5">
      <c r="A1832" s="569">
        <v>97798</v>
      </c>
      <c r="B1832" s="569" t="s">
        <v>13072</v>
      </c>
      <c r="C1832" s="569" t="s">
        <v>40</v>
      </c>
      <c r="D1832" s="570">
        <v>407.36</v>
      </c>
    </row>
    <row r="1833" spans="1:4" ht="51">
      <c r="A1833" s="569">
        <v>97799</v>
      </c>
      <c r="B1833" s="569" t="s">
        <v>13073</v>
      </c>
      <c r="C1833" s="569" t="s">
        <v>40</v>
      </c>
      <c r="D1833" s="570">
        <v>511.09</v>
      </c>
    </row>
    <row r="1834" spans="1:4" ht="51">
      <c r="A1834" s="569">
        <v>97800</v>
      </c>
      <c r="B1834" s="569" t="s">
        <v>13074</v>
      </c>
      <c r="C1834" s="569" t="s">
        <v>40</v>
      </c>
      <c r="D1834" s="570">
        <v>542.9</v>
      </c>
    </row>
    <row r="1835" spans="1:4" ht="76.5">
      <c r="A1835" s="569">
        <v>89198</v>
      </c>
      <c r="B1835" s="569" t="s">
        <v>8178</v>
      </c>
      <c r="C1835" s="569" t="s">
        <v>20</v>
      </c>
      <c r="D1835" s="570">
        <v>63.48</v>
      </c>
    </row>
    <row r="1836" spans="1:4" ht="76.5">
      <c r="A1836" s="569">
        <v>89199</v>
      </c>
      <c r="B1836" s="569" t="s">
        <v>8179</v>
      </c>
      <c r="C1836" s="569" t="s">
        <v>20</v>
      </c>
      <c r="D1836" s="570">
        <v>83.11</v>
      </c>
    </row>
    <row r="1837" spans="1:4" ht="76.5">
      <c r="A1837" s="569">
        <v>89200</v>
      </c>
      <c r="B1837" s="569" t="s">
        <v>8180</v>
      </c>
      <c r="C1837" s="569" t="s">
        <v>20</v>
      </c>
      <c r="D1837" s="570">
        <v>193</v>
      </c>
    </row>
    <row r="1838" spans="1:4" ht="76.5">
      <c r="A1838" s="569">
        <v>89201</v>
      </c>
      <c r="B1838" s="569" t="s">
        <v>8181</v>
      </c>
      <c r="C1838" s="569" t="s">
        <v>20</v>
      </c>
      <c r="D1838" s="570">
        <v>48.97</v>
      </c>
    </row>
    <row r="1839" spans="1:4" ht="76.5">
      <c r="A1839" s="569">
        <v>89202</v>
      </c>
      <c r="B1839" s="569" t="s">
        <v>8182</v>
      </c>
      <c r="C1839" s="569" t="s">
        <v>20</v>
      </c>
      <c r="D1839" s="570">
        <v>63.04</v>
      </c>
    </row>
    <row r="1840" spans="1:4" ht="76.5">
      <c r="A1840" s="569">
        <v>89203</v>
      </c>
      <c r="B1840" s="569" t="s">
        <v>8183</v>
      </c>
      <c r="C1840" s="569" t="s">
        <v>20</v>
      </c>
      <c r="D1840" s="570">
        <v>145.44</v>
      </c>
    </row>
    <row r="1841" spans="1:4" ht="76.5">
      <c r="A1841" s="569">
        <v>89204</v>
      </c>
      <c r="B1841" s="569" t="s">
        <v>8184</v>
      </c>
      <c r="C1841" s="569" t="s">
        <v>20</v>
      </c>
      <c r="D1841" s="570">
        <v>43.94</v>
      </c>
    </row>
    <row r="1842" spans="1:4" ht="76.5">
      <c r="A1842" s="569">
        <v>89205</v>
      </c>
      <c r="B1842" s="569" t="s">
        <v>8185</v>
      </c>
      <c r="C1842" s="569" t="s">
        <v>20</v>
      </c>
      <c r="D1842" s="570">
        <v>57.15</v>
      </c>
    </row>
    <row r="1843" spans="1:4" ht="76.5">
      <c r="A1843" s="569">
        <v>89206</v>
      </c>
      <c r="B1843" s="569" t="s">
        <v>8186</v>
      </c>
      <c r="C1843" s="569" t="s">
        <v>20</v>
      </c>
      <c r="D1843" s="570">
        <v>134.37</v>
      </c>
    </row>
    <row r="1844" spans="1:4" ht="51">
      <c r="A1844" s="569">
        <v>90808</v>
      </c>
      <c r="B1844" s="569" t="s">
        <v>8890</v>
      </c>
      <c r="C1844" s="569" t="s">
        <v>20</v>
      </c>
      <c r="D1844" s="570">
        <v>65.459999999999994</v>
      </c>
    </row>
    <row r="1845" spans="1:4" ht="63.75">
      <c r="A1845" s="569">
        <v>90809</v>
      </c>
      <c r="B1845" s="569" t="s">
        <v>8891</v>
      </c>
      <c r="C1845" s="569" t="s">
        <v>20</v>
      </c>
      <c r="D1845" s="570">
        <v>63.28</v>
      </c>
    </row>
    <row r="1846" spans="1:4" ht="51">
      <c r="A1846" s="569">
        <v>90810</v>
      </c>
      <c r="B1846" s="569" t="s">
        <v>8892</v>
      </c>
      <c r="C1846" s="569" t="s">
        <v>20</v>
      </c>
      <c r="D1846" s="570">
        <v>141.15</v>
      </c>
    </row>
    <row r="1847" spans="1:4" ht="63.75">
      <c r="A1847" s="569">
        <v>90811</v>
      </c>
      <c r="B1847" s="569" t="s">
        <v>8893</v>
      </c>
      <c r="C1847" s="569" t="s">
        <v>20</v>
      </c>
      <c r="D1847" s="570">
        <v>134.57</v>
      </c>
    </row>
    <row r="1848" spans="1:4" ht="51">
      <c r="A1848" s="569">
        <v>90812</v>
      </c>
      <c r="B1848" s="569" t="s">
        <v>8894</v>
      </c>
      <c r="C1848" s="569" t="s">
        <v>20</v>
      </c>
      <c r="D1848" s="570">
        <v>243.45</v>
      </c>
    </row>
    <row r="1849" spans="1:4" ht="63.75">
      <c r="A1849" s="569">
        <v>90813</v>
      </c>
      <c r="B1849" s="569" t="s">
        <v>8895</v>
      </c>
      <c r="C1849" s="569" t="s">
        <v>20</v>
      </c>
      <c r="D1849" s="570">
        <v>234.41</v>
      </c>
    </row>
    <row r="1850" spans="1:4" ht="51">
      <c r="A1850" s="569">
        <v>90814</v>
      </c>
      <c r="B1850" s="569" t="s">
        <v>8896</v>
      </c>
      <c r="C1850" s="569" t="s">
        <v>20</v>
      </c>
      <c r="D1850" s="570">
        <v>295.66000000000003</v>
      </c>
    </row>
    <row r="1851" spans="1:4" ht="51">
      <c r="A1851" s="569">
        <v>90815</v>
      </c>
      <c r="B1851" s="569" t="s">
        <v>8897</v>
      </c>
      <c r="C1851" s="569" t="s">
        <v>20</v>
      </c>
      <c r="D1851" s="570">
        <v>359.28</v>
      </c>
    </row>
    <row r="1852" spans="1:4" ht="76.5">
      <c r="A1852" s="569">
        <v>90877</v>
      </c>
      <c r="B1852" s="569" t="s">
        <v>8928</v>
      </c>
      <c r="C1852" s="569" t="s">
        <v>20</v>
      </c>
      <c r="D1852" s="570">
        <v>40.28</v>
      </c>
    </row>
    <row r="1853" spans="1:4" ht="76.5">
      <c r="A1853" s="569">
        <v>90878</v>
      </c>
      <c r="B1853" s="569" t="s">
        <v>8929</v>
      </c>
      <c r="C1853" s="569" t="s">
        <v>20</v>
      </c>
      <c r="D1853" s="570">
        <v>38.67</v>
      </c>
    </row>
    <row r="1854" spans="1:4" ht="76.5">
      <c r="A1854" s="569">
        <v>90880</v>
      </c>
      <c r="B1854" s="569" t="s">
        <v>8930</v>
      </c>
      <c r="C1854" s="569" t="s">
        <v>20</v>
      </c>
      <c r="D1854" s="570">
        <v>52.03</v>
      </c>
    </row>
    <row r="1855" spans="1:4" ht="76.5">
      <c r="A1855" s="569">
        <v>90881</v>
      </c>
      <c r="B1855" s="569" t="s">
        <v>8931</v>
      </c>
      <c r="C1855" s="569" t="s">
        <v>20</v>
      </c>
      <c r="D1855" s="570">
        <v>48.12</v>
      </c>
    </row>
    <row r="1856" spans="1:4" ht="76.5">
      <c r="A1856" s="569">
        <v>90883</v>
      </c>
      <c r="B1856" s="569" t="s">
        <v>8932</v>
      </c>
      <c r="C1856" s="569" t="s">
        <v>20</v>
      </c>
      <c r="D1856" s="570">
        <v>70.05</v>
      </c>
    </row>
    <row r="1857" spans="1:4" ht="76.5">
      <c r="A1857" s="569">
        <v>90884</v>
      </c>
      <c r="B1857" s="569" t="s">
        <v>8933</v>
      </c>
      <c r="C1857" s="569" t="s">
        <v>20</v>
      </c>
      <c r="D1857" s="570">
        <v>68.22</v>
      </c>
    </row>
    <row r="1858" spans="1:4" ht="76.5">
      <c r="A1858" s="569">
        <v>90885</v>
      </c>
      <c r="B1858" s="569" t="s">
        <v>5180</v>
      </c>
      <c r="C1858" s="569" t="s">
        <v>20</v>
      </c>
      <c r="D1858" s="570">
        <v>67.400000000000006</v>
      </c>
    </row>
    <row r="1859" spans="1:4" ht="76.5">
      <c r="A1859" s="569">
        <v>90886</v>
      </c>
      <c r="B1859" s="569" t="s">
        <v>8934</v>
      </c>
      <c r="C1859" s="569" t="s">
        <v>20</v>
      </c>
      <c r="D1859" s="570">
        <v>137.27000000000001</v>
      </c>
    </row>
    <row r="1860" spans="1:4" ht="76.5">
      <c r="A1860" s="569">
        <v>90887</v>
      </c>
      <c r="B1860" s="569" t="s">
        <v>8935</v>
      </c>
      <c r="C1860" s="569" t="s">
        <v>20</v>
      </c>
      <c r="D1860" s="570">
        <v>135.22999999999999</v>
      </c>
    </row>
    <row r="1861" spans="1:4" ht="76.5">
      <c r="A1861" s="569">
        <v>90888</v>
      </c>
      <c r="B1861" s="569" t="s">
        <v>5181</v>
      </c>
      <c r="C1861" s="569" t="s">
        <v>20</v>
      </c>
      <c r="D1861" s="570">
        <v>134.36000000000001</v>
      </c>
    </row>
    <row r="1862" spans="1:4" ht="76.5">
      <c r="A1862" s="569">
        <v>90889</v>
      </c>
      <c r="B1862" s="569" t="s">
        <v>8936</v>
      </c>
      <c r="C1862" s="569" t="s">
        <v>20</v>
      </c>
      <c r="D1862" s="570">
        <v>161.57</v>
      </c>
    </row>
    <row r="1863" spans="1:4" ht="76.5">
      <c r="A1863" s="569">
        <v>90890</v>
      </c>
      <c r="B1863" s="569" t="s">
        <v>8937</v>
      </c>
      <c r="C1863" s="569" t="s">
        <v>20</v>
      </c>
      <c r="D1863" s="570">
        <v>158.54</v>
      </c>
    </row>
    <row r="1864" spans="1:4" ht="76.5">
      <c r="A1864" s="569">
        <v>90891</v>
      </c>
      <c r="B1864" s="569" t="s">
        <v>8938</v>
      </c>
      <c r="C1864" s="569" t="s">
        <v>20</v>
      </c>
      <c r="D1864" s="570">
        <v>157.19</v>
      </c>
    </row>
    <row r="1865" spans="1:4" ht="38.25">
      <c r="A1865" s="569">
        <v>95601</v>
      </c>
      <c r="B1865" s="569" t="s">
        <v>5497</v>
      </c>
      <c r="C1865" s="569" t="s">
        <v>52</v>
      </c>
      <c r="D1865" s="570">
        <v>12.81</v>
      </c>
    </row>
    <row r="1866" spans="1:4" ht="38.25">
      <c r="A1866" s="569">
        <v>95602</v>
      </c>
      <c r="B1866" s="569" t="s">
        <v>5498</v>
      </c>
      <c r="C1866" s="569" t="s">
        <v>52</v>
      </c>
      <c r="D1866" s="570">
        <v>16.420000000000002</v>
      </c>
    </row>
    <row r="1867" spans="1:4" ht="38.25">
      <c r="A1867" s="569">
        <v>95603</v>
      </c>
      <c r="B1867" s="569" t="s">
        <v>5499</v>
      </c>
      <c r="C1867" s="569" t="s">
        <v>52</v>
      </c>
      <c r="D1867" s="570">
        <v>21.57</v>
      </c>
    </row>
    <row r="1868" spans="1:4" ht="38.25">
      <c r="A1868" s="569">
        <v>95604</v>
      </c>
      <c r="B1868" s="569" t="s">
        <v>5500</v>
      </c>
      <c r="C1868" s="569" t="s">
        <v>52</v>
      </c>
      <c r="D1868" s="570">
        <v>28.39</v>
      </c>
    </row>
    <row r="1869" spans="1:4" ht="38.25">
      <c r="A1869" s="569">
        <v>95605</v>
      </c>
      <c r="B1869" s="569" t="s">
        <v>5501</v>
      </c>
      <c r="C1869" s="569" t="s">
        <v>52</v>
      </c>
      <c r="D1869" s="570">
        <v>44.53</v>
      </c>
    </row>
    <row r="1870" spans="1:4" ht="25.5">
      <c r="A1870" s="569">
        <v>95607</v>
      </c>
      <c r="B1870" s="569" t="s">
        <v>10815</v>
      </c>
      <c r="C1870" s="569" t="s">
        <v>52</v>
      </c>
      <c r="D1870" s="570">
        <v>4.9400000000000004</v>
      </c>
    </row>
    <row r="1871" spans="1:4" ht="25.5">
      <c r="A1871" s="569">
        <v>95608</v>
      </c>
      <c r="B1871" s="569" t="s">
        <v>10816</v>
      </c>
      <c r="C1871" s="569" t="s">
        <v>52</v>
      </c>
      <c r="D1871" s="570">
        <v>5.7</v>
      </c>
    </row>
    <row r="1872" spans="1:4" ht="25.5">
      <c r="A1872" s="569">
        <v>95609</v>
      </c>
      <c r="B1872" s="569" t="s">
        <v>10817</v>
      </c>
      <c r="C1872" s="569" t="s">
        <v>52</v>
      </c>
      <c r="D1872" s="570">
        <v>6.35</v>
      </c>
    </row>
    <row r="1873" spans="1:4" ht="38.25">
      <c r="A1873" s="569">
        <v>96160</v>
      </c>
      <c r="B1873" s="569" t="s">
        <v>10997</v>
      </c>
      <c r="C1873" s="569" t="s">
        <v>20</v>
      </c>
      <c r="D1873" s="570">
        <v>158.59</v>
      </c>
    </row>
    <row r="1874" spans="1:4" ht="38.25">
      <c r="A1874" s="569">
        <v>96161</v>
      </c>
      <c r="B1874" s="569" t="s">
        <v>10998</v>
      </c>
      <c r="C1874" s="569" t="s">
        <v>20</v>
      </c>
      <c r="D1874" s="570">
        <v>237.21</v>
      </c>
    </row>
    <row r="1875" spans="1:4" ht="38.25">
      <c r="A1875" s="569">
        <v>96162</v>
      </c>
      <c r="B1875" s="569" t="s">
        <v>10999</v>
      </c>
      <c r="C1875" s="569" t="s">
        <v>20</v>
      </c>
      <c r="D1875" s="570">
        <v>311.91000000000003</v>
      </c>
    </row>
    <row r="1876" spans="1:4" ht="38.25">
      <c r="A1876" s="569">
        <v>96163</v>
      </c>
      <c r="B1876" s="569" t="s">
        <v>11000</v>
      </c>
      <c r="C1876" s="569" t="s">
        <v>20</v>
      </c>
      <c r="D1876" s="570">
        <v>356.41</v>
      </c>
    </row>
    <row r="1877" spans="1:4" ht="38.25">
      <c r="A1877" s="569">
        <v>96164</v>
      </c>
      <c r="B1877" s="569" t="s">
        <v>11001</v>
      </c>
      <c r="C1877" s="569" t="s">
        <v>20</v>
      </c>
      <c r="D1877" s="570">
        <v>143.79</v>
      </c>
    </row>
    <row r="1878" spans="1:4" ht="38.25">
      <c r="A1878" s="569">
        <v>96165</v>
      </c>
      <c r="B1878" s="569" t="s">
        <v>11002</v>
      </c>
      <c r="C1878" s="569" t="s">
        <v>20</v>
      </c>
      <c r="D1878" s="570">
        <v>217.04</v>
      </c>
    </row>
    <row r="1879" spans="1:4" ht="38.25">
      <c r="A1879" s="569">
        <v>96166</v>
      </c>
      <c r="B1879" s="569" t="s">
        <v>11003</v>
      </c>
      <c r="C1879" s="569" t="s">
        <v>20</v>
      </c>
      <c r="D1879" s="570">
        <v>281.17</v>
      </c>
    </row>
    <row r="1880" spans="1:4" ht="38.25">
      <c r="A1880" s="569">
        <v>96167</v>
      </c>
      <c r="B1880" s="569" t="s">
        <v>11004</v>
      </c>
      <c r="C1880" s="569" t="s">
        <v>20</v>
      </c>
      <c r="D1880" s="570">
        <v>313.02999999999997</v>
      </c>
    </row>
    <row r="1881" spans="1:4" ht="38.25">
      <c r="A1881" s="569">
        <v>96168</v>
      </c>
      <c r="B1881" s="569" t="s">
        <v>11005</v>
      </c>
      <c r="C1881" s="569" t="s">
        <v>20</v>
      </c>
      <c r="D1881" s="570">
        <v>136.72</v>
      </c>
    </row>
    <row r="1882" spans="1:4" ht="38.25">
      <c r="A1882" s="569">
        <v>96169</v>
      </c>
      <c r="B1882" s="569" t="s">
        <v>11006</v>
      </c>
      <c r="C1882" s="569" t="s">
        <v>20</v>
      </c>
      <c r="D1882" s="570">
        <v>207.91</v>
      </c>
    </row>
    <row r="1883" spans="1:4" ht="38.25">
      <c r="A1883" s="569">
        <v>96170</v>
      </c>
      <c r="B1883" s="569" t="s">
        <v>11007</v>
      </c>
      <c r="C1883" s="569" t="s">
        <v>20</v>
      </c>
      <c r="D1883" s="570">
        <v>270</v>
      </c>
    </row>
    <row r="1884" spans="1:4" ht="38.25">
      <c r="A1884" s="569">
        <v>96171</v>
      </c>
      <c r="B1884" s="569" t="s">
        <v>11008</v>
      </c>
      <c r="C1884" s="569" t="s">
        <v>20</v>
      </c>
      <c r="D1884" s="570">
        <v>298.16000000000003</v>
      </c>
    </row>
    <row r="1885" spans="1:4" ht="38.25">
      <c r="A1885" s="569">
        <v>96172</v>
      </c>
      <c r="B1885" s="569" t="s">
        <v>11009</v>
      </c>
      <c r="C1885" s="569" t="s">
        <v>20</v>
      </c>
      <c r="D1885" s="570">
        <v>168.85</v>
      </c>
    </row>
    <row r="1886" spans="1:4" ht="38.25">
      <c r="A1886" s="569">
        <v>96173</v>
      </c>
      <c r="B1886" s="569" t="s">
        <v>11010</v>
      </c>
      <c r="C1886" s="569" t="s">
        <v>20</v>
      </c>
      <c r="D1886" s="570">
        <v>250.05</v>
      </c>
    </row>
    <row r="1887" spans="1:4" ht="38.25">
      <c r="A1887" s="569">
        <v>96174</v>
      </c>
      <c r="B1887" s="569" t="s">
        <v>11011</v>
      </c>
      <c r="C1887" s="569" t="s">
        <v>20</v>
      </c>
      <c r="D1887" s="570">
        <v>328.37</v>
      </c>
    </row>
    <row r="1888" spans="1:4" ht="38.25">
      <c r="A1888" s="569">
        <v>96175</v>
      </c>
      <c r="B1888" s="569" t="s">
        <v>11012</v>
      </c>
      <c r="C1888" s="569" t="s">
        <v>20</v>
      </c>
      <c r="D1888" s="570">
        <v>375.54</v>
      </c>
    </row>
    <row r="1889" spans="1:4" ht="38.25">
      <c r="A1889" s="569">
        <v>96176</v>
      </c>
      <c r="B1889" s="569" t="s">
        <v>11013</v>
      </c>
      <c r="C1889" s="569" t="s">
        <v>20</v>
      </c>
      <c r="D1889" s="570">
        <v>150.65</v>
      </c>
    </row>
    <row r="1890" spans="1:4" ht="38.25">
      <c r="A1890" s="569">
        <v>96177</v>
      </c>
      <c r="B1890" s="569" t="s">
        <v>11014</v>
      </c>
      <c r="C1890" s="569" t="s">
        <v>20</v>
      </c>
      <c r="D1890" s="570">
        <v>224.93</v>
      </c>
    </row>
    <row r="1891" spans="1:4" ht="38.25">
      <c r="A1891" s="569">
        <v>96178</v>
      </c>
      <c r="B1891" s="569" t="s">
        <v>11015</v>
      </c>
      <c r="C1891" s="569" t="s">
        <v>20</v>
      </c>
      <c r="D1891" s="570">
        <v>290.48</v>
      </c>
    </row>
    <row r="1892" spans="1:4" ht="38.25">
      <c r="A1892" s="569">
        <v>96179</v>
      </c>
      <c r="B1892" s="569" t="s">
        <v>11016</v>
      </c>
      <c r="C1892" s="569" t="s">
        <v>20</v>
      </c>
      <c r="D1892" s="570">
        <v>323.14999999999998</v>
      </c>
    </row>
    <row r="1893" spans="1:4" ht="38.25">
      <c r="A1893" s="569">
        <v>96180</v>
      </c>
      <c r="B1893" s="569" t="s">
        <v>11017</v>
      </c>
      <c r="C1893" s="569" t="s">
        <v>20</v>
      </c>
      <c r="D1893" s="570">
        <v>141.74</v>
      </c>
    </row>
    <row r="1894" spans="1:4" ht="38.25">
      <c r="A1894" s="569">
        <v>96181</v>
      </c>
      <c r="B1894" s="569" t="s">
        <v>11018</v>
      </c>
      <c r="C1894" s="569" t="s">
        <v>20</v>
      </c>
      <c r="D1894" s="570">
        <v>213.77</v>
      </c>
    </row>
    <row r="1895" spans="1:4" ht="38.25">
      <c r="A1895" s="569">
        <v>96182</v>
      </c>
      <c r="B1895" s="569" t="s">
        <v>11019</v>
      </c>
      <c r="C1895" s="569" t="s">
        <v>20</v>
      </c>
      <c r="D1895" s="570">
        <v>275.68</v>
      </c>
    </row>
    <row r="1896" spans="1:4" ht="38.25">
      <c r="A1896" s="569">
        <v>96183</v>
      </c>
      <c r="B1896" s="569" t="s">
        <v>11020</v>
      </c>
      <c r="C1896" s="569" t="s">
        <v>20</v>
      </c>
      <c r="D1896" s="570">
        <v>305.01</v>
      </c>
    </row>
    <row r="1897" spans="1:4" ht="51">
      <c r="A1897" s="569">
        <v>98228</v>
      </c>
      <c r="B1897" s="569" t="s">
        <v>13075</v>
      </c>
      <c r="C1897" s="569" t="s">
        <v>20</v>
      </c>
      <c r="D1897" s="570">
        <v>43.95</v>
      </c>
    </row>
    <row r="1898" spans="1:4" ht="51">
      <c r="A1898" s="569">
        <v>98229</v>
      </c>
      <c r="B1898" s="569" t="s">
        <v>13076</v>
      </c>
      <c r="C1898" s="569" t="s">
        <v>20</v>
      </c>
      <c r="D1898" s="570">
        <v>59.55</v>
      </c>
    </row>
    <row r="1899" spans="1:4" ht="51">
      <c r="A1899" s="569">
        <v>98230</v>
      </c>
      <c r="B1899" s="569" t="s">
        <v>13077</v>
      </c>
      <c r="C1899" s="569" t="s">
        <v>20</v>
      </c>
      <c r="D1899" s="570">
        <v>80.790000000000006</v>
      </c>
    </row>
    <row r="1900" spans="1:4" ht="38.25">
      <c r="A1900" s="569">
        <v>83534</v>
      </c>
      <c r="B1900" s="569" t="s">
        <v>7500</v>
      </c>
      <c r="C1900" s="569" t="s">
        <v>40</v>
      </c>
      <c r="D1900" s="570">
        <v>458.3</v>
      </c>
    </row>
    <row r="1901" spans="1:4" ht="38.25">
      <c r="A1901" s="569">
        <v>95240</v>
      </c>
      <c r="B1901" s="569" t="s">
        <v>10624</v>
      </c>
      <c r="C1901" s="569" t="s">
        <v>78</v>
      </c>
      <c r="D1901" s="570">
        <v>11.61</v>
      </c>
    </row>
    <row r="1902" spans="1:4" ht="38.25">
      <c r="A1902" s="569">
        <v>95241</v>
      </c>
      <c r="B1902" s="569" t="s">
        <v>10625</v>
      </c>
      <c r="C1902" s="569" t="s">
        <v>78</v>
      </c>
      <c r="D1902" s="570">
        <v>19.37</v>
      </c>
    </row>
    <row r="1903" spans="1:4" ht="38.25">
      <c r="A1903" s="569">
        <v>96616</v>
      </c>
      <c r="B1903" s="569" t="s">
        <v>11112</v>
      </c>
      <c r="C1903" s="569" t="s">
        <v>40</v>
      </c>
      <c r="D1903" s="570">
        <v>404.24</v>
      </c>
    </row>
    <row r="1904" spans="1:4" ht="38.25">
      <c r="A1904" s="569">
        <v>96617</v>
      </c>
      <c r="B1904" s="569" t="s">
        <v>11113</v>
      </c>
      <c r="C1904" s="569" t="s">
        <v>78</v>
      </c>
      <c r="D1904" s="570">
        <v>12.11</v>
      </c>
    </row>
    <row r="1905" spans="1:4" ht="38.25">
      <c r="A1905" s="569">
        <v>96619</v>
      </c>
      <c r="B1905" s="569" t="s">
        <v>11114</v>
      </c>
      <c r="C1905" s="569" t="s">
        <v>78</v>
      </c>
      <c r="D1905" s="570">
        <v>20.190000000000001</v>
      </c>
    </row>
    <row r="1906" spans="1:4" ht="25.5">
      <c r="A1906" s="569">
        <v>96620</v>
      </c>
      <c r="B1906" s="569" t="s">
        <v>11115</v>
      </c>
      <c r="C1906" s="569" t="s">
        <v>40</v>
      </c>
      <c r="D1906" s="570">
        <v>387.73</v>
      </c>
    </row>
    <row r="1907" spans="1:4" ht="38.25">
      <c r="A1907" s="569">
        <v>96621</v>
      </c>
      <c r="B1907" s="569" t="s">
        <v>11116</v>
      </c>
      <c r="C1907" s="569" t="s">
        <v>40</v>
      </c>
      <c r="D1907" s="570">
        <v>147.55000000000001</v>
      </c>
    </row>
    <row r="1908" spans="1:4" ht="38.25">
      <c r="A1908" s="569">
        <v>96622</v>
      </c>
      <c r="B1908" s="569" t="s">
        <v>11117</v>
      </c>
      <c r="C1908" s="569" t="s">
        <v>40</v>
      </c>
      <c r="D1908" s="570">
        <v>99.01</v>
      </c>
    </row>
    <row r="1909" spans="1:4" ht="38.25">
      <c r="A1909" s="569">
        <v>96623</v>
      </c>
      <c r="B1909" s="569" t="s">
        <v>11118</v>
      </c>
      <c r="C1909" s="569" t="s">
        <v>40</v>
      </c>
      <c r="D1909" s="570">
        <v>136.25</v>
      </c>
    </row>
    <row r="1910" spans="1:4" ht="38.25">
      <c r="A1910" s="569">
        <v>96624</v>
      </c>
      <c r="B1910" s="569" t="s">
        <v>11119</v>
      </c>
      <c r="C1910" s="569" t="s">
        <v>40</v>
      </c>
      <c r="D1910" s="570">
        <v>95.03</v>
      </c>
    </row>
    <row r="1911" spans="1:4" ht="25.5">
      <c r="A1911" s="569">
        <v>97082</v>
      </c>
      <c r="B1911" s="569" t="s">
        <v>12566</v>
      </c>
      <c r="C1911" s="569" t="s">
        <v>40</v>
      </c>
      <c r="D1911" s="570">
        <v>41.12</v>
      </c>
    </row>
    <row r="1912" spans="1:4" ht="38.25">
      <c r="A1912" s="569">
        <v>97083</v>
      </c>
      <c r="B1912" s="569" t="s">
        <v>12567</v>
      </c>
      <c r="C1912" s="569" t="s">
        <v>78</v>
      </c>
      <c r="D1912" s="570">
        <v>2.16</v>
      </c>
    </row>
    <row r="1913" spans="1:4" ht="38.25">
      <c r="A1913" s="569">
        <v>97084</v>
      </c>
      <c r="B1913" s="569" t="s">
        <v>12568</v>
      </c>
      <c r="C1913" s="569" t="s">
        <v>78</v>
      </c>
      <c r="D1913" s="570">
        <v>0.43</v>
      </c>
    </row>
    <row r="1914" spans="1:4" ht="38.25">
      <c r="A1914" s="569">
        <v>97086</v>
      </c>
      <c r="B1914" s="569" t="s">
        <v>12569</v>
      </c>
      <c r="C1914" s="569" t="s">
        <v>78</v>
      </c>
      <c r="D1914" s="570">
        <v>72.3</v>
      </c>
    </row>
    <row r="1915" spans="1:4" ht="51">
      <c r="A1915" s="569">
        <v>97094</v>
      </c>
      <c r="B1915" s="569" t="s">
        <v>12570</v>
      </c>
      <c r="C1915" s="569" t="s">
        <v>40</v>
      </c>
      <c r="D1915" s="570">
        <v>429.41</v>
      </c>
    </row>
    <row r="1916" spans="1:4" ht="51">
      <c r="A1916" s="569">
        <v>97095</v>
      </c>
      <c r="B1916" s="569" t="s">
        <v>12571</v>
      </c>
      <c r="C1916" s="569" t="s">
        <v>40</v>
      </c>
      <c r="D1916" s="570">
        <v>403.26</v>
      </c>
    </row>
    <row r="1917" spans="1:4" ht="51">
      <c r="A1917" s="569">
        <v>97096</v>
      </c>
      <c r="B1917" s="569" t="s">
        <v>12572</v>
      </c>
      <c r="C1917" s="569" t="s">
        <v>40</v>
      </c>
      <c r="D1917" s="570">
        <v>389.83</v>
      </c>
    </row>
    <row r="1918" spans="1:4" ht="51">
      <c r="A1918" s="569">
        <v>90996</v>
      </c>
      <c r="B1918" s="569" t="s">
        <v>8970</v>
      </c>
      <c r="C1918" s="569" t="s">
        <v>78</v>
      </c>
      <c r="D1918" s="570">
        <v>10.73</v>
      </c>
    </row>
    <row r="1919" spans="1:4" ht="51">
      <c r="A1919" s="569">
        <v>90997</v>
      </c>
      <c r="B1919" s="569" t="s">
        <v>8971</v>
      </c>
      <c r="C1919" s="569" t="s">
        <v>78</v>
      </c>
      <c r="D1919" s="570">
        <v>14.64</v>
      </c>
    </row>
    <row r="1920" spans="1:4" ht="51">
      <c r="A1920" s="569">
        <v>90998</v>
      </c>
      <c r="B1920" s="569" t="s">
        <v>8972</v>
      </c>
      <c r="C1920" s="569" t="s">
        <v>78</v>
      </c>
      <c r="D1920" s="570">
        <v>17.690000000000001</v>
      </c>
    </row>
    <row r="1921" spans="1:4" ht="51">
      <c r="A1921" s="569">
        <v>91000</v>
      </c>
      <c r="B1921" s="569" t="s">
        <v>8974</v>
      </c>
      <c r="C1921" s="569" t="s">
        <v>78</v>
      </c>
      <c r="D1921" s="570">
        <v>13.47</v>
      </c>
    </row>
    <row r="1922" spans="1:4" ht="51">
      <c r="A1922" s="569">
        <v>91002</v>
      </c>
      <c r="B1922" s="569" t="s">
        <v>8976</v>
      </c>
      <c r="C1922" s="569" t="s">
        <v>78</v>
      </c>
      <c r="D1922" s="570">
        <v>12.38</v>
      </c>
    </row>
    <row r="1923" spans="1:4" ht="63.75">
      <c r="A1923" s="569">
        <v>91003</v>
      </c>
      <c r="B1923" s="569" t="s">
        <v>8977</v>
      </c>
      <c r="C1923" s="569" t="s">
        <v>78</v>
      </c>
      <c r="D1923" s="570">
        <v>14.36</v>
      </c>
    </row>
    <row r="1924" spans="1:4" ht="51">
      <c r="A1924" s="569">
        <v>91004</v>
      </c>
      <c r="B1924" s="569" t="s">
        <v>8978</v>
      </c>
      <c r="C1924" s="569" t="s">
        <v>78</v>
      </c>
      <c r="D1924" s="570">
        <v>11.27</v>
      </c>
    </row>
    <row r="1925" spans="1:4" ht="51">
      <c r="A1925" s="569">
        <v>91005</v>
      </c>
      <c r="B1925" s="569" t="s">
        <v>8979</v>
      </c>
      <c r="C1925" s="569" t="s">
        <v>78</v>
      </c>
      <c r="D1925" s="570">
        <v>13.56</v>
      </c>
    </row>
    <row r="1926" spans="1:4" ht="51">
      <c r="A1926" s="569">
        <v>91006</v>
      </c>
      <c r="B1926" s="569" t="s">
        <v>8980</v>
      </c>
      <c r="C1926" s="569" t="s">
        <v>78</v>
      </c>
      <c r="D1926" s="570">
        <v>10.4</v>
      </c>
    </row>
    <row r="1927" spans="1:4" ht="51">
      <c r="A1927" s="569">
        <v>91007</v>
      </c>
      <c r="B1927" s="569" t="s">
        <v>8981</v>
      </c>
      <c r="C1927" s="569" t="s">
        <v>78</v>
      </c>
      <c r="D1927" s="570">
        <v>9.31</v>
      </c>
    </row>
    <row r="1928" spans="1:4" ht="51">
      <c r="A1928" s="569">
        <v>91008</v>
      </c>
      <c r="B1928" s="569" t="s">
        <v>8982</v>
      </c>
      <c r="C1928" s="569" t="s">
        <v>78</v>
      </c>
      <c r="D1928" s="570">
        <v>11.29</v>
      </c>
    </row>
    <row r="1929" spans="1:4" ht="51">
      <c r="A1929" s="569">
        <v>92263</v>
      </c>
      <c r="B1929" s="569" t="s">
        <v>9379</v>
      </c>
      <c r="C1929" s="569" t="s">
        <v>78</v>
      </c>
      <c r="D1929" s="570">
        <v>87.77</v>
      </c>
    </row>
    <row r="1930" spans="1:4" ht="51">
      <c r="A1930" s="569">
        <v>92264</v>
      </c>
      <c r="B1930" s="569" t="s">
        <v>9380</v>
      </c>
      <c r="C1930" s="569" t="s">
        <v>78</v>
      </c>
      <c r="D1930" s="570">
        <v>101.58</v>
      </c>
    </row>
    <row r="1931" spans="1:4" ht="38.25">
      <c r="A1931" s="569">
        <v>92265</v>
      </c>
      <c r="B1931" s="569" t="s">
        <v>9381</v>
      </c>
      <c r="C1931" s="569" t="s">
        <v>78</v>
      </c>
      <c r="D1931" s="570">
        <v>67.31</v>
      </c>
    </row>
    <row r="1932" spans="1:4" ht="38.25">
      <c r="A1932" s="569">
        <v>92266</v>
      </c>
      <c r="B1932" s="569" t="s">
        <v>9382</v>
      </c>
      <c r="C1932" s="569" t="s">
        <v>78</v>
      </c>
      <c r="D1932" s="570">
        <v>79.62</v>
      </c>
    </row>
    <row r="1933" spans="1:4" ht="38.25">
      <c r="A1933" s="569">
        <v>92267</v>
      </c>
      <c r="B1933" s="569" t="s">
        <v>9383</v>
      </c>
      <c r="C1933" s="569" t="s">
        <v>78</v>
      </c>
      <c r="D1933" s="570">
        <v>27.16</v>
      </c>
    </row>
    <row r="1934" spans="1:4" ht="38.25">
      <c r="A1934" s="569">
        <v>92268</v>
      </c>
      <c r="B1934" s="569" t="s">
        <v>9384</v>
      </c>
      <c r="C1934" s="569" t="s">
        <v>78</v>
      </c>
      <c r="D1934" s="570">
        <v>38.01</v>
      </c>
    </row>
    <row r="1935" spans="1:4" ht="38.25">
      <c r="A1935" s="569">
        <v>92269</v>
      </c>
      <c r="B1935" s="569" t="s">
        <v>9385</v>
      </c>
      <c r="C1935" s="569" t="s">
        <v>78</v>
      </c>
      <c r="D1935" s="570">
        <v>46.38</v>
      </c>
    </row>
    <row r="1936" spans="1:4" ht="25.5">
      <c r="A1936" s="569">
        <v>92270</v>
      </c>
      <c r="B1936" s="569" t="s">
        <v>9386</v>
      </c>
      <c r="C1936" s="569" t="s">
        <v>78</v>
      </c>
      <c r="D1936" s="570">
        <v>35.36</v>
      </c>
    </row>
    <row r="1937" spans="1:4" ht="25.5">
      <c r="A1937" s="569">
        <v>92271</v>
      </c>
      <c r="B1937" s="569" t="s">
        <v>9387</v>
      </c>
      <c r="C1937" s="569" t="s">
        <v>78</v>
      </c>
      <c r="D1937" s="570">
        <v>20.02</v>
      </c>
    </row>
    <row r="1938" spans="1:4" ht="25.5">
      <c r="A1938" s="569">
        <v>92272</v>
      </c>
      <c r="B1938" s="569" t="s">
        <v>5295</v>
      </c>
      <c r="C1938" s="569" t="s">
        <v>20</v>
      </c>
      <c r="D1938" s="570">
        <v>18.48</v>
      </c>
    </row>
    <row r="1939" spans="1:4" ht="25.5">
      <c r="A1939" s="569">
        <v>92273</v>
      </c>
      <c r="B1939" s="569" t="s">
        <v>5296</v>
      </c>
      <c r="C1939" s="569" t="s">
        <v>20</v>
      </c>
      <c r="D1939" s="570">
        <v>8.0299999999999994</v>
      </c>
    </row>
    <row r="1940" spans="1:4" ht="76.5">
      <c r="A1940" s="569">
        <v>92408</v>
      </c>
      <c r="B1940" s="569" t="s">
        <v>9476</v>
      </c>
      <c r="C1940" s="569" t="s">
        <v>78</v>
      </c>
      <c r="D1940" s="570">
        <v>117.46</v>
      </c>
    </row>
    <row r="1941" spans="1:4" ht="63.75">
      <c r="A1941" s="569">
        <v>92409</v>
      </c>
      <c r="B1941" s="569" t="s">
        <v>9477</v>
      </c>
      <c r="C1941" s="569" t="s">
        <v>78</v>
      </c>
      <c r="D1941" s="570">
        <v>109.3</v>
      </c>
    </row>
    <row r="1942" spans="1:4" ht="76.5">
      <c r="A1942" s="569">
        <v>92410</v>
      </c>
      <c r="B1942" s="569" t="s">
        <v>9478</v>
      </c>
      <c r="C1942" s="569" t="s">
        <v>78</v>
      </c>
      <c r="D1942" s="570">
        <v>86.55</v>
      </c>
    </row>
    <row r="1943" spans="1:4" ht="63.75">
      <c r="A1943" s="569">
        <v>92411</v>
      </c>
      <c r="B1943" s="569" t="s">
        <v>9479</v>
      </c>
      <c r="C1943" s="569" t="s">
        <v>78</v>
      </c>
      <c r="D1943" s="570">
        <v>79.349999999999994</v>
      </c>
    </row>
    <row r="1944" spans="1:4" ht="76.5">
      <c r="A1944" s="569">
        <v>92412</v>
      </c>
      <c r="B1944" s="569" t="s">
        <v>9480</v>
      </c>
      <c r="C1944" s="569" t="s">
        <v>78</v>
      </c>
      <c r="D1944" s="570">
        <v>60.51</v>
      </c>
    </row>
    <row r="1945" spans="1:4" ht="63.75">
      <c r="A1945" s="569">
        <v>92413</v>
      </c>
      <c r="B1945" s="569" t="s">
        <v>9481</v>
      </c>
      <c r="C1945" s="569" t="s">
        <v>78</v>
      </c>
      <c r="D1945" s="570">
        <v>54.97</v>
      </c>
    </row>
    <row r="1946" spans="1:4" ht="76.5">
      <c r="A1946" s="569">
        <v>92414</v>
      </c>
      <c r="B1946" s="569" t="s">
        <v>9482</v>
      </c>
      <c r="C1946" s="569" t="s">
        <v>78</v>
      </c>
      <c r="D1946" s="570">
        <v>87.2</v>
      </c>
    </row>
    <row r="1947" spans="1:4" ht="76.5">
      <c r="A1947" s="569">
        <v>92415</v>
      </c>
      <c r="B1947" s="569" t="s">
        <v>9483</v>
      </c>
      <c r="C1947" s="569" t="s">
        <v>78</v>
      </c>
      <c r="D1947" s="570">
        <v>79.989999999999995</v>
      </c>
    </row>
    <row r="1948" spans="1:4" ht="76.5">
      <c r="A1948" s="569">
        <v>92416</v>
      </c>
      <c r="B1948" s="569" t="s">
        <v>9484</v>
      </c>
      <c r="C1948" s="569" t="s">
        <v>78</v>
      </c>
      <c r="D1948" s="570">
        <v>101.99</v>
      </c>
    </row>
    <row r="1949" spans="1:4" ht="76.5">
      <c r="A1949" s="569">
        <v>92417</v>
      </c>
      <c r="B1949" s="569" t="s">
        <v>9485</v>
      </c>
      <c r="C1949" s="569" t="s">
        <v>78</v>
      </c>
      <c r="D1949" s="570">
        <v>94.83</v>
      </c>
    </row>
    <row r="1950" spans="1:4" ht="76.5">
      <c r="A1950" s="569">
        <v>92418</v>
      </c>
      <c r="B1950" s="569" t="s">
        <v>9486</v>
      </c>
      <c r="C1950" s="569" t="s">
        <v>78</v>
      </c>
      <c r="D1950" s="570">
        <v>57.24</v>
      </c>
    </row>
    <row r="1951" spans="1:4" ht="76.5">
      <c r="A1951" s="569">
        <v>92419</v>
      </c>
      <c r="B1951" s="569" t="s">
        <v>9487</v>
      </c>
      <c r="C1951" s="569" t="s">
        <v>78</v>
      </c>
      <c r="D1951" s="570">
        <v>51.73</v>
      </c>
    </row>
    <row r="1952" spans="1:4" ht="76.5">
      <c r="A1952" s="569">
        <v>92420</v>
      </c>
      <c r="B1952" s="569" t="s">
        <v>9488</v>
      </c>
      <c r="C1952" s="569" t="s">
        <v>78</v>
      </c>
      <c r="D1952" s="570">
        <v>68.63</v>
      </c>
    </row>
    <row r="1953" spans="1:4" ht="76.5">
      <c r="A1953" s="569">
        <v>92421</v>
      </c>
      <c r="B1953" s="569" t="s">
        <v>9489</v>
      </c>
      <c r="C1953" s="569" t="s">
        <v>78</v>
      </c>
      <c r="D1953" s="570">
        <v>63.1</v>
      </c>
    </row>
    <row r="1954" spans="1:4" ht="76.5">
      <c r="A1954" s="569">
        <v>92422</v>
      </c>
      <c r="B1954" s="569" t="s">
        <v>9490</v>
      </c>
      <c r="C1954" s="569" t="s">
        <v>78</v>
      </c>
      <c r="D1954" s="570">
        <v>47.61</v>
      </c>
    </row>
    <row r="1955" spans="1:4" ht="76.5">
      <c r="A1955" s="569">
        <v>92423</v>
      </c>
      <c r="B1955" s="569" t="s">
        <v>9491</v>
      </c>
      <c r="C1955" s="569" t="s">
        <v>78</v>
      </c>
      <c r="D1955" s="570">
        <v>42.82</v>
      </c>
    </row>
    <row r="1956" spans="1:4" ht="76.5">
      <c r="A1956" s="569">
        <v>92424</v>
      </c>
      <c r="B1956" s="569" t="s">
        <v>9492</v>
      </c>
      <c r="C1956" s="569" t="s">
        <v>78</v>
      </c>
      <c r="D1956" s="570">
        <v>57.52</v>
      </c>
    </row>
    <row r="1957" spans="1:4" ht="76.5">
      <c r="A1957" s="569">
        <v>92425</v>
      </c>
      <c r="B1957" s="569" t="s">
        <v>9493</v>
      </c>
      <c r="C1957" s="569" t="s">
        <v>78</v>
      </c>
      <c r="D1957" s="570">
        <v>52.72</v>
      </c>
    </row>
    <row r="1958" spans="1:4" ht="76.5">
      <c r="A1958" s="569">
        <v>92426</v>
      </c>
      <c r="B1958" s="569" t="s">
        <v>9494</v>
      </c>
      <c r="C1958" s="569" t="s">
        <v>78</v>
      </c>
      <c r="D1958" s="570">
        <v>42.76</v>
      </c>
    </row>
    <row r="1959" spans="1:4" ht="76.5">
      <c r="A1959" s="569">
        <v>92427</v>
      </c>
      <c r="B1959" s="569" t="s">
        <v>9495</v>
      </c>
      <c r="C1959" s="569" t="s">
        <v>78</v>
      </c>
      <c r="D1959" s="570">
        <v>38.31</v>
      </c>
    </row>
    <row r="1960" spans="1:4" ht="76.5">
      <c r="A1960" s="569">
        <v>92428</v>
      </c>
      <c r="B1960" s="569" t="s">
        <v>9496</v>
      </c>
      <c r="C1960" s="569" t="s">
        <v>78</v>
      </c>
      <c r="D1960" s="570">
        <v>51.93</v>
      </c>
    </row>
    <row r="1961" spans="1:4" ht="76.5">
      <c r="A1961" s="569">
        <v>92429</v>
      </c>
      <c r="B1961" s="569" t="s">
        <v>9497</v>
      </c>
      <c r="C1961" s="569" t="s">
        <v>78</v>
      </c>
      <c r="D1961" s="570">
        <v>47.47</v>
      </c>
    </row>
    <row r="1962" spans="1:4" ht="76.5">
      <c r="A1962" s="569">
        <v>92430</v>
      </c>
      <c r="B1962" s="569" t="s">
        <v>9498</v>
      </c>
      <c r="C1962" s="569" t="s">
        <v>78</v>
      </c>
      <c r="D1962" s="570">
        <v>39.31</v>
      </c>
    </row>
    <row r="1963" spans="1:4" ht="76.5">
      <c r="A1963" s="569">
        <v>92431</v>
      </c>
      <c r="B1963" s="569" t="s">
        <v>9499</v>
      </c>
      <c r="C1963" s="569" t="s">
        <v>78</v>
      </c>
      <c r="D1963" s="570">
        <v>35.090000000000003</v>
      </c>
    </row>
    <row r="1964" spans="1:4" ht="76.5">
      <c r="A1964" s="569">
        <v>92432</v>
      </c>
      <c r="B1964" s="569" t="s">
        <v>9500</v>
      </c>
      <c r="C1964" s="569" t="s">
        <v>78</v>
      </c>
      <c r="D1964" s="570">
        <v>48.01</v>
      </c>
    </row>
    <row r="1965" spans="1:4" ht="76.5">
      <c r="A1965" s="569">
        <v>92433</v>
      </c>
      <c r="B1965" s="569" t="s">
        <v>9501</v>
      </c>
      <c r="C1965" s="569" t="s">
        <v>78</v>
      </c>
      <c r="D1965" s="570">
        <v>43.79</v>
      </c>
    </row>
    <row r="1966" spans="1:4" ht="76.5">
      <c r="A1966" s="569">
        <v>92434</v>
      </c>
      <c r="B1966" s="569" t="s">
        <v>9502</v>
      </c>
      <c r="C1966" s="569" t="s">
        <v>78</v>
      </c>
      <c r="D1966" s="570">
        <v>37.590000000000003</v>
      </c>
    </row>
    <row r="1967" spans="1:4" ht="76.5">
      <c r="A1967" s="569">
        <v>92435</v>
      </c>
      <c r="B1967" s="569" t="s">
        <v>9503</v>
      </c>
      <c r="C1967" s="569" t="s">
        <v>78</v>
      </c>
      <c r="D1967" s="570">
        <v>33.5</v>
      </c>
    </row>
    <row r="1968" spans="1:4" ht="76.5">
      <c r="A1968" s="569">
        <v>92436</v>
      </c>
      <c r="B1968" s="569" t="s">
        <v>9504</v>
      </c>
      <c r="C1968" s="569" t="s">
        <v>78</v>
      </c>
      <c r="D1968" s="570">
        <v>45.98</v>
      </c>
    </row>
    <row r="1969" spans="1:4" ht="76.5">
      <c r="A1969" s="569">
        <v>92437</v>
      </c>
      <c r="B1969" s="569" t="s">
        <v>9505</v>
      </c>
      <c r="C1969" s="569" t="s">
        <v>78</v>
      </c>
      <c r="D1969" s="570">
        <v>41.91</v>
      </c>
    </row>
    <row r="1970" spans="1:4" ht="76.5">
      <c r="A1970" s="569">
        <v>92438</v>
      </c>
      <c r="B1970" s="569" t="s">
        <v>9506</v>
      </c>
      <c r="C1970" s="569" t="s">
        <v>78</v>
      </c>
      <c r="D1970" s="570">
        <v>36.35</v>
      </c>
    </row>
    <row r="1971" spans="1:4" ht="76.5">
      <c r="A1971" s="569">
        <v>92439</v>
      </c>
      <c r="B1971" s="569" t="s">
        <v>9507</v>
      </c>
      <c r="C1971" s="569" t="s">
        <v>78</v>
      </c>
      <c r="D1971" s="570">
        <v>32.369999999999997</v>
      </c>
    </row>
    <row r="1972" spans="1:4" ht="76.5">
      <c r="A1972" s="569">
        <v>92440</v>
      </c>
      <c r="B1972" s="569" t="s">
        <v>9508</v>
      </c>
      <c r="C1972" s="569" t="s">
        <v>78</v>
      </c>
      <c r="D1972" s="570">
        <v>44.52</v>
      </c>
    </row>
    <row r="1973" spans="1:4" ht="76.5">
      <c r="A1973" s="569">
        <v>92441</v>
      </c>
      <c r="B1973" s="569" t="s">
        <v>9509</v>
      </c>
      <c r="C1973" s="569" t="s">
        <v>78</v>
      </c>
      <c r="D1973" s="570">
        <v>40.57</v>
      </c>
    </row>
    <row r="1974" spans="1:4" ht="76.5">
      <c r="A1974" s="569">
        <v>92442</v>
      </c>
      <c r="B1974" s="569" t="s">
        <v>9510</v>
      </c>
      <c r="C1974" s="569" t="s">
        <v>78</v>
      </c>
      <c r="D1974" s="570">
        <v>33.840000000000003</v>
      </c>
    </row>
    <row r="1975" spans="1:4" ht="76.5">
      <c r="A1975" s="569">
        <v>92443</v>
      </c>
      <c r="B1975" s="569" t="s">
        <v>9511</v>
      </c>
      <c r="C1975" s="569" t="s">
        <v>78</v>
      </c>
      <c r="D1975" s="570">
        <v>30</v>
      </c>
    </row>
    <row r="1976" spans="1:4" ht="76.5">
      <c r="A1976" s="569">
        <v>92444</v>
      </c>
      <c r="B1976" s="569" t="s">
        <v>9512</v>
      </c>
      <c r="C1976" s="569" t="s">
        <v>78</v>
      </c>
      <c r="D1976" s="570">
        <v>41.74</v>
      </c>
    </row>
    <row r="1977" spans="1:4" ht="76.5">
      <c r="A1977" s="569">
        <v>92445</v>
      </c>
      <c r="B1977" s="569" t="s">
        <v>9513</v>
      </c>
      <c r="C1977" s="569" t="s">
        <v>78</v>
      </c>
      <c r="D1977" s="570">
        <v>37.9</v>
      </c>
    </row>
    <row r="1978" spans="1:4" ht="51">
      <c r="A1978" s="569">
        <v>92446</v>
      </c>
      <c r="B1978" s="569" t="s">
        <v>9514</v>
      </c>
      <c r="C1978" s="569" t="s">
        <v>78</v>
      </c>
      <c r="D1978" s="570">
        <v>104.23</v>
      </c>
    </row>
    <row r="1979" spans="1:4" ht="51">
      <c r="A1979" s="569">
        <v>92447</v>
      </c>
      <c r="B1979" s="569" t="s">
        <v>9515</v>
      </c>
      <c r="C1979" s="569" t="s">
        <v>78</v>
      </c>
      <c r="D1979" s="570">
        <v>78.819999999999993</v>
      </c>
    </row>
    <row r="1980" spans="1:4" ht="51">
      <c r="A1980" s="569">
        <v>92448</v>
      </c>
      <c r="B1980" s="569" t="s">
        <v>9516</v>
      </c>
      <c r="C1980" s="569" t="s">
        <v>78</v>
      </c>
      <c r="D1980" s="570">
        <v>66.260000000000005</v>
      </c>
    </row>
    <row r="1981" spans="1:4" ht="51">
      <c r="A1981" s="569">
        <v>92449</v>
      </c>
      <c r="B1981" s="569" t="s">
        <v>9517</v>
      </c>
      <c r="C1981" s="569" t="s">
        <v>78</v>
      </c>
      <c r="D1981" s="570">
        <v>145.75</v>
      </c>
    </row>
    <row r="1982" spans="1:4" ht="51">
      <c r="A1982" s="569">
        <v>92450</v>
      </c>
      <c r="B1982" s="569" t="s">
        <v>9518</v>
      </c>
      <c r="C1982" s="569" t="s">
        <v>78</v>
      </c>
      <c r="D1982" s="570">
        <v>184.08</v>
      </c>
    </row>
    <row r="1983" spans="1:4" ht="51">
      <c r="A1983" s="569">
        <v>92451</v>
      </c>
      <c r="B1983" s="569" t="s">
        <v>9519</v>
      </c>
      <c r="C1983" s="569" t="s">
        <v>78</v>
      </c>
      <c r="D1983" s="570">
        <v>100.45</v>
      </c>
    </row>
    <row r="1984" spans="1:4" ht="51">
      <c r="A1984" s="569">
        <v>92452</v>
      </c>
      <c r="B1984" s="569" t="s">
        <v>9520</v>
      </c>
      <c r="C1984" s="569" t="s">
        <v>78</v>
      </c>
      <c r="D1984" s="570">
        <v>97.32</v>
      </c>
    </row>
    <row r="1985" spans="1:4" ht="51">
      <c r="A1985" s="569">
        <v>92453</v>
      </c>
      <c r="B1985" s="569" t="s">
        <v>9521</v>
      </c>
      <c r="C1985" s="569" t="s">
        <v>78</v>
      </c>
      <c r="D1985" s="570">
        <v>125.3</v>
      </c>
    </row>
    <row r="1986" spans="1:4" ht="51">
      <c r="A1986" s="569">
        <v>92454</v>
      </c>
      <c r="B1986" s="569" t="s">
        <v>9522</v>
      </c>
      <c r="C1986" s="569" t="s">
        <v>78</v>
      </c>
      <c r="D1986" s="570">
        <v>204.15</v>
      </c>
    </row>
    <row r="1987" spans="1:4" ht="51">
      <c r="A1987" s="569">
        <v>92455</v>
      </c>
      <c r="B1987" s="569" t="s">
        <v>9523</v>
      </c>
      <c r="C1987" s="569" t="s">
        <v>78</v>
      </c>
      <c r="D1987" s="570">
        <v>82.67</v>
      </c>
    </row>
    <row r="1988" spans="1:4" ht="51">
      <c r="A1988" s="569">
        <v>92456</v>
      </c>
      <c r="B1988" s="569" t="s">
        <v>9524</v>
      </c>
      <c r="C1988" s="569" t="s">
        <v>78</v>
      </c>
      <c r="D1988" s="570">
        <v>83.54</v>
      </c>
    </row>
    <row r="1989" spans="1:4" ht="51">
      <c r="A1989" s="569">
        <v>92457</v>
      </c>
      <c r="B1989" s="569" t="s">
        <v>9525</v>
      </c>
      <c r="C1989" s="569" t="s">
        <v>78</v>
      </c>
      <c r="D1989" s="570">
        <v>108.48</v>
      </c>
    </row>
    <row r="1990" spans="1:4" ht="51">
      <c r="A1990" s="569">
        <v>92458</v>
      </c>
      <c r="B1990" s="569" t="s">
        <v>9526</v>
      </c>
      <c r="C1990" s="569" t="s">
        <v>78</v>
      </c>
      <c r="D1990" s="570">
        <v>192.91</v>
      </c>
    </row>
    <row r="1991" spans="1:4" ht="51">
      <c r="A1991" s="569">
        <v>92459</v>
      </c>
      <c r="B1991" s="569" t="s">
        <v>9527</v>
      </c>
      <c r="C1991" s="569" t="s">
        <v>78</v>
      </c>
      <c r="D1991" s="570">
        <v>69.91</v>
      </c>
    </row>
    <row r="1992" spans="1:4" ht="51">
      <c r="A1992" s="569">
        <v>92460</v>
      </c>
      <c r="B1992" s="569" t="s">
        <v>9528</v>
      </c>
      <c r="C1992" s="569" t="s">
        <v>78</v>
      </c>
      <c r="D1992" s="570">
        <v>68.510000000000005</v>
      </c>
    </row>
    <row r="1993" spans="1:4" ht="51">
      <c r="A1993" s="569">
        <v>92461</v>
      </c>
      <c r="B1993" s="569" t="s">
        <v>9529</v>
      </c>
      <c r="C1993" s="569" t="s">
        <v>78</v>
      </c>
      <c r="D1993" s="570">
        <v>99.64</v>
      </c>
    </row>
    <row r="1994" spans="1:4" ht="51">
      <c r="A1994" s="569">
        <v>92462</v>
      </c>
      <c r="B1994" s="569" t="s">
        <v>9530</v>
      </c>
      <c r="C1994" s="569" t="s">
        <v>78</v>
      </c>
      <c r="D1994" s="570">
        <v>185.68</v>
      </c>
    </row>
    <row r="1995" spans="1:4" ht="51">
      <c r="A1995" s="569">
        <v>92463</v>
      </c>
      <c r="B1995" s="569" t="s">
        <v>9531</v>
      </c>
      <c r="C1995" s="569" t="s">
        <v>78</v>
      </c>
      <c r="D1995" s="570">
        <v>63.04</v>
      </c>
    </row>
    <row r="1996" spans="1:4" ht="51">
      <c r="A1996" s="569">
        <v>92464</v>
      </c>
      <c r="B1996" s="569" t="s">
        <v>9532</v>
      </c>
      <c r="C1996" s="569" t="s">
        <v>78</v>
      </c>
      <c r="D1996" s="570">
        <v>65.739999999999995</v>
      </c>
    </row>
    <row r="1997" spans="1:4" ht="51">
      <c r="A1997" s="569">
        <v>92465</v>
      </c>
      <c r="B1997" s="569" t="s">
        <v>9533</v>
      </c>
      <c r="C1997" s="569" t="s">
        <v>78</v>
      </c>
      <c r="D1997" s="570">
        <v>78.41</v>
      </c>
    </row>
    <row r="1998" spans="1:4" ht="51">
      <c r="A1998" s="569">
        <v>92466</v>
      </c>
      <c r="B1998" s="569" t="s">
        <v>9534</v>
      </c>
      <c r="C1998" s="569" t="s">
        <v>78</v>
      </c>
      <c r="D1998" s="570">
        <v>180.04</v>
      </c>
    </row>
    <row r="1999" spans="1:4" ht="51">
      <c r="A1999" s="569">
        <v>92467</v>
      </c>
      <c r="B1999" s="569" t="s">
        <v>9535</v>
      </c>
      <c r="C1999" s="569" t="s">
        <v>78</v>
      </c>
      <c r="D1999" s="570">
        <v>50.7</v>
      </c>
    </row>
    <row r="2000" spans="1:4" ht="51">
      <c r="A2000" s="569">
        <v>92468</v>
      </c>
      <c r="B2000" s="569" t="s">
        <v>9536</v>
      </c>
      <c r="C2000" s="569" t="s">
        <v>78</v>
      </c>
      <c r="D2000" s="570">
        <v>60.42</v>
      </c>
    </row>
    <row r="2001" spans="1:4" ht="51">
      <c r="A2001" s="569">
        <v>92469</v>
      </c>
      <c r="B2001" s="569" t="s">
        <v>9537</v>
      </c>
      <c r="C2001" s="569" t="s">
        <v>78</v>
      </c>
      <c r="D2001" s="570">
        <v>71.23</v>
      </c>
    </row>
    <row r="2002" spans="1:4" ht="51">
      <c r="A2002" s="569">
        <v>92470</v>
      </c>
      <c r="B2002" s="569" t="s">
        <v>9538</v>
      </c>
      <c r="C2002" s="569" t="s">
        <v>78</v>
      </c>
      <c r="D2002" s="570">
        <v>176.03</v>
      </c>
    </row>
    <row r="2003" spans="1:4" ht="51">
      <c r="A2003" s="569">
        <v>92471</v>
      </c>
      <c r="B2003" s="569" t="s">
        <v>9539</v>
      </c>
      <c r="C2003" s="569" t="s">
        <v>78</v>
      </c>
      <c r="D2003" s="570">
        <v>46.11</v>
      </c>
    </row>
    <row r="2004" spans="1:4" ht="51">
      <c r="A2004" s="569">
        <v>92472</v>
      </c>
      <c r="B2004" s="569" t="s">
        <v>9540</v>
      </c>
      <c r="C2004" s="569" t="s">
        <v>78</v>
      </c>
      <c r="D2004" s="570">
        <v>56.97</v>
      </c>
    </row>
    <row r="2005" spans="1:4" ht="51">
      <c r="A2005" s="569">
        <v>92473</v>
      </c>
      <c r="B2005" s="569" t="s">
        <v>9541</v>
      </c>
      <c r="C2005" s="569" t="s">
        <v>78</v>
      </c>
      <c r="D2005" s="570">
        <v>65.37</v>
      </c>
    </row>
    <row r="2006" spans="1:4" ht="51">
      <c r="A2006" s="569">
        <v>92474</v>
      </c>
      <c r="B2006" s="569" t="s">
        <v>9542</v>
      </c>
      <c r="C2006" s="569" t="s">
        <v>78</v>
      </c>
      <c r="D2006" s="570">
        <v>172.55</v>
      </c>
    </row>
    <row r="2007" spans="1:4" ht="51">
      <c r="A2007" s="569">
        <v>92475</v>
      </c>
      <c r="B2007" s="569" t="s">
        <v>9543</v>
      </c>
      <c r="C2007" s="569" t="s">
        <v>78</v>
      </c>
      <c r="D2007" s="570">
        <v>42.36</v>
      </c>
    </row>
    <row r="2008" spans="1:4" ht="51">
      <c r="A2008" s="569">
        <v>92476</v>
      </c>
      <c r="B2008" s="569" t="s">
        <v>9544</v>
      </c>
      <c r="C2008" s="569" t="s">
        <v>78</v>
      </c>
      <c r="D2008" s="570">
        <v>54.02</v>
      </c>
    </row>
    <row r="2009" spans="1:4" ht="51">
      <c r="A2009" s="569">
        <v>92477</v>
      </c>
      <c r="B2009" s="569" t="s">
        <v>9545</v>
      </c>
      <c r="C2009" s="569" t="s">
        <v>78</v>
      </c>
      <c r="D2009" s="570">
        <v>52.99</v>
      </c>
    </row>
    <row r="2010" spans="1:4" ht="51">
      <c r="A2010" s="569">
        <v>92478</v>
      </c>
      <c r="B2010" s="569" t="s">
        <v>9546</v>
      </c>
      <c r="C2010" s="569" t="s">
        <v>78</v>
      </c>
      <c r="D2010" s="570">
        <v>165.78</v>
      </c>
    </row>
    <row r="2011" spans="1:4" ht="51">
      <c r="A2011" s="569">
        <v>92479</v>
      </c>
      <c r="B2011" s="569" t="s">
        <v>9547</v>
      </c>
      <c r="C2011" s="569" t="s">
        <v>78</v>
      </c>
      <c r="D2011" s="570">
        <v>34.409999999999997</v>
      </c>
    </row>
    <row r="2012" spans="1:4" ht="51">
      <c r="A2012" s="569">
        <v>92480</v>
      </c>
      <c r="B2012" s="569" t="s">
        <v>9548</v>
      </c>
      <c r="C2012" s="569" t="s">
        <v>78</v>
      </c>
      <c r="D2012" s="570">
        <v>48.21</v>
      </c>
    </row>
    <row r="2013" spans="1:4" ht="51">
      <c r="A2013" s="569">
        <v>92481</v>
      </c>
      <c r="B2013" s="569" t="s">
        <v>5326</v>
      </c>
      <c r="C2013" s="569" t="s">
        <v>78</v>
      </c>
      <c r="D2013" s="570">
        <v>133.82</v>
      </c>
    </row>
    <row r="2014" spans="1:4" ht="51">
      <c r="A2014" s="569">
        <v>92482</v>
      </c>
      <c r="B2014" s="569" t="s">
        <v>9549</v>
      </c>
      <c r="C2014" s="569" t="s">
        <v>78</v>
      </c>
      <c r="D2014" s="570">
        <v>124.32</v>
      </c>
    </row>
    <row r="2015" spans="1:4" ht="51">
      <c r="A2015" s="569">
        <v>92483</v>
      </c>
      <c r="B2015" s="569" t="s">
        <v>5327</v>
      </c>
      <c r="C2015" s="569" t="s">
        <v>78</v>
      </c>
      <c r="D2015" s="570">
        <v>108.82</v>
      </c>
    </row>
    <row r="2016" spans="1:4" ht="51">
      <c r="A2016" s="569">
        <v>92484</v>
      </c>
      <c r="B2016" s="569" t="s">
        <v>9550</v>
      </c>
      <c r="C2016" s="569" t="s">
        <v>78</v>
      </c>
      <c r="D2016" s="570">
        <v>100.43</v>
      </c>
    </row>
    <row r="2017" spans="1:4" ht="51">
      <c r="A2017" s="569">
        <v>92485</v>
      </c>
      <c r="B2017" s="569" t="s">
        <v>5328</v>
      </c>
      <c r="C2017" s="569" t="s">
        <v>78</v>
      </c>
      <c r="D2017" s="570">
        <v>81.42</v>
      </c>
    </row>
    <row r="2018" spans="1:4" ht="51">
      <c r="A2018" s="569">
        <v>92486</v>
      </c>
      <c r="B2018" s="569" t="s">
        <v>9551</v>
      </c>
      <c r="C2018" s="569" t="s">
        <v>78</v>
      </c>
      <c r="D2018" s="570">
        <v>74.97</v>
      </c>
    </row>
    <row r="2019" spans="1:4" ht="76.5">
      <c r="A2019" s="569">
        <v>92487</v>
      </c>
      <c r="B2019" s="569" t="s">
        <v>9552</v>
      </c>
      <c r="C2019" s="569" t="s">
        <v>78</v>
      </c>
      <c r="D2019" s="570">
        <v>69.5</v>
      </c>
    </row>
    <row r="2020" spans="1:4" ht="63.75">
      <c r="A2020" s="569">
        <v>92488</v>
      </c>
      <c r="B2020" s="569" t="s">
        <v>9553</v>
      </c>
      <c r="C2020" s="569" t="s">
        <v>78</v>
      </c>
      <c r="D2020" s="570">
        <v>67.28</v>
      </c>
    </row>
    <row r="2021" spans="1:4" ht="76.5">
      <c r="A2021" s="569">
        <v>92489</v>
      </c>
      <c r="B2021" s="569" t="s">
        <v>9554</v>
      </c>
      <c r="C2021" s="569" t="s">
        <v>78</v>
      </c>
      <c r="D2021" s="570">
        <v>38.86</v>
      </c>
    </row>
    <row r="2022" spans="1:4" ht="63.75">
      <c r="A2022" s="569">
        <v>92490</v>
      </c>
      <c r="B2022" s="569" t="s">
        <v>9555</v>
      </c>
      <c r="C2022" s="569" t="s">
        <v>78</v>
      </c>
      <c r="D2022" s="570">
        <v>36.82</v>
      </c>
    </row>
    <row r="2023" spans="1:4" ht="76.5">
      <c r="A2023" s="569">
        <v>92491</v>
      </c>
      <c r="B2023" s="569" t="s">
        <v>9556</v>
      </c>
      <c r="C2023" s="569" t="s">
        <v>78</v>
      </c>
      <c r="D2023" s="570">
        <v>67.209999999999994</v>
      </c>
    </row>
    <row r="2024" spans="1:4" ht="63.75">
      <c r="A2024" s="569">
        <v>92492</v>
      </c>
      <c r="B2024" s="569" t="s">
        <v>9557</v>
      </c>
      <c r="C2024" s="569" t="s">
        <v>78</v>
      </c>
      <c r="D2024" s="570">
        <v>65.09</v>
      </c>
    </row>
    <row r="2025" spans="1:4" ht="76.5">
      <c r="A2025" s="569">
        <v>92493</v>
      </c>
      <c r="B2025" s="569" t="s">
        <v>9558</v>
      </c>
      <c r="C2025" s="569" t="s">
        <v>78</v>
      </c>
      <c r="D2025" s="570">
        <v>34.549999999999997</v>
      </c>
    </row>
    <row r="2026" spans="1:4" ht="63.75">
      <c r="A2026" s="569">
        <v>92494</v>
      </c>
      <c r="B2026" s="569" t="s">
        <v>9559</v>
      </c>
      <c r="C2026" s="569" t="s">
        <v>78</v>
      </c>
      <c r="D2026" s="570">
        <v>34.97</v>
      </c>
    </row>
    <row r="2027" spans="1:4" ht="76.5">
      <c r="A2027" s="569">
        <v>92495</v>
      </c>
      <c r="B2027" s="569" t="s">
        <v>9560</v>
      </c>
      <c r="C2027" s="569" t="s">
        <v>78</v>
      </c>
      <c r="D2027" s="570">
        <v>65.66</v>
      </c>
    </row>
    <row r="2028" spans="1:4" ht="63.75">
      <c r="A2028" s="569">
        <v>92496</v>
      </c>
      <c r="B2028" s="569" t="s">
        <v>9561</v>
      </c>
      <c r="C2028" s="569" t="s">
        <v>78</v>
      </c>
      <c r="D2028" s="570">
        <v>63.62</v>
      </c>
    </row>
    <row r="2029" spans="1:4" ht="76.5">
      <c r="A2029" s="569">
        <v>92497</v>
      </c>
      <c r="B2029" s="569" t="s">
        <v>9562</v>
      </c>
      <c r="C2029" s="569" t="s">
        <v>78</v>
      </c>
      <c r="D2029" s="570">
        <v>35.619999999999997</v>
      </c>
    </row>
    <row r="2030" spans="1:4" ht="63.75">
      <c r="A2030" s="569">
        <v>92498</v>
      </c>
      <c r="B2030" s="569" t="s">
        <v>9563</v>
      </c>
      <c r="C2030" s="569" t="s">
        <v>78</v>
      </c>
      <c r="D2030" s="570">
        <v>33.72</v>
      </c>
    </row>
    <row r="2031" spans="1:4" ht="76.5">
      <c r="A2031" s="569">
        <v>92499</v>
      </c>
      <c r="B2031" s="569" t="s">
        <v>9564</v>
      </c>
      <c r="C2031" s="569" t="s">
        <v>78</v>
      </c>
      <c r="D2031" s="570">
        <v>64.73</v>
      </c>
    </row>
    <row r="2032" spans="1:4" ht="63.75">
      <c r="A2032" s="569">
        <v>92500</v>
      </c>
      <c r="B2032" s="569" t="s">
        <v>9565</v>
      </c>
      <c r="C2032" s="569" t="s">
        <v>78</v>
      </c>
      <c r="D2032" s="570">
        <v>62.76</v>
      </c>
    </row>
    <row r="2033" spans="1:4" ht="76.5">
      <c r="A2033" s="569">
        <v>92501</v>
      </c>
      <c r="B2033" s="569" t="s">
        <v>9566</v>
      </c>
      <c r="C2033" s="569" t="s">
        <v>78</v>
      </c>
      <c r="D2033" s="570">
        <v>34.85</v>
      </c>
    </row>
    <row r="2034" spans="1:4" ht="63.75">
      <c r="A2034" s="569">
        <v>92502</v>
      </c>
      <c r="B2034" s="569" t="s">
        <v>9567</v>
      </c>
      <c r="C2034" s="569" t="s">
        <v>78</v>
      </c>
      <c r="D2034" s="570">
        <v>33</v>
      </c>
    </row>
    <row r="2035" spans="1:4" ht="76.5">
      <c r="A2035" s="569">
        <v>92503</v>
      </c>
      <c r="B2035" s="569" t="s">
        <v>9568</v>
      </c>
      <c r="C2035" s="569" t="s">
        <v>78</v>
      </c>
      <c r="D2035" s="570">
        <v>63.24</v>
      </c>
    </row>
    <row r="2036" spans="1:4" ht="63.75">
      <c r="A2036" s="569">
        <v>92504</v>
      </c>
      <c r="B2036" s="569" t="s">
        <v>9569</v>
      </c>
      <c r="C2036" s="569" t="s">
        <v>78</v>
      </c>
      <c r="D2036" s="570">
        <v>37.78</v>
      </c>
    </row>
    <row r="2037" spans="1:4" ht="76.5">
      <c r="A2037" s="569">
        <v>92505</v>
      </c>
      <c r="B2037" s="569" t="s">
        <v>9570</v>
      </c>
      <c r="C2037" s="569" t="s">
        <v>78</v>
      </c>
      <c r="D2037" s="570">
        <v>33.58</v>
      </c>
    </row>
    <row r="2038" spans="1:4" ht="63.75">
      <c r="A2038" s="569">
        <v>92506</v>
      </c>
      <c r="B2038" s="569" t="s">
        <v>9571</v>
      </c>
      <c r="C2038" s="569" t="s">
        <v>78</v>
      </c>
      <c r="D2038" s="570">
        <v>31.81</v>
      </c>
    </row>
    <row r="2039" spans="1:4" ht="63.75">
      <c r="A2039" s="569">
        <v>92507</v>
      </c>
      <c r="B2039" s="569" t="s">
        <v>9572</v>
      </c>
      <c r="C2039" s="569" t="s">
        <v>78</v>
      </c>
      <c r="D2039" s="570">
        <v>60.97</v>
      </c>
    </row>
    <row r="2040" spans="1:4" ht="63.75">
      <c r="A2040" s="569">
        <v>92508</v>
      </c>
      <c r="B2040" s="569" t="s">
        <v>9573</v>
      </c>
      <c r="C2040" s="569" t="s">
        <v>78</v>
      </c>
      <c r="D2040" s="570">
        <v>59.2</v>
      </c>
    </row>
    <row r="2041" spans="1:4" ht="63.75">
      <c r="A2041" s="569">
        <v>92509</v>
      </c>
      <c r="B2041" s="569" t="s">
        <v>9574</v>
      </c>
      <c r="C2041" s="569" t="s">
        <v>78</v>
      </c>
      <c r="D2041" s="570">
        <v>34.200000000000003</v>
      </c>
    </row>
    <row r="2042" spans="1:4" ht="63.75">
      <c r="A2042" s="569">
        <v>92510</v>
      </c>
      <c r="B2042" s="569" t="s">
        <v>9575</v>
      </c>
      <c r="C2042" s="569" t="s">
        <v>78</v>
      </c>
      <c r="D2042" s="570">
        <v>32.56</v>
      </c>
    </row>
    <row r="2043" spans="1:4" ht="63.75">
      <c r="A2043" s="569">
        <v>92511</v>
      </c>
      <c r="B2043" s="569" t="s">
        <v>9576</v>
      </c>
      <c r="C2043" s="569" t="s">
        <v>78</v>
      </c>
      <c r="D2043" s="570">
        <v>56.83</v>
      </c>
    </row>
    <row r="2044" spans="1:4" ht="63.75">
      <c r="A2044" s="569">
        <v>92512</v>
      </c>
      <c r="B2044" s="569" t="s">
        <v>9577</v>
      </c>
      <c r="C2044" s="569" t="s">
        <v>78</v>
      </c>
      <c r="D2044" s="570">
        <v>55.46</v>
      </c>
    </row>
    <row r="2045" spans="1:4" ht="63.75">
      <c r="A2045" s="569">
        <v>92513</v>
      </c>
      <c r="B2045" s="569" t="s">
        <v>9578</v>
      </c>
      <c r="C2045" s="569" t="s">
        <v>78</v>
      </c>
      <c r="D2045" s="570">
        <v>25.4</v>
      </c>
    </row>
    <row r="2046" spans="1:4" ht="63.75">
      <c r="A2046" s="569">
        <v>92514</v>
      </c>
      <c r="B2046" s="569" t="s">
        <v>9579</v>
      </c>
      <c r="C2046" s="569" t="s">
        <v>78</v>
      </c>
      <c r="D2046" s="570">
        <v>24.15</v>
      </c>
    </row>
    <row r="2047" spans="1:4" ht="63.75">
      <c r="A2047" s="569">
        <v>92515</v>
      </c>
      <c r="B2047" s="569" t="s">
        <v>9580</v>
      </c>
      <c r="C2047" s="569" t="s">
        <v>78</v>
      </c>
      <c r="D2047" s="570">
        <v>51.58</v>
      </c>
    </row>
    <row r="2048" spans="1:4" ht="63.75">
      <c r="A2048" s="569">
        <v>92516</v>
      </c>
      <c r="B2048" s="569" t="s">
        <v>9581</v>
      </c>
      <c r="C2048" s="569" t="s">
        <v>78</v>
      </c>
      <c r="D2048" s="570">
        <v>50.4</v>
      </c>
    </row>
    <row r="2049" spans="1:4" ht="63.75">
      <c r="A2049" s="569">
        <v>92517</v>
      </c>
      <c r="B2049" s="569" t="s">
        <v>9582</v>
      </c>
      <c r="C2049" s="569" t="s">
        <v>78</v>
      </c>
      <c r="D2049" s="570">
        <v>21.23</v>
      </c>
    </row>
    <row r="2050" spans="1:4" ht="63.75">
      <c r="A2050" s="569">
        <v>92518</v>
      </c>
      <c r="B2050" s="569" t="s">
        <v>9583</v>
      </c>
      <c r="C2050" s="569" t="s">
        <v>78</v>
      </c>
      <c r="D2050" s="570">
        <v>20.13</v>
      </c>
    </row>
    <row r="2051" spans="1:4" ht="63.75">
      <c r="A2051" s="569">
        <v>92519</v>
      </c>
      <c r="B2051" s="569" t="s">
        <v>9584</v>
      </c>
      <c r="C2051" s="569" t="s">
        <v>78</v>
      </c>
      <c r="D2051" s="570">
        <v>48.91</v>
      </c>
    </row>
    <row r="2052" spans="1:4" ht="63.75">
      <c r="A2052" s="569">
        <v>92520</v>
      </c>
      <c r="B2052" s="569" t="s">
        <v>9585</v>
      </c>
      <c r="C2052" s="569" t="s">
        <v>78</v>
      </c>
      <c r="D2052" s="570">
        <v>47.82</v>
      </c>
    </row>
    <row r="2053" spans="1:4" ht="63.75">
      <c r="A2053" s="569">
        <v>92521</v>
      </c>
      <c r="B2053" s="569" t="s">
        <v>9586</v>
      </c>
      <c r="C2053" s="569" t="s">
        <v>78</v>
      </c>
      <c r="D2053" s="570">
        <v>19.079999999999998</v>
      </c>
    </row>
    <row r="2054" spans="1:4" ht="63.75">
      <c r="A2054" s="569">
        <v>92522</v>
      </c>
      <c r="B2054" s="569" t="s">
        <v>9587</v>
      </c>
      <c r="C2054" s="569" t="s">
        <v>78</v>
      </c>
      <c r="D2054" s="570">
        <v>18.059999999999999</v>
      </c>
    </row>
    <row r="2055" spans="1:4" ht="63.75">
      <c r="A2055" s="569">
        <v>92523</v>
      </c>
      <c r="B2055" s="569" t="s">
        <v>9588</v>
      </c>
      <c r="C2055" s="569" t="s">
        <v>78</v>
      </c>
      <c r="D2055" s="570">
        <v>47.96</v>
      </c>
    </row>
    <row r="2056" spans="1:4" ht="63.75">
      <c r="A2056" s="569">
        <v>92524</v>
      </c>
      <c r="B2056" s="569" t="s">
        <v>9589</v>
      </c>
      <c r="C2056" s="569" t="s">
        <v>78</v>
      </c>
      <c r="D2056" s="570">
        <v>46.93</v>
      </c>
    </row>
    <row r="2057" spans="1:4" ht="63.75">
      <c r="A2057" s="569">
        <v>92525</v>
      </c>
      <c r="B2057" s="569" t="s">
        <v>9590</v>
      </c>
      <c r="C2057" s="569" t="s">
        <v>78</v>
      </c>
      <c r="D2057" s="570">
        <v>18.45</v>
      </c>
    </row>
    <row r="2058" spans="1:4" ht="63.75">
      <c r="A2058" s="569">
        <v>92526</v>
      </c>
      <c r="B2058" s="569" t="s">
        <v>9591</v>
      </c>
      <c r="C2058" s="569" t="s">
        <v>78</v>
      </c>
      <c r="D2058" s="570">
        <v>17.47</v>
      </c>
    </row>
    <row r="2059" spans="1:4" ht="63.75">
      <c r="A2059" s="569">
        <v>92527</v>
      </c>
      <c r="B2059" s="569" t="s">
        <v>9592</v>
      </c>
      <c r="C2059" s="569" t="s">
        <v>78</v>
      </c>
      <c r="D2059" s="570">
        <v>46.91</v>
      </c>
    </row>
    <row r="2060" spans="1:4" ht="63.75">
      <c r="A2060" s="569">
        <v>92528</v>
      </c>
      <c r="B2060" s="569" t="s">
        <v>9593</v>
      </c>
      <c r="C2060" s="569" t="s">
        <v>78</v>
      </c>
      <c r="D2060" s="570">
        <v>45.91</v>
      </c>
    </row>
    <row r="2061" spans="1:4" ht="63.75">
      <c r="A2061" s="569">
        <v>92529</v>
      </c>
      <c r="B2061" s="569" t="s">
        <v>9594</v>
      </c>
      <c r="C2061" s="569" t="s">
        <v>78</v>
      </c>
      <c r="D2061" s="570">
        <v>17.59</v>
      </c>
    </row>
    <row r="2062" spans="1:4" ht="63.75">
      <c r="A2062" s="569">
        <v>92530</v>
      </c>
      <c r="B2062" s="569" t="s">
        <v>9595</v>
      </c>
      <c r="C2062" s="569" t="s">
        <v>78</v>
      </c>
      <c r="D2062" s="570">
        <v>16.64</v>
      </c>
    </row>
    <row r="2063" spans="1:4" ht="63.75">
      <c r="A2063" s="569">
        <v>92531</v>
      </c>
      <c r="B2063" s="569" t="s">
        <v>9596</v>
      </c>
      <c r="C2063" s="569" t="s">
        <v>78</v>
      </c>
      <c r="D2063" s="570">
        <v>46.11</v>
      </c>
    </row>
    <row r="2064" spans="1:4" ht="63.75">
      <c r="A2064" s="569">
        <v>92532</v>
      </c>
      <c r="B2064" s="569" t="s">
        <v>9597</v>
      </c>
      <c r="C2064" s="569" t="s">
        <v>78</v>
      </c>
      <c r="D2064" s="570">
        <v>45.12</v>
      </c>
    </row>
    <row r="2065" spans="1:4" ht="63.75">
      <c r="A2065" s="569">
        <v>92533</v>
      </c>
      <c r="B2065" s="569" t="s">
        <v>9598</v>
      </c>
      <c r="C2065" s="569" t="s">
        <v>78</v>
      </c>
      <c r="D2065" s="570">
        <v>16.95</v>
      </c>
    </row>
    <row r="2066" spans="1:4" ht="63.75">
      <c r="A2066" s="569">
        <v>92534</v>
      </c>
      <c r="B2066" s="569" t="s">
        <v>9599</v>
      </c>
      <c r="C2066" s="569" t="s">
        <v>78</v>
      </c>
      <c r="D2066" s="570">
        <v>16.05</v>
      </c>
    </row>
    <row r="2067" spans="1:4" ht="63.75">
      <c r="A2067" s="569">
        <v>92535</v>
      </c>
      <c r="B2067" s="569" t="s">
        <v>9600</v>
      </c>
      <c r="C2067" s="569" t="s">
        <v>78</v>
      </c>
      <c r="D2067" s="570">
        <v>44.7</v>
      </c>
    </row>
    <row r="2068" spans="1:4" ht="63.75">
      <c r="A2068" s="569">
        <v>92536</v>
      </c>
      <c r="B2068" s="569" t="s">
        <v>9601</v>
      </c>
      <c r="C2068" s="569" t="s">
        <v>78</v>
      </c>
      <c r="D2068" s="570">
        <v>43.75</v>
      </c>
    </row>
    <row r="2069" spans="1:4" ht="63.75">
      <c r="A2069" s="569">
        <v>92537</v>
      </c>
      <c r="B2069" s="569" t="s">
        <v>9602</v>
      </c>
      <c r="C2069" s="569" t="s">
        <v>78</v>
      </c>
      <c r="D2069" s="570">
        <v>15.73</v>
      </c>
    </row>
    <row r="2070" spans="1:4" ht="63.75">
      <c r="A2070" s="569">
        <v>92538</v>
      </c>
      <c r="B2070" s="569" t="s">
        <v>9603</v>
      </c>
      <c r="C2070" s="569" t="s">
        <v>78</v>
      </c>
      <c r="D2070" s="570">
        <v>14.86</v>
      </c>
    </row>
    <row r="2071" spans="1:4" ht="38.25">
      <c r="A2071" s="569">
        <v>95934</v>
      </c>
      <c r="B2071" s="569" t="s">
        <v>10931</v>
      </c>
      <c r="C2071" s="569" t="s">
        <v>78</v>
      </c>
      <c r="D2071" s="570">
        <v>101.81</v>
      </c>
    </row>
    <row r="2072" spans="1:4" ht="38.25">
      <c r="A2072" s="569">
        <v>95935</v>
      </c>
      <c r="B2072" s="569" t="s">
        <v>10932</v>
      </c>
      <c r="C2072" s="569" t="s">
        <v>78</v>
      </c>
      <c r="D2072" s="570">
        <v>87.91</v>
      </c>
    </row>
    <row r="2073" spans="1:4" ht="38.25">
      <c r="A2073" s="569">
        <v>95936</v>
      </c>
      <c r="B2073" s="569" t="s">
        <v>10933</v>
      </c>
      <c r="C2073" s="569" t="s">
        <v>78</v>
      </c>
      <c r="D2073" s="570">
        <v>61.76</v>
      </c>
    </row>
    <row r="2074" spans="1:4" ht="38.25">
      <c r="A2074" s="569">
        <v>95937</v>
      </c>
      <c r="B2074" s="569" t="s">
        <v>6171</v>
      </c>
      <c r="C2074" s="569" t="s">
        <v>78</v>
      </c>
      <c r="D2074" s="570">
        <v>195.51</v>
      </c>
    </row>
    <row r="2075" spans="1:4" ht="38.25">
      <c r="A2075" s="569">
        <v>95938</v>
      </c>
      <c r="B2075" s="569" t="s">
        <v>6172</v>
      </c>
      <c r="C2075" s="569" t="s">
        <v>78</v>
      </c>
      <c r="D2075" s="570">
        <v>160.47</v>
      </c>
    </row>
    <row r="2076" spans="1:4" ht="51">
      <c r="A2076" s="569">
        <v>95939</v>
      </c>
      <c r="B2076" s="569" t="s">
        <v>10934</v>
      </c>
      <c r="C2076" s="569" t="s">
        <v>78</v>
      </c>
      <c r="D2076" s="570">
        <v>141.47</v>
      </c>
    </row>
    <row r="2077" spans="1:4" ht="51">
      <c r="A2077" s="569">
        <v>95940</v>
      </c>
      <c r="B2077" s="569" t="s">
        <v>10935</v>
      </c>
      <c r="C2077" s="569" t="s">
        <v>78</v>
      </c>
      <c r="D2077" s="570">
        <v>114.09</v>
      </c>
    </row>
    <row r="2078" spans="1:4" ht="51">
      <c r="A2078" s="569">
        <v>95941</v>
      </c>
      <c r="B2078" s="569" t="s">
        <v>10936</v>
      </c>
      <c r="C2078" s="569" t="s">
        <v>78</v>
      </c>
      <c r="D2078" s="570">
        <v>101</v>
      </c>
    </row>
    <row r="2079" spans="1:4" ht="51">
      <c r="A2079" s="569">
        <v>95942</v>
      </c>
      <c r="B2079" s="569" t="s">
        <v>10937</v>
      </c>
      <c r="C2079" s="569" t="s">
        <v>78</v>
      </c>
      <c r="D2079" s="570">
        <v>92.83</v>
      </c>
    </row>
    <row r="2080" spans="1:4" ht="38.25">
      <c r="A2080" s="569">
        <v>96252</v>
      </c>
      <c r="B2080" s="569" t="s">
        <v>11027</v>
      </c>
      <c r="C2080" s="569" t="s">
        <v>78</v>
      </c>
      <c r="D2080" s="570">
        <v>117.72</v>
      </c>
    </row>
    <row r="2081" spans="1:4" ht="63.75">
      <c r="A2081" s="569">
        <v>96257</v>
      </c>
      <c r="B2081" s="569" t="s">
        <v>11028</v>
      </c>
      <c r="C2081" s="569" t="s">
        <v>78</v>
      </c>
      <c r="D2081" s="570">
        <v>108.53</v>
      </c>
    </row>
    <row r="2082" spans="1:4" ht="63.75">
      <c r="A2082" s="569">
        <v>96258</v>
      </c>
      <c r="B2082" s="569" t="s">
        <v>11029</v>
      </c>
      <c r="C2082" s="569" t="s">
        <v>78</v>
      </c>
      <c r="D2082" s="570">
        <v>100.52</v>
      </c>
    </row>
    <row r="2083" spans="1:4" ht="51">
      <c r="A2083" s="569">
        <v>96259</v>
      </c>
      <c r="B2083" s="569" t="s">
        <v>11030</v>
      </c>
      <c r="C2083" s="569" t="s">
        <v>78</v>
      </c>
      <c r="D2083" s="570">
        <v>124.15</v>
      </c>
    </row>
    <row r="2084" spans="1:4" ht="38.25">
      <c r="A2084" s="569">
        <v>96529</v>
      </c>
      <c r="B2084" s="569" t="s">
        <v>11081</v>
      </c>
      <c r="C2084" s="569" t="s">
        <v>78</v>
      </c>
      <c r="D2084" s="570">
        <v>153.63999999999999</v>
      </c>
    </row>
    <row r="2085" spans="1:4" ht="38.25">
      <c r="A2085" s="569">
        <v>96530</v>
      </c>
      <c r="B2085" s="569" t="s">
        <v>11082</v>
      </c>
      <c r="C2085" s="569" t="s">
        <v>78</v>
      </c>
      <c r="D2085" s="570">
        <v>71.680000000000007</v>
      </c>
    </row>
    <row r="2086" spans="1:4" ht="51">
      <c r="A2086" s="569">
        <v>96531</v>
      </c>
      <c r="B2086" s="569" t="s">
        <v>11083</v>
      </c>
      <c r="C2086" s="569" t="s">
        <v>78</v>
      </c>
      <c r="D2086" s="570">
        <v>57.35</v>
      </c>
    </row>
    <row r="2087" spans="1:4" ht="38.25">
      <c r="A2087" s="569">
        <v>96532</v>
      </c>
      <c r="B2087" s="569" t="s">
        <v>11084</v>
      </c>
      <c r="C2087" s="569" t="s">
        <v>78</v>
      </c>
      <c r="D2087" s="570">
        <v>105.76</v>
      </c>
    </row>
    <row r="2088" spans="1:4" ht="38.25">
      <c r="A2088" s="569">
        <v>96533</v>
      </c>
      <c r="B2088" s="569" t="s">
        <v>11085</v>
      </c>
      <c r="C2088" s="569" t="s">
        <v>78</v>
      </c>
      <c r="D2088" s="570">
        <v>49.19</v>
      </c>
    </row>
    <row r="2089" spans="1:4" ht="51">
      <c r="A2089" s="569">
        <v>96534</v>
      </c>
      <c r="B2089" s="569" t="s">
        <v>11086</v>
      </c>
      <c r="C2089" s="569" t="s">
        <v>78</v>
      </c>
      <c r="D2089" s="570">
        <v>44.88</v>
      </c>
    </row>
    <row r="2090" spans="1:4" ht="38.25">
      <c r="A2090" s="569">
        <v>96535</v>
      </c>
      <c r="B2090" s="569" t="s">
        <v>11087</v>
      </c>
      <c r="C2090" s="569" t="s">
        <v>78</v>
      </c>
      <c r="D2090" s="570">
        <v>80.83</v>
      </c>
    </row>
    <row r="2091" spans="1:4" ht="38.25">
      <c r="A2091" s="569">
        <v>96536</v>
      </c>
      <c r="B2091" s="569" t="s">
        <v>11088</v>
      </c>
      <c r="C2091" s="569" t="s">
        <v>78</v>
      </c>
      <c r="D2091" s="570">
        <v>37.51</v>
      </c>
    </row>
    <row r="2092" spans="1:4" ht="51">
      <c r="A2092" s="569">
        <v>96537</v>
      </c>
      <c r="B2092" s="569" t="s">
        <v>11089</v>
      </c>
      <c r="C2092" s="569" t="s">
        <v>78</v>
      </c>
      <c r="D2092" s="570">
        <v>102.25</v>
      </c>
    </row>
    <row r="2093" spans="1:4" ht="51">
      <c r="A2093" s="569">
        <v>96538</v>
      </c>
      <c r="B2093" s="569" t="s">
        <v>11090</v>
      </c>
      <c r="C2093" s="569" t="s">
        <v>78</v>
      </c>
      <c r="D2093" s="570">
        <v>160.80000000000001</v>
      </c>
    </row>
    <row r="2094" spans="1:4" ht="51">
      <c r="A2094" s="569">
        <v>96539</v>
      </c>
      <c r="B2094" s="569" t="s">
        <v>11091</v>
      </c>
      <c r="C2094" s="569" t="s">
        <v>78</v>
      </c>
      <c r="D2094" s="570">
        <v>74.459999999999994</v>
      </c>
    </row>
    <row r="2095" spans="1:4" ht="51">
      <c r="A2095" s="569">
        <v>96540</v>
      </c>
      <c r="B2095" s="569" t="s">
        <v>11092</v>
      </c>
      <c r="C2095" s="569" t="s">
        <v>78</v>
      </c>
      <c r="D2095" s="570">
        <v>75.25</v>
      </c>
    </row>
    <row r="2096" spans="1:4" ht="51">
      <c r="A2096" s="569">
        <v>96541</v>
      </c>
      <c r="B2096" s="569" t="s">
        <v>11093</v>
      </c>
      <c r="C2096" s="569" t="s">
        <v>78</v>
      </c>
      <c r="D2096" s="570">
        <v>117.09</v>
      </c>
    </row>
    <row r="2097" spans="1:4" ht="51">
      <c r="A2097" s="569">
        <v>96542</v>
      </c>
      <c r="B2097" s="569" t="s">
        <v>11094</v>
      </c>
      <c r="C2097" s="569" t="s">
        <v>78</v>
      </c>
      <c r="D2097" s="570">
        <v>57.39</v>
      </c>
    </row>
    <row r="2098" spans="1:4" ht="38.25">
      <c r="A2098" s="569">
        <v>96543</v>
      </c>
      <c r="B2098" s="569" t="s">
        <v>11095</v>
      </c>
      <c r="C2098" s="569" t="s">
        <v>23</v>
      </c>
      <c r="D2098" s="570">
        <v>10.69</v>
      </c>
    </row>
    <row r="2099" spans="1:4" ht="51">
      <c r="A2099" s="569">
        <v>97747</v>
      </c>
      <c r="B2099" s="569" t="s">
        <v>13078</v>
      </c>
      <c r="C2099" s="569" t="s">
        <v>78</v>
      </c>
      <c r="D2099" s="570">
        <v>113.98</v>
      </c>
    </row>
    <row r="2100" spans="1:4" ht="25.5">
      <c r="A2100" s="569" t="s">
        <v>11401</v>
      </c>
      <c r="B2100" s="569" t="s">
        <v>5516</v>
      </c>
      <c r="C2100" s="569" t="s">
        <v>52</v>
      </c>
      <c r="D2100" s="570">
        <v>19.28</v>
      </c>
    </row>
    <row r="2101" spans="1:4">
      <c r="A2101" s="569" t="s">
        <v>11743</v>
      </c>
      <c r="B2101" s="569" t="s">
        <v>5674</v>
      </c>
      <c r="C2101" s="569" t="s">
        <v>52</v>
      </c>
      <c r="D2101" s="570">
        <v>483.56</v>
      </c>
    </row>
    <row r="2102" spans="1:4" ht="38.25">
      <c r="A2102" s="569" t="s">
        <v>11754</v>
      </c>
      <c r="B2102" s="569" t="s">
        <v>11755</v>
      </c>
      <c r="C2102" s="569" t="s">
        <v>23</v>
      </c>
      <c r="D2102" s="570">
        <v>6.14</v>
      </c>
    </row>
    <row r="2103" spans="1:4" ht="25.5">
      <c r="A2103" s="569" t="s">
        <v>12010</v>
      </c>
      <c r="B2103" s="569" t="s">
        <v>5789</v>
      </c>
      <c r="C2103" s="569" t="s">
        <v>20</v>
      </c>
      <c r="D2103" s="570">
        <v>40.4</v>
      </c>
    </row>
    <row r="2104" spans="1:4" ht="25.5">
      <c r="A2104" s="569" t="s">
        <v>12017</v>
      </c>
      <c r="B2104" s="569" t="s">
        <v>5790</v>
      </c>
      <c r="C2104" s="569" t="s">
        <v>20</v>
      </c>
      <c r="D2104" s="570">
        <v>46.66</v>
      </c>
    </row>
    <row r="2105" spans="1:4" ht="25.5">
      <c r="A2105" s="569" t="s">
        <v>12018</v>
      </c>
      <c r="B2105" s="569" t="s">
        <v>5791</v>
      </c>
      <c r="C2105" s="569" t="s">
        <v>20</v>
      </c>
      <c r="D2105" s="570">
        <v>52.92</v>
      </c>
    </row>
    <row r="2106" spans="1:4" ht="25.5">
      <c r="A2106" s="569" t="s">
        <v>12019</v>
      </c>
      <c r="B2106" s="569" t="s">
        <v>5792</v>
      </c>
      <c r="C2106" s="569" t="s">
        <v>20</v>
      </c>
      <c r="D2106" s="570">
        <v>59.18</v>
      </c>
    </row>
    <row r="2107" spans="1:4" ht="38.25">
      <c r="A2107" s="569" t="s">
        <v>12020</v>
      </c>
      <c r="B2107" s="569" t="s">
        <v>12021</v>
      </c>
      <c r="C2107" s="569" t="s">
        <v>20</v>
      </c>
      <c r="D2107" s="570">
        <v>48.97</v>
      </c>
    </row>
    <row r="2108" spans="1:4" ht="38.25">
      <c r="A2108" s="569" t="s">
        <v>12022</v>
      </c>
      <c r="B2108" s="569" t="s">
        <v>12023</v>
      </c>
      <c r="C2108" s="569" t="s">
        <v>20</v>
      </c>
      <c r="D2108" s="570">
        <v>55.23</v>
      </c>
    </row>
    <row r="2109" spans="1:4" ht="38.25">
      <c r="A2109" s="569" t="s">
        <v>12024</v>
      </c>
      <c r="B2109" s="569" t="s">
        <v>12025</v>
      </c>
      <c r="C2109" s="569" t="s">
        <v>20</v>
      </c>
      <c r="D2109" s="570">
        <v>61.49</v>
      </c>
    </row>
    <row r="2110" spans="1:4" ht="38.25">
      <c r="A2110" s="569" t="s">
        <v>12026</v>
      </c>
      <c r="B2110" s="569" t="s">
        <v>12027</v>
      </c>
      <c r="C2110" s="569" t="s">
        <v>20</v>
      </c>
      <c r="D2110" s="570">
        <v>81.05</v>
      </c>
    </row>
    <row r="2111" spans="1:4" ht="38.25">
      <c r="A2111" s="569" t="s">
        <v>12028</v>
      </c>
      <c r="B2111" s="569" t="s">
        <v>12029</v>
      </c>
      <c r="C2111" s="569" t="s">
        <v>20</v>
      </c>
      <c r="D2111" s="570">
        <v>96.05</v>
      </c>
    </row>
    <row r="2112" spans="1:4" ht="38.25">
      <c r="A2112" s="569" t="s">
        <v>12011</v>
      </c>
      <c r="B2112" s="569" t="s">
        <v>12012</v>
      </c>
      <c r="C2112" s="569" t="s">
        <v>20</v>
      </c>
      <c r="D2112" s="570">
        <v>102.31</v>
      </c>
    </row>
    <row r="2113" spans="1:4" ht="38.25">
      <c r="A2113" s="569" t="s">
        <v>12013</v>
      </c>
      <c r="B2113" s="569" t="s">
        <v>12014</v>
      </c>
      <c r="C2113" s="569" t="s">
        <v>20</v>
      </c>
      <c r="D2113" s="570">
        <v>108.57</v>
      </c>
    </row>
    <row r="2114" spans="1:4" ht="38.25">
      <c r="A2114" s="569" t="s">
        <v>12015</v>
      </c>
      <c r="B2114" s="569" t="s">
        <v>12016</v>
      </c>
      <c r="C2114" s="569" t="s">
        <v>20</v>
      </c>
      <c r="D2114" s="570">
        <v>128.13</v>
      </c>
    </row>
    <row r="2115" spans="1:4" ht="38.25">
      <c r="A2115" s="569">
        <v>85662</v>
      </c>
      <c r="B2115" s="569" t="s">
        <v>4789</v>
      </c>
      <c r="C2115" s="569" t="s">
        <v>78</v>
      </c>
      <c r="D2115" s="570">
        <v>9.19</v>
      </c>
    </row>
    <row r="2116" spans="1:4" ht="25.5">
      <c r="A2116" s="569">
        <v>89996</v>
      </c>
      <c r="B2116" s="569" t="s">
        <v>8720</v>
      </c>
      <c r="C2116" s="569" t="s">
        <v>23</v>
      </c>
      <c r="D2116" s="570">
        <v>5.98</v>
      </c>
    </row>
    <row r="2117" spans="1:4" ht="25.5">
      <c r="A2117" s="569">
        <v>89997</v>
      </c>
      <c r="B2117" s="569" t="s">
        <v>8721</v>
      </c>
      <c r="C2117" s="569" t="s">
        <v>23</v>
      </c>
      <c r="D2117" s="570">
        <v>5.16</v>
      </c>
    </row>
    <row r="2118" spans="1:4" ht="25.5">
      <c r="A2118" s="569">
        <v>89998</v>
      </c>
      <c r="B2118" s="569" t="s">
        <v>8722</v>
      </c>
      <c r="C2118" s="569" t="s">
        <v>23</v>
      </c>
      <c r="D2118" s="570">
        <v>5.61</v>
      </c>
    </row>
    <row r="2119" spans="1:4" ht="38.25">
      <c r="A2119" s="569">
        <v>89999</v>
      </c>
      <c r="B2119" s="569" t="s">
        <v>8723</v>
      </c>
      <c r="C2119" s="569" t="s">
        <v>23</v>
      </c>
      <c r="D2119" s="570">
        <v>9.17</v>
      </c>
    </row>
    <row r="2120" spans="1:4" ht="38.25">
      <c r="A2120" s="569">
        <v>90000</v>
      </c>
      <c r="B2120" s="569" t="s">
        <v>8724</v>
      </c>
      <c r="C2120" s="569" t="s">
        <v>23</v>
      </c>
      <c r="D2120" s="570">
        <v>6.93</v>
      </c>
    </row>
    <row r="2121" spans="1:4" ht="51">
      <c r="A2121" s="569">
        <v>91593</v>
      </c>
      <c r="B2121" s="569" t="s">
        <v>9169</v>
      </c>
      <c r="C2121" s="569" t="s">
        <v>23</v>
      </c>
      <c r="D2121" s="570">
        <v>6.18</v>
      </c>
    </row>
    <row r="2122" spans="1:4" ht="51">
      <c r="A2122" s="569">
        <v>91594</v>
      </c>
      <c r="B2122" s="569" t="s">
        <v>9170</v>
      </c>
      <c r="C2122" s="569" t="s">
        <v>23</v>
      </c>
      <c r="D2122" s="570">
        <v>6.56</v>
      </c>
    </row>
    <row r="2123" spans="1:4" ht="38.25">
      <c r="A2123" s="569">
        <v>91595</v>
      </c>
      <c r="B2123" s="569" t="s">
        <v>9171</v>
      </c>
      <c r="C2123" s="569" t="s">
        <v>23</v>
      </c>
      <c r="D2123" s="570">
        <v>7.3</v>
      </c>
    </row>
    <row r="2124" spans="1:4" ht="38.25">
      <c r="A2124" s="569">
        <v>91596</v>
      </c>
      <c r="B2124" s="569" t="s">
        <v>9172</v>
      </c>
      <c r="C2124" s="569" t="s">
        <v>23</v>
      </c>
      <c r="D2124" s="570">
        <v>6.31</v>
      </c>
    </row>
    <row r="2125" spans="1:4" ht="38.25">
      <c r="A2125" s="569">
        <v>91597</v>
      </c>
      <c r="B2125" s="569" t="s">
        <v>9173</v>
      </c>
      <c r="C2125" s="569" t="s">
        <v>23</v>
      </c>
      <c r="D2125" s="570">
        <v>4.43</v>
      </c>
    </row>
    <row r="2126" spans="1:4" ht="38.25">
      <c r="A2126" s="569">
        <v>91598</v>
      </c>
      <c r="B2126" s="569" t="s">
        <v>9174</v>
      </c>
      <c r="C2126" s="569" t="s">
        <v>23</v>
      </c>
      <c r="D2126" s="570">
        <v>6.29</v>
      </c>
    </row>
    <row r="2127" spans="1:4" ht="38.25">
      <c r="A2127" s="569">
        <v>91599</v>
      </c>
      <c r="B2127" s="569" t="s">
        <v>9175</v>
      </c>
      <c r="C2127" s="569" t="s">
        <v>23</v>
      </c>
      <c r="D2127" s="570">
        <v>6.71</v>
      </c>
    </row>
    <row r="2128" spans="1:4" ht="38.25">
      <c r="A2128" s="569">
        <v>91600</v>
      </c>
      <c r="B2128" s="569" t="s">
        <v>9176</v>
      </c>
      <c r="C2128" s="569" t="s">
        <v>23</v>
      </c>
      <c r="D2128" s="570">
        <v>7.18</v>
      </c>
    </row>
    <row r="2129" spans="1:4" ht="51">
      <c r="A2129" s="569">
        <v>91601</v>
      </c>
      <c r="B2129" s="569" t="s">
        <v>9177</v>
      </c>
      <c r="C2129" s="569" t="s">
        <v>23</v>
      </c>
      <c r="D2129" s="570">
        <v>7.71</v>
      </c>
    </row>
    <row r="2130" spans="1:4" ht="51">
      <c r="A2130" s="569">
        <v>91602</v>
      </c>
      <c r="B2130" s="569" t="s">
        <v>9178</v>
      </c>
      <c r="C2130" s="569" t="s">
        <v>23</v>
      </c>
      <c r="D2130" s="570">
        <v>7.27</v>
      </c>
    </row>
    <row r="2131" spans="1:4" ht="51">
      <c r="A2131" s="569">
        <v>91603</v>
      </c>
      <c r="B2131" s="569" t="s">
        <v>9179</v>
      </c>
      <c r="C2131" s="569" t="s">
        <v>23</v>
      </c>
      <c r="D2131" s="570">
        <v>5.83</v>
      </c>
    </row>
    <row r="2132" spans="1:4" ht="63.75">
      <c r="A2132" s="569">
        <v>92759</v>
      </c>
      <c r="B2132" s="569" t="s">
        <v>9753</v>
      </c>
      <c r="C2132" s="569" t="s">
        <v>23</v>
      </c>
      <c r="D2132" s="570">
        <v>8.7799999999999994</v>
      </c>
    </row>
    <row r="2133" spans="1:4" ht="63.75">
      <c r="A2133" s="569">
        <v>92760</v>
      </c>
      <c r="B2133" s="569" t="s">
        <v>9754</v>
      </c>
      <c r="C2133" s="569" t="s">
        <v>23</v>
      </c>
      <c r="D2133" s="570">
        <v>7.75</v>
      </c>
    </row>
    <row r="2134" spans="1:4" ht="63.75">
      <c r="A2134" s="569">
        <v>92761</v>
      </c>
      <c r="B2134" s="569" t="s">
        <v>9755</v>
      </c>
      <c r="C2134" s="569" t="s">
        <v>23</v>
      </c>
      <c r="D2134" s="570">
        <v>7.67</v>
      </c>
    </row>
    <row r="2135" spans="1:4" ht="63.75">
      <c r="A2135" s="569">
        <v>92762</v>
      </c>
      <c r="B2135" s="569" t="s">
        <v>9756</v>
      </c>
      <c r="C2135" s="569" t="s">
        <v>23</v>
      </c>
      <c r="D2135" s="570">
        <v>6.26</v>
      </c>
    </row>
    <row r="2136" spans="1:4" ht="63.75">
      <c r="A2136" s="569">
        <v>92763</v>
      </c>
      <c r="B2136" s="569" t="s">
        <v>9757</v>
      </c>
      <c r="C2136" s="569" t="s">
        <v>23</v>
      </c>
      <c r="D2136" s="570">
        <v>5.63</v>
      </c>
    </row>
    <row r="2137" spans="1:4" ht="63.75">
      <c r="A2137" s="569">
        <v>92764</v>
      </c>
      <c r="B2137" s="569" t="s">
        <v>9758</v>
      </c>
      <c r="C2137" s="569" t="s">
        <v>23</v>
      </c>
      <c r="D2137" s="570">
        <v>5.29</v>
      </c>
    </row>
    <row r="2138" spans="1:4" ht="63.75">
      <c r="A2138" s="569">
        <v>92765</v>
      </c>
      <c r="B2138" s="569" t="s">
        <v>9759</v>
      </c>
      <c r="C2138" s="569" t="s">
        <v>23</v>
      </c>
      <c r="D2138" s="570">
        <v>4.8899999999999997</v>
      </c>
    </row>
    <row r="2139" spans="1:4" ht="63.75">
      <c r="A2139" s="569">
        <v>92766</v>
      </c>
      <c r="B2139" s="569" t="s">
        <v>9760</v>
      </c>
      <c r="C2139" s="569" t="s">
        <v>23</v>
      </c>
      <c r="D2139" s="570">
        <v>5.41</v>
      </c>
    </row>
    <row r="2140" spans="1:4" ht="51">
      <c r="A2140" s="569">
        <v>92767</v>
      </c>
      <c r="B2140" s="569" t="s">
        <v>9761</v>
      </c>
      <c r="C2140" s="569" t="s">
        <v>23</v>
      </c>
      <c r="D2140" s="570">
        <v>8.94</v>
      </c>
    </row>
    <row r="2141" spans="1:4" ht="51">
      <c r="A2141" s="569">
        <v>92768</v>
      </c>
      <c r="B2141" s="569" t="s">
        <v>9762</v>
      </c>
      <c r="C2141" s="569" t="s">
        <v>23</v>
      </c>
      <c r="D2141" s="570">
        <v>7.79</v>
      </c>
    </row>
    <row r="2142" spans="1:4" ht="51">
      <c r="A2142" s="569">
        <v>92769</v>
      </c>
      <c r="B2142" s="569" t="s">
        <v>9763</v>
      </c>
      <c r="C2142" s="569" t="s">
        <v>23</v>
      </c>
      <c r="D2142" s="570">
        <v>7.01</v>
      </c>
    </row>
    <row r="2143" spans="1:4" ht="51">
      <c r="A2143" s="569">
        <v>92770</v>
      </c>
      <c r="B2143" s="569" t="s">
        <v>9764</v>
      </c>
      <c r="C2143" s="569" t="s">
        <v>23</v>
      </c>
      <c r="D2143" s="570">
        <v>7.11</v>
      </c>
    </row>
    <row r="2144" spans="1:4" ht="51">
      <c r="A2144" s="569">
        <v>92771</v>
      </c>
      <c r="B2144" s="569" t="s">
        <v>9765</v>
      </c>
      <c r="C2144" s="569" t="s">
        <v>23</v>
      </c>
      <c r="D2144" s="570">
        <v>5.81</v>
      </c>
    </row>
    <row r="2145" spans="1:4" ht="51">
      <c r="A2145" s="569">
        <v>92772</v>
      </c>
      <c r="B2145" s="569" t="s">
        <v>9766</v>
      </c>
      <c r="C2145" s="569" t="s">
        <v>23</v>
      </c>
      <c r="D2145" s="570">
        <v>5.28</v>
      </c>
    </row>
    <row r="2146" spans="1:4" ht="51">
      <c r="A2146" s="569">
        <v>92773</v>
      </c>
      <c r="B2146" s="569" t="s">
        <v>9767</v>
      </c>
      <c r="C2146" s="569" t="s">
        <v>23</v>
      </c>
      <c r="D2146" s="570">
        <v>5.05</v>
      </c>
    </row>
    <row r="2147" spans="1:4" ht="51">
      <c r="A2147" s="569">
        <v>92774</v>
      </c>
      <c r="B2147" s="569" t="s">
        <v>9768</v>
      </c>
      <c r="C2147" s="569" t="s">
        <v>23</v>
      </c>
      <c r="D2147" s="570">
        <v>4.7300000000000004</v>
      </c>
    </row>
    <row r="2148" spans="1:4" ht="63.75">
      <c r="A2148" s="569">
        <v>92775</v>
      </c>
      <c r="B2148" s="569" t="s">
        <v>9769</v>
      </c>
      <c r="C2148" s="569" t="s">
        <v>23</v>
      </c>
      <c r="D2148" s="570">
        <v>10.74</v>
      </c>
    </row>
    <row r="2149" spans="1:4" ht="63.75">
      <c r="A2149" s="569">
        <v>92776</v>
      </c>
      <c r="B2149" s="569" t="s">
        <v>9770</v>
      </c>
      <c r="C2149" s="569" t="s">
        <v>23</v>
      </c>
      <c r="D2149" s="570">
        <v>9.25</v>
      </c>
    </row>
    <row r="2150" spans="1:4" ht="63.75">
      <c r="A2150" s="569">
        <v>92777</v>
      </c>
      <c r="B2150" s="569" t="s">
        <v>9771</v>
      </c>
      <c r="C2150" s="569" t="s">
        <v>23</v>
      </c>
      <c r="D2150" s="570">
        <v>8.7899999999999991</v>
      </c>
    </row>
    <row r="2151" spans="1:4" ht="63.75">
      <c r="A2151" s="569">
        <v>92778</v>
      </c>
      <c r="B2151" s="569" t="s">
        <v>9772</v>
      </c>
      <c r="C2151" s="569" t="s">
        <v>23</v>
      </c>
      <c r="D2151" s="570">
        <v>7.1</v>
      </c>
    </row>
    <row r="2152" spans="1:4" ht="63.75">
      <c r="A2152" s="569">
        <v>92779</v>
      </c>
      <c r="B2152" s="569" t="s">
        <v>9773</v>
      </c>
      <c r="C2152" s="569" t="s">
        <v>23</v>
      </c>
      <c r="D2152" s="570">
        <v>6.25</v>
      </c>
    </row>
    <row r="2153" spans="1:4" ht="63.75">
      <c r="A2153" s="569">
        <v>92780</v>
      </c>
      <c r="B2153" s="569" t="s">
        <v>9774</v>
      </c>
      <c r="C2153" s="569" t="s">
        <v>23</v>
      </c>
      <c r="D2153" s="570">
        <v>5.71</v>
      </c>
    </row>
    <row r="2154" spans="1:4" ht="63.75">
      <c r="A2154" s="569">
        <v>92781</v>
      </c>
      <c r="B2154" s="569" t="s">
        <v>9775</v>
      </c>
      <c r="C2154" s="569" t="s">
        <v>23</v>
      </c>
      <c r="D2154" s="570">
        <v>5.17</v>
      </c>
    </row>
    <row r="2155" spans="1:4" ht="63.75">
      <c r="A2155" s="569">
        <v>92782</v>
      </c>
      <c r="B2155" s="569" t="s">
        <v>9776</v>
      </c>
      <c r="C2155" s="569" t="s">
        <v>23</v>
      </c>
      <c r="D2155" s="570">
        <v>5.57</v>
      </c>
    </row>
    <row r="2156" spans="1:4" ht="51">
      <c r="A2156" s="569">
        <v>92783</v>
      </c>
      <c r="B2156" s="569" t="s">
        <v>9777</v>
      </c>
      <c r="C2156" s="569" t="s">
        <v>23</v>
      </c>
      <c r="D2156" s="570">
        <v>10.59</v>
      </c>
    </row>
    <row r="2157" spans="1:4" ht="51">
      <c r="A2157" s="569">
        <v>92784</v>
      </c>
      <c r="B2157" s="569" t="s">
        <v>9778</v>
      </c>
      <c r="C2157" s="569" t="s">
        <v>23</v>
      </c>
      <c r="D2157" s="570">
        <v>9.15</v>
      </c>
    </row>
    <row r="2158" spans="1:4" ht="51">
      <c r="A2158" s="569">
        <v>92785</v>
      </c>
      <c r="B2158" s="569" t="s">
        <v>9779</v>
      </c>
      <c r="C2158" s="569" t="s">
        <v>23</v>
      </c>
      <c r="D2158" s="570">
        <v>8.02</v>
      </c>
    </row>
    <row r="2159" spans="1:4" ht="51">
      <c r="A2159" s="569">
        <v>92786</v>
      </c>
      <c r="B2159" s="569" t="s">
        <v>9780</v>
      </c>
      <c r="C2159" s="569" t="s">
        <v>23</v>
      </c>
      <c r="D2159" s="570">
        <v>7.86</v>
      </c>
    </row>
    <row r="2160" spans="1:4" ht="51">
      <c r="A2160" s="569">
        <v>92787</v>
      </c>
      <c r="B2160" s="569" t="s">
        <v>9781</v>
      </c>
      <c r="C2160" s="569" t="s">
        <v>23</v>
      </c>
      <c r="D2160" s="570">
        <v>6.36</v>
      </c>
    </row>
    <row r="2161" spans="1:4" ht="51">
      <c r="A2161" s="569">
        <v>92788</v>
      </c>
      <c r="B2161" s="569" t="s">
        <v>9782</v>
      </c>
      <c r="C2161" s="569" t="s">
        <v>23</v>
      </c>
      <c r="D2161" s="570">
        <v>5.67</v>
      </c>
    </row>
    <row r="2162" spans="1:4" ht="51">
      <c r="A2162" s="569">
        <v>92789</v>
      </c>
      <c r="B2162" s="569" t="s">
        <v>9783</v>
      </c>
      <c r="C2162" s="569" t="s">
        <v>23</v>
      </c>
      <c r="D2162" s="570">
        <v>5.3</v>
      </c>
    </row>
    <row r="2163" spans="1:4" ht="51">
      <c r="A2163" s="569">
        <v>92790</v>
      </c>
      <c r="B2163" s="569" t="s">
        <v>9784</v>
      </c>
      <c r="C2163" s="569" t="s">
        <v>23</v>
      </c>
      <c r="D2163" s="570">
        <v>4.87</v>
      </c>
    </row>
    <row r="2164" spans="1:4" ht="38.25">
      <c r="A2164" s="569">
        <v>92791</v>
      </c>
      <c r="B2164" s="569" t="s">
        <v>9785</v>
      </c>
      <c r="C2164" s="569" t="s">
        <v>23</v>
      </c>
      <c r="D2164" s="570">
        <v>5.99</v>
      </c>
    </row>
    <row r="2165" spans="1:4" ht="38.25">
      <c r="A2165" s="569">
        <v>92792</v>
      </c>
      <c r="B2165" s="569" t="s">
        <v>9786</v>
      </c>
      <c r="C2165" s="569" t="s">
        <v>23</v>
      </c>
      <c r="D2165" s="570">
        <v>5.57</v>
      </c>
    </row>
    <row r="2166" spans="1:4" ht="38.25">
      <c r="A2166" s="569">
        <v>92793</v>
      </c>
      <c r="B2166" s="569" t="s">
        <v>9787</v>
      </c>
      <c r="C2166" s="569" t="s">
        <v>23</v>
      </c>
      <c r="D2166" s="570">
        <v>5.99</v>
      </c>
    </row>
    <row r="2167" spans="1:4" ht="38.25">
      <c r="A2167" s="569">
        <v>92794</v>
      </c>
      <c r="B2167" s="569" t="s">
        <v>9788</v>
      </c>
      <c r="C2167" s="569" t="s">
        <v>23</v>
      </c>
      <c r="D2167" s="570">
        <v>4.96</v>
      </c>
    </row>
    <row r="2168" spans="1:4" ht="38.25">
      <c r="A2168" s="569">
        <v>92795</v>
      </c>
      <c r="B2168" s="569" t="s">
        <v>9789</v>
      </c>
      <c r="C2168" s="569" t="s">
        <v>23</v>
      </c>
      <c r="D2168" s="570">
        <v>4.63</v>
      </c>
    </row>
    <row r="2169" spans="1:4" ht="38.25">
      <c r="A2169" s="569">
        <v>92796</v>
      </c>
      <c r="B2169" s="569" t="s">
        <v>9790</v>
      </c>
      <c r="C2169" s="569" t="s">
        <v>23</v>
      </c>
      <c r="D2169" s="570">
        <v>4.5599999999999996</v>
      </c>
    </row>
    <row r="2170" spans="1:4" ht="38.25">
      <c r="A2170" s="569">
        <v>92797</v>
      </c>
      <c r="B2170" s="569" t="s">
        <v>9791</v>
      </c>
      <c r="C2170" s="569" t="s">
        <v>23</v>
      </c>
      <c r="D2170" s="570">
        <v>4.3499999999999996</v>
      </c>
    </row>
    <row r="2171" spans="1:4" ht="38.25">
      <c r="A2171" s="569">
        <v>92798</v>
      </c>
      <c r="B2171" s="569" t="s">
        <v>9792</v>
      </c>
      <c r="C2171" s="569" t="s">
        <v>23</v>
      </c>
      <c r="D2171" s="570">
        <v>5.01</v>
      </c>
    </row>
    <row r="2172" spans="1:4" ht="25.5">
      <c r="A2172" s="569">
        <v>92799</v>
      </c>
      <c r="B2172" s="569" t="s">
        <v>9793</v>
      </c>
      <c r="C2172" s="569" t="s">
        <v>23</v>
      </c>
      <c r="D2172" s="570">
        <v>6.3</v>
      </c>
    </row>
    <row r="2173" spans="1:4" ht="25.5">
      <c r="A2173" s="569">
        <v>92800</v>
      </c>
      <c r="B2173" s="569" t="s">
        <v>9794</v>
      </c>
      <c r="C2173" s="569" t="s">
        <v>23</v>
      </c>
      <c r="D2173" s="570">
        <v>5.63</v>
      </c>
    </row>
    <row r="2174" spans="1:4" ht="25.5">
      <c r="A2174" s="569">
        <v>92801</v>
      </c>
      <c r="B2174" s="569" t="s">
        <v>9795</v>
      </c>
      <c r="C2174" s="569" t="s">
        <v>23</v>
      </c>
      <c r="D2174" s="570">
        <v>5.36</v>
      </c>
    </row>
    <row r="2175" spans="1:4" ht="25.5">
      <c r="A2175" s="569">
        <v>92802</v>
      </c>
      <c r="B2175" s="569" t="s">
        <v>9796</v>
      </c>
      <c r="C2175" s="569" t="s">
        <v>23</v>
      </c>
      <c r="D2175" s="570">
        <v>5.88</v>
      </c>
    </row>
    <row r="2176" spans="1:4" ht="25.5">
      <c r="A2176" s="569">
        <v>92803</v>
      </c>
      <c r="B2176" s="569" t="s">
        <v>9797</v>
      </c>
      <c r="C2176" s="569" t="s">
        <v>23</v>
      </c>
      <c r="D2176" s="570">
        <v>4.8899999999999997</v>
      </c>
    </row>
    <row r="2177" spans="1:4" ht="25.5">
      <c r="A2177" s="569">
        <v>92804</v>
      </c>
      <c r="B2177" s="569" t="s">
        <v>9798</v>
      </c>
      <c r="C2177" s="569" t="s">
        <v>23</v>
      </c>
      <c r="D2177" s="570">
        <v>4.58</v>
      </c>
    </row>
    <row r="2178" spans="1:4" ht="25.5">
      <c r="A2178" s="569">
        <v>92805</v>
      </c>
      <c r="B2178" s="569" t="s">
        <v>9799</v>
      </c>
      <c r="C2178" s="569" t="s">
        <v>23</v>
      </c>
      <c r="D2178" s="570">
        <v>4.54</v>
      </c>
    </row>
    <row r="2179" spans="1:4" ht="25.5">
      <c r="A2179" s="569">
        <v>92806</v>
      </c>
      <c r="B2179" s="569" t="s">
        <v>9800</v>
      </c>
      <c r="C2179" s="569" t="s">
        <v>23</v>
      </c>
      <c r="D2179" s="570">
        <v>4.34</v>
      </c>
    </row>
    <row r="2180" spans="1:4" ht="25.5">
      <c r="A2180" s="569">
        <v>92875</v>
      </c>
      <c r="B2180" s="569" t="s">
        <v>9858</v>
      </c>
      <c r="C2180" s="569" t="s">
        <v>23</v>
      </c>
      <c r="D2180" s="570">
        <v>5.42</v>
      </c>
    </row>
    <row r="2181" spans="1:4" ht="25.5">
      <c r="A2181" s="569">
        <v>92876</v>
      </c>
      <c r="B2181" s="569" t="s">
        <v>9859</v>
      </c>
      <c r="C2181" s="569" t="s">
        <v>23</v>
      </c>
      <c r="D2181" s="570">
        <v>5.18</v>
      </c>
    </row>
    <row r="2182" spans="1:4" ht="25.5">
      <c r="A2182" s="569">
        <v>92877</v>
      </c>
      <c r="B2182" s="569" t="s">
        <v>9860</v>
      </c>
      <c r="C2182" s="569" t="s">
        <v>23</v>
      </c>
      <c r="D2182" s="570">
        <v>4.6900000000000004</v>
      </c>
    </row>
    <row r="2183" spans="1:4" ht="25.5">
      <c r="A2183" s="569">
        <v>92878</v>
      </c>
      <c r="B2183" s="569" t="s">
        <v>9861</v>
      </c>
      <c r="C2183" s="569" t="s">
        <v>23</v>
      </c>
      <c r="D2183" s="570">
        <v>4.62</v>
      </c>
    </row>
    <row r="2184" spans="1:4" ht="25.5">
      <c r="A2184" s="569">
        <v>92879</v>
      </c>
      <c r="B2184" s="569" t="s">
        <v>9862</v>
      </c>
      <c r="C2184" s="569" t="s">
        <v>23</v>
      </c>
      <c r="D2184" s="570">
        <v>4.55</v>
      </c>
    </row>
    <row r="2185" spans="1:4" ht="25.5">
      <c r="A2185" s="569">
        <v>92880</v>
      </c>
      <c r="B2185" s="569" t="s">
        <v>9863</v>
      </c>
      <c r="C2185" s="569" t="s">
        <v>23</v>
      </c>
      <c r="D2185" s="570">
        <v>4.6399999999999997</v>
      </c>
    </row>
    <row r="2186" spans="1:4" ht="25.5">
      <c r="A2186" s="569">
        <v>92881</v>
      </c>
      <c r="B2186" s="569" t="s">
        <v>9864</v>
      </c>
      <c r="C2186" s="569" t="s">
        <v>23</v>
      </c>
      <c r="D2186" s="570">
        <v>4.62</v>
      </c>
    </row>
    <row r="2187" spans="1:4" ht="25.5">
      <c r="A2187" s="569">
        <v>92882</v>
      </c>
      <c r="B2187" s="569" t="s">
        <v>9865</v>
      </c>
      <c r="C2187" s="569" t="s">
        <v>23</v>
      </c>
      <c r="D2187" s="570">
        <v>7.6</v>
      </c>
    </row>
    <row r="2188" spans="1:4" ht="25.5">
      <c r="A2188" s="569">
        <v>92883</v>
      </c>
      <c r="B2188" s="569" t="s">
        <v>9866</v>
      </c>
      <c r="C2188" s="569" t="s">
        <v>23</v>
      </c>
      <c r="D2188" s="570">
        <v>6.86</v>
      </c>
    </row>
    <row r="2189" spans="1:4" ht="25.5">
      <c r="A2189" s="569">
        <v>92884</v>
      </c>
      <c r="B2189" s="569" t="s">
        <v>9867</v>
      </c>
      <c r="C2189" s="569" t="s">
        <v>23</v>
      </c>
      <c r="D2189" s="570">
        <v>5.99</v>
      </c>
    </row>
    <row r="2190" spans="1:4" ht="25.5">
      <c r="A2190" s="569">
        <v>92885</v>
      </c>
      <c r="B2190" s="569" t="s">
        <v>9868</v>
      </c>
      <c r="C2190" s="569" t="s">
        <v>23</v>
      </c>
      <c r="D2190" s="570">
        <v>5.62</v>
      </c>
    </row>
    <row r="2191" spans="1:4" ht="25.5">
      <c r="A2191" s="569">
        <v>92886</v>
      </c>
      <c r="B2191" s="569" t="s">
        <v>9869</v>
      </c>
      <c r="C2191" s="569" t="s">
        <v>23</v>
      </c>
      <c r="D2191" s="570">
        <v>5.28</v>
      </c>
    </row>
    <row r="2192" spans="1:4" ht="25.5">
      <c r="A2192" s="569">
        <v>92887</v>
      </c>
      <c r="B2192" s="569" t="s">
        <v>9870</v>
      </c>
      <c r="C2192" s="569" t="s">
        <v>23</v>
      </c>
      <c r="D2192" s="570">
        <v>5.18</v>
      </c>
    </row>
    <row r="2193" spans="1:4" ht="25.5">
      <c r="A2193" s="569">
        <v>92888</v>
      </c>
      <c r="B2193" s="569" t="s">
        <v>9871</v>
      </c>
      <c r="C2193" s="569" t="s">
        <v>23</v>
      </c>
      <c r="D2193" s="570">
        <v>5.0199999999999996</v>
      </c>
    </row>
    <row r="2194" spans="1:4" ht="51">
      <c r="A2194" s="569">
        <v>92915</v>
      </c>
      <c r="B2194" s="569" t="s">
        <v>12112</v>
      </c>
      <c r="C2194" s="569" t="s">
        <v>23</v>
      </c>
      <c r="D2194" s="570">
        <v>9.76</v>
      </c>
    </row>
    <row r="2195" spans="1:4" ht="51">
      <c r="A2195" s="569">
        <v>92916</v>
      </c>
      <c r="B2195" s="569" t="s">
        <v>12113</v>
      </c>
      <c r="C2195" s="569" t="s">
        <v>23</v>
      </c>
      <c r="D2195" s="570">
        <v>8.5</v>
      </c>
    </row>
    <row r="2196" spans="1:4" ht="51">
      <c r="A2196" s="569">
        <v>92917</v>
      </c>
      <c r="B2196" s="569" t="s">
        <v>12114</v>
      </c>
      <c r="C2196" s="569" t="s">
        <v>23</v>
      </c>
      <c r="D2196" s="570">
        <v>8.23</v>
      </c>
    </row>
    <row r="2197" spans="1:4" ht="51">
      <c r="A2197" s="569">
        <v>92919</v>
      </c>
      <c r="B2197" s="569" t="s">
        <v>12115</v>
      </c>
      <c r="C2197" s="569" t="s">
        <v>23</v>
      </c>
      <c r="D2197" s="570">
        <v>6.68</v>
      </c>
    </row>
    <row r="2198" spans="1:4" ht="51">
      <c r="A2198" s="569">
        <v>92921</v>
      </c>
      <c r="B2198" s="569" t="s">
        <v>12116</v>
      </c>
      <c r="C2198" s="569" t="s">
        <v>23</v>
      </c>
      <c r="D2198" s="570">
        <v>5.94</v>
      </c>
    </row>
    <row r="2199" spans="1:4" ht="51">
      <c r="A2199" s="569">
        <v>92922</v>
      </c>
      <c r="B2199" s="569" t="s">
        <v>12117</v>
      </c>
      <c r="C2199" s="569" t="s">
        <v>23</v>
      </c>
      <c r="D2199" s="570">
        <v>5.5</v>
      </c>
    </row>
    <row r="2200" spans="1:4" ht="51">
      <c r="A2200" s="569">
        <v>92923</v>
      </c>
      <c r="B2200" s="569" t="s">
        <v>12118</v>
      </c>
      <c r="C2200" s="569" t="s">
        <v>23</v>
      </c>
      <c r="D2200" s="570">
        <v>5.03</v>
      </c>
    </row>
    <row r="2201" spans="1:4" ht="51">
      <c r="A2201" s="569">
        <v>92924</v>
      </c>
      <c r="B2201" s="569" t="s">
        <v>12119</v>
      </c>
      <c r="C2201" s="569" t="s">
        <v>23</v>
      </c>
      <c r="D2201" s="570">
        <v>5.49</v>
      </c>
    </row>
    <row r="2202" spans="1:4" ht="38.25">
      <c r="A2202" s="569">
        <v>95445</v>
      </c>
      <c r="B2202" s="569" t="s">
        <v>10778</v>
      </c>
      <c r="C2202" s="569" t="s">
        <v>23</v>
      </c>
      <c r="D2202" s="570">
        <v>4.72</v>
      </c>
    </row>
    <row r="2203" spans="1:4" ht="38.25">
      <c r="A2203" s="569">
        <v>95446</v>
      </c>
      <c r="B2203" s="569" t="s">
        <v>10779</v>
      </c>
      <c r="C2203" s="569" t="s">
        <v>23</v>
      </c>
      <c r="D2203" s="570">
        <v>4.83</v>
      </c>
    </row>
    <row r="2204" spans="1:4" ht="51">
      <c r="A2204" s="569">
        <v>95576</v>
      </c>
      <c r="B2204" s="569" t="s">
        <v>12682</v>
      </c>
      <c r="C2204" s="569" t="s">
        <v>23</v>
      </c>
      <c r="D2204" s="570">
        <v>7.79</v>
      </c>
    </row>
    <row r="2205" spans="1:4" ht="38.25">
      <c r="A2205" s="569">
        <v>95577</v>
      </c>
      <c r="B2205" s="569" t="s">
        <v>10802</v>
      </c>
      <c r="C2205" s="569" t="s">
        <v>23</v>
      </c>
      <c r="D2205" s="570">
        <v>6.44</v>
      </c>
    </row>
    <row r="2206" spans="1:4" ht="51">
      <c r="A2206" s="569">
        <v>95578</v>
      </c>
      <c r="B2206" s="569" t="s">
        <v>12683</v>
      </c>
      <c r="C2206" s="569" t="s">
        <v>23</v>
      </c>
      <c r="D2206" s="570">
        <v>5.86</v>
      </c>
    </row>
    <row r="2207" spans="1:4" ht="38.25">
      <c r="A2207" s="569">
        <v>95579</v>
      </c>
      <c r="B2207" s="569" t="s">
        <v>10803</v>
      </c>
      <c r="C2207" s="569" t="s">
        <v>23</v>
      </c>
      <c r="D2207" s="570">
        <v>5.55</v>
      </c>
    </row>
    <row r="2208" spans="1:4" ht="38.25">
      <c r="A2208" s="569">
        <v>95580</v>
      </c>
      <c r="B2208" s="569" t="s">
        <v>10804</v>
      </c>
      <c r="C2208" s="569" t="s">
        <v>23</v>
      </c>
      <c r="D2208" s="570">
        <v>5.19</v>
      </c>
    </row>
    <row r="2209" spans="1:4" ht="38.25">
      <c r="A2209" s="569">
        <v>95581</v>
      </c>
      <c r="B2209" s="569" t="s">
        <v>10805</v>
      </c>
      <c r="C2209" s="569" t="s">
        <v>23</v>
      </c>
      <c r="D2209" s="570">
        <v>5.72</v>
      </c>
    </row>
    <row r="2210" spans="1:4" ht="38.25">
      <c r="A2210" s="569">
        <v>95583</v>
      </c>
      <c r="B2210" s="569" t="s">
        <v>10806</v>
      </c>
      <c r="C2210" s="569" t="s">
        <v>23</v>
      </c>
      <c r="D2210" s="570">
        <v>10.14</v>
      </c>
    </row>
    <row r="2211" spans="1:4" ht="38.25">
      <c r="A2211" s="569">
        <v>95584</v>
      </c>
      <c r="B2211" s="569" t="s">
        <v>10807</v>
      </c>
      <c r="C2211" s="569" t="s">
        <v>23</v>
      </c>
      <c r="D2211" s="570">
        <v>8.26</v>
      </c>
    </row>
    <row r="2212" spans="1:4" ht="51">
      <c r="A2212" s="569">
        <v>95585</v>
      </c>
      <c r="B2212" s="569" t="s">
        <v>12684</v>
      </c>
      <c r="C2212" s="569" t="s">
        <v>23</v>
      </c>
      <c r="D2212" s="570">
        <v>8.14</v>
      </c>
    </row>
    <row r="2213" spans="1:4" ht="38.25">
      <c r="A2213" s="569">
        <v>95586</v>
      </c>
      <c r="B2213" s="569" t="s">
        <v>10808</v>
      </c>
      <c r="C2213" s="569" t="s">
        <v>23</v>
      </c>
      <c r="D2213" s="570">
        <v>6.7</v>
      </c>
    </row>
    <row r="2214" spans="1:4" ht="51">
      <c r="A2214" s="569">
        <v>95587</v>
      </c>
      <c r="B2214" s="569" t="s">
        <v>12685</v>
      </c>
      <c r="C2214" s="569" t="s">
        <v>23</v>
      </c>
      <c r="D2214" s="570">
        <v>6.07</v>
      </c>
    </row>
    <row r="2215" spans="1:4" ht="38.25">
      <c r="A2215" s="569">
        <v>95588</v>
      </c>
      <c r="B2215" s="569" t="s">
        <v>10809</v>
      </c>
      <c r="C2215" s="569" t="s">
        <v>23</v>
      </c>
      <c r="D2215" s="570">
        <v>5.72</v>
      </c>
    </row>
    <row r="2216" spans="1:4" ht="38.25">
      <c r="A2216" s="569">
        <v>95589</v>
      </c>
      <c r="B2216" s="569" t="s">
        <v>10810</v>
      </c>
      <c r="C2216" s="569" t="s">
        <v>23</v>
      </c>
      <c r="D2216" s="570">
        <v>5.32</v>
      </c>
    </row>
    <row r="2217" spans="1:4" ht="38.25">
      <c r="A2217" s="569">
        <v>95590</v>
      </c>
      <c r="B2217" s="569" t="s">
        <v>10811</v>
      </c>
      <c r="C2217" s="569" t="s">
        <v>23</v>
      </c>
      <c r="D2217" s="570">
        <v>5.83</v>
      </c>
    </row>
    <row r="2218" spans="1:4" ht="38.25">
      <c r="A2218" s="569">
        <v>95592</v>
      </c>
      <c r="B2218" s="569" t="s">
        <v>10812</v>
      </c>
      <c r="C2218" s="569" t="s">
        <v>23</v>
      </c>
      <c r="D2218" s="570">
        <v>12.46</v>
      </c>
    </row>
    <row r="2219" spans="1:4" ht="38.25">
      <c r="A2219" s="569">
        <v>95593</v>
      </c>
      <c r="B2219" s="569" t="s">
        <v>10813</v>
      </c>
      <c r="C2219" s="569" t="s">
        <v>23</v>
      </c>
      <c r="D2219" s="570">
        <v>9.64</v>
      </c>
    </row>
    <row r="2220" spans="1:4" ht="51">
      <c r="A2220" s="569">
        <v>95943</v>
      </c>
      <c r="B2220" s="569" t="s">
        <v>10938</v>
      </c>
      <c r="C2220" s="569" t="s">
        <v>23</v>
      </c>
      <c r="D2220" s="570">
        <v>13.11</v>
      </c>
    </row>
    <row r="2221" spans="1:4" ht="51">
      <c r="A2221" s="569">
        <v>95944</v>
      </c>
      <c r="B2221" s="569" t="s">
        <v>10939</v>
      </c>
      <c r="C2221" s="569" t="s">
        <v>23</v>
      </c>
      <c r="D2221" s="570">
        <v>11.46</v>
      </c>
    </row>
    <row r="2222" spans="1:4" ht="51">
      <c r="A2222" s="569">
        <v>95945</v>
      </c>
      <c r="B2222" s="569" t="s">
        <v>10940</v>
      </c>
      <c r="C2222" s="569" t="s">
        <v>23</v>
      </c>
      <c r="D2222" s="570">
        <v>9.57</v>
      </c>
    </row>
    <row r="2223" spans="1:4" ht="51">
      <c r="A2223" s="569">
        <v>95946</v>
      </c>
      <c r="B2223" s="569" t="s">
        <v>10941</v>
      </c>
      <c r="C2223" s="569" t="s">
        <v>23</v>
      </c>
      <c r="D2223" s="570">
        <v>6.99</v>
      </c>
    </row>
    <row r="2224" spans="1:4" ht="51">
      <c r="A2224" s="569">
        <v>95947</v>
      </c>
      <c r="B2224" s="569" t="s">
        <v>10942</v>
      </c>
      <c r="C2224" s="569" t="s">
        <v>23</v>
      </c>
      <c r="D2224" s="570">
        <v>5.63</v>
      </c>
    </row>
    <row r="2225" spans="1:4" ht="51">
      <c r="A2225" s="569">
        <v>95948</v>
      </c>
      <c r="B2225" s="569" t="s">
        <v>10943</v>
      </c>
      <c r="C2225" s="569" t="s">
        <v>23</v>
      </c>
      <c r="D2225" s="570">
        <v>4.9000000000000004</v>
      </c>
    </row>
    <row r="2226" spans="1:4" ht="38.25">
      <c r="A2226" s="569">
        <v>96544</v>
      </c>
      <c r="B2226" s="569" t="s">
        <v>11096</v>
      </c>
      <c r="C2226" s="569" t="s">
        <v>23</v>
      </c>
      <c r="D2226" s="570">
        <v>9.2100000000000009</v>
      </c>
    </row>
    <row r="2227" spans="1:4" ht="38.25">
      <c r="A2227" s="569">
        <v>96545</v>
      </c>
      <c r="B2227" s="569" t="s">
        <v>11097</v>
      </c>
      <c r="C2227" s="569" t="s">
        <v>23</v>
      </c>
      <c r="D2227" s="570">
        <v>8.8000000000000007</v>
      </c>
    </row>
    <row r="2228" spans="1:4" ht="38.25">
      <c r="A2228" s="569">
        <v>96546</v>
      </c>
      <c r="B2228" s="569" t="s">
        <v>11098</v>
      </c>
      <c r="C2228" s="569" t="s">
        <v>23</v>
      </c>
      <c r="D2228" s="570">
        <v>7.16</v>
      </c>
    </row>
    <row r="2229" spans="1:4" ht="38.25">
      <c r="A2229" s="569">
        <v>96547</v>
      </c>
      <c r="B2229" s="569" t="s">
        <v>11099</v>
      </c>
      <c r="C2229" s="569" t="s">
        <v>23</v>
      </c>
      <c r="D2229" s="570">
        <v>6.34</v>
      </c>
    </row>
    <row r="2230" spans="1:4" ht="38.25">
      <c r="A2230" s="569">
        <v>96548</v>
      </c>
      <c r="B2230" s="569" t="s">
        <v>11100</v>
      </c>
      <c r="C2230" s="569" t="s">
        <v>23</v>
      </c>
      <c r="D2230" s="570">
        <v>5.85</v>
      </c>
    </row>
    <row r="2231" spans="1:4" ht="38.25">
      <c r="A2231" s="569">
        <v>96549</v>
      </c>
      <c r="B2231" s="569" t="s">
        <v>11101</v>
      </c>
      <c r="C2231" s="569" t="s">
        <v>23</v>
      </c>
      <c r="D2231" s="570">
        <v>5.36</v>
      </c>
    </row>
    <row r="2232" spans="1:4" ht="38.25">
      <c r="A2232" s="569">
        <v>96550</v>
      </c>
      <c r="B2232" s="569" t="s">
        <v>11102</v>
      </c>
      <c r="C2232" s="569" t="s">
        <v>23</v>
      </c>
      <c r="D2232" s="570">
        <v>5.79</v>
      </c>
    </row>
    <row r="2233" spans="1:4" ht="25.5">
      <c r="A2233" s="569">
        <v>40780</v>
      </c>
      <c r="B2233" s="569" t="s">
        <v>4400</v>
      </c>
      <c r="C2233" s="569" t="s">
        <v>78</v>
      </c>
      <c r="D2233" s="570">
        <v>8.34</v>
      </c>
    </row>
    <row r="2234" spans="1:4" ht="25.5">
      <c r="A2234" s="569" t="s">
        <v>11952</v>
      </c>
      <c r="B2234" s="569" t="s">
        <v>93</v>
      </c>
      <c r="C2234" s="569" t="s">
        <v>40</v>
      </c>
      <c r="D2234" s="570">
        <v>92.83</v>
      </c>
    </row>
    <row r="2235" spans="1:4" ht="25.5">
      <c r="A2235" s="569">
        <v>89993</v>
      </c>
      <c r="B2235" s="569" t="s">
        <v>5107</v>
      </c>
      <c r="C2235" s="569" t="s">
        <v>40</v>
      </c>
      <c r="D2235" s="570">
        <v>581.02</v>
      </c>
    </row>
    <row r="2236" spans="1:4" ht="38.25">
      <c r="A2236" s="569">
        <v>89994</v>
      </c>
      <c r="B2236" s="569" t="s">
        <v>8718</v>
      </c>
      <c r="C2236" s="569" t="s">
        <v>40</v>
      </c>
      <c r="D2236" s="570">
        <v>488.5</v>
      </c>
    </row>
    <row r="2237" spans="1:4" ht="25.5">
      <c r="A2237" s="569">
        <v>89995</v>
      </c>
      <c r="B2237" s="569" t="s">
        <v>8719</v>
      </c>
      <c r="C2237" s="569" t="s">
        <v>40</v>
      </c>
      <c r="D2237" s="570">
        <v>557.35</v>
      </c>
    </row>
    <row r="2238" spans="1:4" ht="51">
      <c r="A2238" s="569">
        <v>90278</v>
      </c>
      <c r="B2238" s="569" t="s">
        <v>8746</v>
      </c>
      <c r="C2238" s="569" t="s">
        <v>40</v>
      </c>
      <c r="D2238" s="570">
        <v>279.41000000000003</v>
      </c>
    </row>
    <row r="2239" spans="1:4" ht="51">
      <c r="A2239" s="569">
        <v>90279</v>
      </c>
      <c r="B2239" s="569" t="s">
        <v>8747</v>
      </c>
      <c r="C2239" s="569" t="s">
        <v>40</v>
      </c>
      <c r="D2239" s="570">
        <v>298.06</v>
      </c>
    </row>
    <row r="2240" spans="1:4" ht="51">
      <c r="A2240" s="569">
        <v>90280</v>
      </c>
      <c r="B2240" s="569" t="s">
        <v>8748</v>
      </c>
      <c r="C2240" s="569" t="s">
        <v>40</v>
      </c>
      <c r="D2240" s="570">
        <v>332.74</v>
      </c>
    </row>
    <row r="2241" spans="1:4" ht="51">
      <c r="A2241" s="569">
        <v>90281</v>
      </c>
      <c r="B2241" s="569" t="s">
        <v>8749</v>
      </c>
      <c r="C2241" s="569" t="s">
        <v>40</v>
      </c>
      <c r="D2241" s="570">
        <v>381.27</v>
      </c>
    </row>
    <row r="2242" spans="1:4" ht="38.25">
      <c r="A2242" s="569">
        <v>90282</v>
      </c>
      <c r="B2242" s="569" t="s">
        <v>8750</v>
      </c>
      <c r="C2242" s="569" t="s">
        <v>40</v>
      </c>
      <c r="D2242" s="570">
        <v>283.8</v>
      </c>
    </row>
    <row r="2243" spans="1:4" ht="38.25">
      <c r="A2243" s="569">
        <v>90283</v>
      </c>
      <c r="B2243" s="569" t="s">
        <v>8751</v>
      </c>
      <c r="C2243" s="569" t="s">
        <v>40</v>
      </c>
      <c r="D2243" s="570">
        <v>303.63</v>
      </c>
    </row>
    <row r="2244" spans="1:4" ht="38.25">
      <c r="A2244" s="569">
        <v>90284</v>
      </c>
      <c r="B2244" s="569" t="s">
        <v>8752</v>
      </c>
      <c r="C2244" s="569" t="s">
        <v>40</v>
      </c>
      <c r="D2244" s="570">
        <v>339.16</v>
      </c>
    </row>
    <row r="2245" spans="1:4" ht="38.25">
      <c r="A2245" s="569">
        <v>90285</v>
      </c>
      <c r="B2245" s="569" t="s">
        <v>8753</v>
      </c>
      <c r="C2245" s="569" t="s">
        <v>40</v>
      </c>
      <c r="D2245" s="570">
        <v>390.38</v>
      </c>
    </row>
    <row r="2246" spans="1:4" ht="76.5">
      <c r="A2246" s="569">
        <v>90853</v>
      </c>
      <c r="B2246" s="569" t="s">
        <v>8918</v>
      </c>
      <c r="C2246" s="569" t="s">
        <v>40</v>
      </c>
      <c r="D2246" s="570">
        <v>410.04</v>
      </c>
    </row>
    <row r="2247" spans="1:4" ht="76.5">
      <c r="A2247" s="569">
        <v>90854</v>
      </c>
      <c r="B2247" s="569" t="s">
        <v>8919</v>
      </c>
      <c r="C2247" s="569" t="s">
        <v>40</v>
      </c>
      <c r="D2247" s="570">
        <v>397.6</v>
      </c>
    </row>
    <row r="2248" spans="1:4" ht="76.5">
      <c r="A2248" s="569">
        <v>90855</v>
      </c>
      <c r="B2248" s="569" t="s">
        <v>8920</v>
      </c>
      <c r="C2248" s="569" t="s">
        <v>40</v>
      </c>
      <c r="D2248" s="570">
        <v>434.34</v>
      </c>
    </row>
    <row r="2249" spans="1:4" ht="76.5">
      <c r="A2249" s="569">
        <v>90856</v>
      </c>
      <c r="B2249" s="569" t="s">
        <v>8921</v>
      </c>
      <c r="C2249" s="569" t="s">
        <v>40</v>
      </c>
      <c r="D2249" s="570">
        <v>413.22</v>
      </c>
    </row>
    <row r="2250" spans="1:4" ht="76.5">
      <c r="A2250" s="569">
        <v>90857</v>
      </c>
      <c r="B2250" s="569" t="s">
        <v>8922</v>
      </c>
      <c r="C2250" s="569" t="s">
        <v>40</v>
      </c>
      <c r="D2250" s="570">
        <v>399.71</v>
      </c>
    </row>
    <row r="2251" spans="1:4" ht="76.5">
      <c r="A2251" s="569">
        <v>90858</v>
      </c>
      <c r="B2251" s="569" t="s">
        <v>8923</v>
      </c>
      <c r="C2251" s="569" t="s">
        <v>40</v>
      </c>
      <c r="D2251" s="570">
        <v>448.88</v>
      </c>
    </row>
    <row r="2252" spans="1:4" ht="76.5">
      <c r="A2252" s="569">
        <v>90859</v>
      </c>
      <c r="B2252" s="569" t="s">
        <v>8924</v>
      </c>
      <c r="C2252" s="569" t="s">
        <v>40</v>
      </c>
      <c r="D2252" s="570">
        <v>391.04</v>
      </c>
    </row>
    <row r="2253" spans="1:4" ht="76.5">
      <c r="A2253" s="569">
        <v>90860</v>
      </c>
      <c r="B2253" s="569" t="s">
        <v>8925</v>
      </c>
      <c r="C2253" s="569" t="s">
        <v>40</v>
      </c>
      <c r="D2253" s="570">
        <v>395.43</v>
      </c>
    </row>
    <row r="2254" spans="1:4" ht="76.5">
      <c r="A2254" s="569">
        <v>90861</v>
      </c>
      <c r="B2254" s="569" t="s">
        <v>8926</v>
      </c>
      <c r="C2254" s="569" t="s">
        <v>40</v>
      </c>
      <c r="D2254" s="570">
        <v>403.51</v>
      </c>
    </row>
    <row r="2255" spans="1:4" ht="76.5">
      <c r="A2255" s="569">
        <v>90862</v>
      </c>
      <c r="B2255" s="569" t="s">
        <v>8927</v>
      </c>
      <c r="C2255" s="569" t="s">
        <v>40</v>
      </c>
      <c r="D2255" s="570">
        <v>367.64</v>
      </c>
    </row>
    <row r="2256" spans="1:4" ht="63.75">
      <c r="A2256" s="569">
        <v>92718</v>
      </c>
      <c r="B2256" s="569" t="s">
        <v>9720</v>
      </c>
      <c r="C2256" s="569" t="s">
        <v>40</v>
      </c>
      <c r="D2256" s="570">
        <v>468.73</v>
      </c>
    </row>
    <row r="2257" spans="1:4" ht="63.75">
      <c r="A2257" s="569">
        <v>92719</v>
      </c>
      <c r="B2257" s="569" t="s">
        <v>9721</v>
      </c>
      <c r="C2257" s="569" t="s">
        <v>40</v>
      </c>
      <c r="D2257" s="570">
        <v>352.5</v>
      </c>
    </row>
    <row r="2258" spans="1:4" ht="63.75">
      <c r="A2258" s="569">
        <v>92720</v>
      </c>
      <c r="B2258" s="569" t="s">
        <v>9722</v>
      </c>
      <c r="C2258" s="569" t="s">
        <v>40</v>
      </c>
      <c r="D2258" s="570">
        <v>403.2</v>
      </c>
    </row>
    <row r="2259" spans="1:4" ht="63.75">
      <c r="A2259" s="569">
        <v>92721</v>
      </c>
      <c r="B2259" s="569" t="s">
        <v>9723</v>
      </c>
      <c r="C2259" s="569" t="s">
        <v>40</v>
      </c>
      <c r="D2259" s="570">
        <v>345.39</v>
      </c>
    </row>
    <row r="2260" spans="1:4" ht="63.75">
      <c r="A2260" s="569">
        <v>92722</v>
      </c>
      <c r="B2260" s="569" t="s">
        <v>9724</v>
      </c>
      <c r="C2260" s="569" t="s">
        <v>40</v>
      </c>
      <c r="D2260" s="570">
        <v>400.22</v>
      </c>
    </row>
    <row r="2261" spans="1:4" ht="63.75">
      <c r="A2261" s="569">
        <v>92723</v>
      </c>
      <c r="B2261" s="569" t="s">
        <v>9725</v>
      </c>
      <c r="C2261" s="569" t="s">
        <v>40</v>
      </c>
      <c r="D2261" s="570">
        <v>388.27</v>
      </c>
    </row>
    <row r="2262" spans="1:4" ht="63.75">
      <c r="A2262" s="569">
        <v>92724</v>
      </c>
      <c r="B2262" s="569" t="s">
        <v>9726</v>
      </c>
      <c r="C2262" s="569" t="s">
        <v>40</v>
      </c>
      <c r="D2262" s="570">
        <v>385.68</v>
      </c>
    </row>
    <row r="2263" spans="1:4" ht="76.5">
      <c r="A2263" s="569">
        <v>92725</v>
      </c>
      <c r="B2263" s="569" t="s">
        <v>9727</v>
      </c>
      <c r="C2263" s="569" t="s">
        <v>40</v>
      </c>
      <c r="D2263" s="570">
        <v>384.58</v>
      </c>
    </row>
    <row r="2264" spans="1:4" ht="76.5">
      <c r="A2264" s="569">
        <v>92726</v>
      </c>
      <c r="B2264" s="569" t="s">
        <v>9728</v>
      </c>
      <c r="C2264" s="569" t="s">
        <v>40</v>
      </c>
      <c r="D2264" s="570">
        <v>382.75</v>
      </c>
    </row>
    <row r="2265" spans="1:4" ht="89.25">
      <c r="A2265" s="569">
        <v>92727</v>
      </c>
      <c r="B2265" s="569" t="s">
        <v>9729</v>
      </c>
      <c r="C2265" s="569" t="s">
        <v>40</v>
      </c>
      <c r="D2265" s="570">
        <v>414.08</v>
      </c>
    </row>
    <row r="2266" spans="1:4" ht="89.25">
      <c r="A2266" s="569">
        <v>92728</v>
      </c>
      <c r="B2266" s="569" t="s">
        <v>9730</v>
      </c>
      <c r="C2266" s="569" t="s">
        <v>40</v>
      </c>
      <c r="D2266" s="570">
        <v>395.5</v>
      </c>
    </row>
    <row r="2267" spans="1:4" ht="89.25">
      <c r="A2267" s="569">
        <v>92729</v>
      </c>
      <c r="B2267" s="569" t="s">
        <v>9731</v>
      </c>
      <c r="C2267" s="569" t="s">
        <v>40</v>
      </c>
      <c r="D2267" s="570">
        <v>387.63</v>
      </c>
    </row>
    <row r="2268" spans="1:4" ht="89.25">
      <c r="A2268" s="569">
        <v>92730</v>
      </c>
      <c r="B2268" s="569" t="s">
        <v>9732</v>
      </c>
      <c r="C2268" s="569" t="s">
        <v>40</v>
      </c>
      <c r="D2268" s="570">
        <v>374.51</v>
      </c>
    </row>
    <row r="2269" spans="1:4" ht="89.25">
      <c r="A2269" s="569">
        <v>92731</v>
      </c>
      <c r="B2269" s="569" t="s">
        <v>9733</v>
      </c>
      <c r="C2269" s="569" t="s">
        <v>40</v>
      </c>
      <c r="D2269" s="570">
        <v>389.81</v>
      </c>
    </row>
    <row r="2270" spans="1:4" ht="89.25">
      <c r="A2270" s="569">
        <v>92732</v>
      </c>
      <c r="B2270" s="569" t="s">
        <v>9734</v>
      </c>
      <c r="C2270" s="569" t="s">
        <v>40</v>
      </c>
      <c r="D2270" s="570">
        <v>377.05</v>
      </c>
    </row>
    <row r="2271" spans="1:4" ht="89.25">
      <c r="A2271" s="569">
        <v>92733</v>
      </c>
      <c r="B2271" s="569" t="s">
        <v>9735</v>
      </c>
      <c r="C2271" s="569" t="s">
        <v>40</v>
      </c>
      <c r="D2271" s="570">
        <v>371.62</v>
      </c>
    </row>
    <row r="2272" spans="1:4" ht="89.25">
      <c r="A2272" s="569">
        <v>92734</v>
      </c>
      <c r="B2272" s="569" t="s">
        <v>9736</v>
      </c>
      <c r="C2272" s="569" t="s">
        <v>40</v>
      </c>
      <c r="D2272" s="570">
        <v>362.62</v>
      </c>
    </row>
    <row r="2273" spans="1:4" ht="89.25">
      <c r="A2273" s="569">
        <v>92735</v>
      </c>
      <c r="B2273" s="569" t="s">
        <v>9737</v>
      </c>
      <c r="C2273" s="569" t="s">
        <v>40</v>
      </c>
      <c r="D2273" s="570">
        <v>367.36</v>
      </c>
    </row>
    <row r="2274" spans="1:4" ht="89.25">
      <c r="A2274" s="569">
        <v>92736</v>
      </c>
      <c r="B2274" s="569" t="s">
        <v>9738</v>
      </c>
      <c r="C2274" s="569" t="s">
        <v>40</v>
      </c>
      <c r="D2274" s="570">
        <v>357.72</v>
      </c>
    </row>
    <row r="2275" spans="1:4" ht="89.25">
      <c r="A2275" s="569">
        <v>92739</v>
      </c>
      <c r="B2275" s="569" t="s">
        <v>9739</v>
      </c>
      <c r="C2275" s="569" t="s">
        <v>40</v>
      </c>
      <c r="D2275" s="570">
        <v>343.73</v>
      </c>
    </row>
    <row r="2276" spans="1:4" ht="89.25">
      <c r="A2276" s="569">
        <v>92740</v>
      </c>
      <c r="B2276" s="569" t="s">
        <v>9740</v>
      </c>
      <c r="C2276" s="569" t="s">
        <v>40</v>
      </c>
      <c r="D2276" s="570">
        <v>338.95</v>
      </c>
    </row>
    <row r="2277" spans="1:4" ht="63.75">
      <c r="A2277" s="569">
        <v>92741</v>
      </c>
      <c r="B2277" s="569" t="s">
        <v>9741</v>
      </c>
      <c r="C2277" s="569" t="s">
        <v>40</v>
      </c>
      <c r="D2277" s="570">
        <v>515.70000000000005</v>
      </c>
    </row>
    <row r="2278" spans="1:4" ht="76.5">
      <c r="A2278" s="569">
        <v>92742</v>
      </c>
      <c r="B2278" s="569" t="s">
        <v>9742</v>
      </c>
      <c r="C2278" s="569" t="s">
        <v>40</v>
      </c>
      <c r="D2278" s="570">
        <v>701.39</v>
      </c>
    </row>
    <row r="2279" spans="1:4" ht="38.25">
      <c r="A2279" s="569">
        <v>92873</v>
      </c>
      <c r="B2279" s="569" t="s">
        <v>113</v>
      </c>
      <c r="C2279" s="569" t="s">
        <v>40</v>
      </c>
      <c r="D2279" s="570">
        <v>143.69999999999999</v>
      </c>
    </row>
    <row r="2280" spans="1:4" ht="38.25">
      <c r="A2280" s="569">
        <v>92874</v>
      </c>
      <c r="B2280" s="569" t="s">
        <v>9857</v>
      </c>
      <c r="C2280" s="569" t="s">
        <v>40</v>
      </c>
      <c r="D2280" s="570">
        <v>23.89</v>
      </c>
    </row>
    <row r="2281" spans="1:4" ht="51">
      <c r="A2281" s="569">
        <v>94962</v>
      </c>
      <c r="B2281" s="569" t="s">
        <v>10570</v>
      </c>
      <c r="C2281" s="569" t="s">
        <v>40</v>
      </c>
      <c r="D2281" s="570">
        <v>245.44</v>
      </c>
    </row>
    <row r="2282" spans="1:4" ht="38.25">
      <c r="A2282" s="569">
        <v>94963</v>
      </c>
      <c r="B2282" s="569" t="s">
        <v>10571</v>
      </c>
      <c r="C2282" s="569" t="s">
        <v>40</v>
      </c>
      <c r="D2282" s="570">
        <v>271.14999999999998</v>
      </c>
    </row>
    <row r="2283" spans="1:4" ht="38.25">
      <c r="A2283" s="569">
        <v>94964</v>
      </c>
      <c r="B2283" s="569" t="s">
        <v>5469</v>
      </c>
      <c r="C2283" s="569" t="s">
        <v>40</v>
      </c>
      <c r="D2283" s="570">
        <v>297.89999999999998</v>
      </c>
    </row>
    <row r="2284" spans="1:4" ht="38.25">
      <c r="A2284" s="569">
        <v>94965</v>
      </c>
      <c r="B2284" s="569" t="s">
        <v>10572</v>
      </c>
      <c r="C2284" s="569" t="s">
        <v>40</v>
      </c>
      <c r="D2284" s="570">
        <v>310.74</v>
      </c>
    </row>
    <row r="2285" spans="1:4" ht="38.25">
      <c r="A2285" s="569">
        <v>94966</v>
      </c>
      <c r="B2285" s="569" t="s">
        <v>10573</v>
      </c>
      <c r="C2285" s="569" t="s">
        <v>40</v>
      </c>
      <c r="D2285" s="570">
        <v>322.16000000000003</v>
      </c>
    </row>
    <row r="2286" spans="1:4" ht="38.25">
      <c r="A2286" s="569">
        <v>94967</v>
      </c>
      <c r="B2286" s="569" t="s">
        <v>10574</v>
      </c>
      <c r="C2286" s="569" t="s">
        <v>40</v>
      </c>
      <c r="D2286" s="570">
        <v>369.69</v>
      </c>
    </row>
    <row r="2287" spans="1:4" ht="51">
      <c r="A2287" s="569">
        <v>94968</v>
      </c>
      <c r="B2287" s="569" t="s">
        <v>10575</v>
      </c>
      <c r="C2287" s="569" t="s">
        <v>40</v>
      </c>
      <c r="D2287" s="570">
        <v>240.6</v>
      </c>
    </row>
    <row r="2288" spans="1:4" ht="38.25">
      <c r="A2288" s="569">
        <v>94969</v>
      </c>
      <c r="B2288" s="569" t="s">
        <v>10576</v>
      </c>
      <c r="C2288" s="569" t="s">
        <v>40</v>
      </c>
      <c r="D2288" s="570">
        <v>266.91000000000003</v>
      </c>
    </row>
    <row r="2289" spans="1:4" ht="38.25">
      <c r="A2289" s="569">
        <v>94970</v>
      </c>
      <c r="B2289" s="569" t="s">
        <v>5470</v>
      </c>
      <c r="C2289" s="569" t="s">
        <v>40</v>
      </c>
      <c r="D2289" s="570">
        <v>289.82</v>
      </c>
    </row>
    <row r="2290" spans="1:4" ht="38.25">
      <c r="A2290" s="569">
        <v>94971</v>
      </c>
      <c r="B2290" s="569" t="s">
        <v>10577</v>
      </c>
      <c r="C2290" s="569" t="s">
        <v>40</v>
      </c>
      <c r="D2290" s="570">
        <v>306.57</v>
      </c>
    </row>
    <row r="2291" spans="1:4" ht="38.25">
      <c r="A2291" s="569">
        <v>94972</v>
      </c>
      <c r="B2291" s="569" t="s">
        <v>10578</v>
      </c>
      <c r="C2291" s="569" t="s">
        <v>40</v>
      </c>
      <c r="D2291" s="570">
        <v>319.64999999999998</v>
      </c>
    </row>
    <row r="2292" spans="1:4" ht="38.25">
      <c r="A2292" s="569">
        <v>94973</v>
      </c>
      <c r="B2292" s="569" t="s">
        <v>10579</v>
      </c>
      <c r="C2292" s="569" t="s">
        <v>40</v>
      </c>
      <c r="D2292" s="570">
        <v>364.4</v>
      </c>
    </row>
    <row r="2293" spans="1:4" ht="38.25">
      <c r="A2293" s="569">
        <v>94974</v>
      </c>
      <c r="B2293" s="569" t="s">
        <v>10580</v>
      </c>
      <c r="C2293" s="569" t="s">
        <v>40</v>
      </c>
      <c r="D2293" s="570">
        <v>339.27</v>
      </c>
    </row>
    <row r="2294" spans="1:4" ht="38.25">
      <c r="A2294" s="569">
        <v>94975</v>
      </c>
      <c r="B2294" s="569" t="s">
        <v>10581</v>
      </c>
      <c r="C2294" s="569" t="s">
        <v>40</v>
      </c>
      <c r="D2294" s="570">
        <v>363.33</v>
      </c>
    </row>
    <row r="2295" spans="1:4" ht="51">
      <c r="A2295" s="569">
        <v>96555</v>
      </c>
      <c r="B2295" s="569" t="s">
        <v>11103</v>
      </c>
      <c r="C2295" s="569" t="s">
        <v>40</v>
      </c>
      <c r="D2295" s="570">
        <v>444.51</v>
      </c>
    </row>
    <row r="2296" spans="1:4" ht="38.25">
      <c r="A2296" s="569">
        <v>96556</v>
      </c>
      <c r="B2296" s="569" t="s">
        <v>11104</v>
      </c>
      <c r="C2296" s="569" t="s">
        <v>40</v>
      </c>
      <c r="D2296" s="570">
        <v>500.67</v>
      </c>
    </row>
    <row r="2297" spans="1:4" ht="51">
      <c r="A2297" s="569">
        <v>96557</v>
      </c>
      <c r="B2297" s="569" t="s">
        <v>11105</v>
      </c>
      <c r="C2297" s="569" t="s">
        <v>40</v>
      </c>
      <c r="D2297" s="570">
        <v>422.93</v>
      </c>
    </row>
    <row r="2298" spans="1:4" ht="38.25">
      <c r="A2298" s="569">
        <v>96558</v>
      </c>
      <c r="B2298" s="569" t="s">
        <v>11106</v>
      </c>
      <c r="C2298" s="569" t="s">
        <v>40</v>
      </c>
      <c r="D2298" s="570">
        <v>428.01</v>
      </c>
    </row>
    <row r="2299" spans="1:4" ht="51">
      <c r="A2299" s="569" t="s">
        <v>11922</v>
      </c>
      <c r="B2299" s="569" t="s">
        <v>11923</v>
      </c>
      <c r="C2299" s="569" t="s">
        <v>78</v>
      </c>
      <c r="D2299" s="570">
        <v>67.59</v>
      </c>
    </row>
    <row r="2300" spans="1:4" ht="51">
      <c r="A2300" s="569" t="s">
        <v>11924</v>
      </c>
      <c r="B2300" s="569" t="s">
        <v>11925</v>
      </c>
      <c r="C2300" s="569" t="s">
        <v>78</v>
      </c>
      <c r="D2300" s="570">
        <v>74.78</v>
      </c>
    </row>
    <row r="2301" spans="1:4" ht="51">
      <c r="A2301" s="569" t="s">
        <v>11926</v>
      </c>
      <c r="B2301" s="569" t="s">
        <v>11927</v>
      </c>
      <c r="C2301" s="569" t="s">
        <v>78</v>
      </c>
      <c r="D2301" s="570">
        <v>89.46</v>
      </c>
    </row>
    <row r="2302" spans="1:4" ht="51">
      <c r="A2302" s="569" t="s">
        <v>11928</v>
      </c>
      <c r="B2302" s="569" t="s">
        <v>11929</v>
      </c>
      <c r="C2302" s="569" t="s">
        <v>78</v>
      </c>
      <c r="D2302" s="570">
        <v>102.88</v>
      </c>
    </row>
    <row r="2303" spans="1:4" ht="63.75">
      <c r="A2303" s="569" t="s">
        <v>11963</v>
      </c>
      <c r="B2303" s="569" t="s">
        <v>11964</v>
      </c>
      <c r="C2303" s="569" t="s">
        <v>78</v>
      </c>
      <c r="D2303" s="570">
        <v>60.87</v>
      </c>
    </row>
    <row r="2304" spans="1:4" ht="63.75">
      <c r="A2304" s="569" t="s">
        <v>11965</v>
      </c>
      <c r="B2304" s="569" t="s">
        <v>11966</v>
      </c>
      <c r="C2304" s="569" t="s">
        <v>78</v>
      </c>
      <c r="D2304" s="570">
        <v>67.17</v>
      </c>
    </row>
    <row r="2305" spans="1:4" ht="25.5">
      <c r="A2305" s="569" t="s">
        <v>11499</v>
      </c>
      <c r="B2305" s="569" t="s">
        <v>5545</v>
      </c>
      <c r="C2305" s="569" t="s">
        <v>40</v>
      </c>
      <c r="D2305" s="570">
        <v>88.4</v>
      </c>
    </row>
    <row r="2306" spans="1:4" ht="25.5">
      <c r="A2306" s="569" t="s">
        <v>11500</v>
      </c>
      <c r="B2306" s="569" t="s">
        <v>5546</v>
      </c>
      <c r="C2306" s="569" t="s">
        <v>40</v>
      </c>
      <c r="D2306" s="570">
        <v>115.4</v>
      </c>
    </row>
    <row r="2307" spans="1:4" ht="25.5">
      <c r="A2307" s="569" t="s">
        <v>11872</v>
      </c>
      <c r="B2307" s="569" t="s">
        <v>5747</v>
      </c>
      <c r="C2307" s="569" t="s">
        <v>78</v>
      </c>
      <c r="D2307" s="570">
        <v>27.9</v>
      </c>
    </row>
    <row r="2308" spans="1:4" ht="25.5">
      <c r="A2308" s="569">
        <v>83518</v>
      </c>
      <c r="B2308" s="569" t="s">
        <v>4683</v>
      </c>
      <c r="C2308" s="569" t="s">
        <v>40</v>
      </c>
      <c r="D2308" s="570">
        <v>311.23</v>
      </c>
    </row>
    <row r="2309" spans="1:4" ht="25.5">
      <c r="A2309" s="569">
        <v>95467</v>
      </c>
      <c r="B2309" s="569" t="s">
        <v>5494</v>
      </c>
      <c r="C2309" s="569" t="s">
        <v>40</v>
      </c>
      <c r="D2309" s="570">
        <v>348.75</v>
      </c>
    </row>
    <row r="2310" spans="1:4">
      <c r="A2310" s="569">
        <v>68328</v>
      </c>
      <c r="B2310" s="569" t="s">
        <v>4544</v>
      </c>
      <c r="C2310" s="569" t="s">
        <v>78</v>
      </c>
      <c r="D2310" s="570">
        <v>10.89</v>
      </c>
    </row>
    <row r="2311" spans="1:4" ht="25.5">
      <c r="A2311" s="569" t="s">
        <v>11665</v>
      </c>
      <c r="B2311" s="569" t="s">
        <v>5645</v>
      </c>
      <c r="C2311" s="569" t="s">
        <v>20</v>
      </c>
      <c r="D2311" s="570">
        <v>94.96</v>
      </c>
    </row>
    <row r="2312" spans="1:4" ht="51">
      <c r="A2312" s="569" t="s">
        <v>11885</v>
      </c>
      <c r="B2312" s="569" t="s">
        <v>11886</v>
      </c>
      <c r="C2312" s="569" t="s">
        <v>20</v>
      </c>
      <c r="D2312" s="570">
        <v>17.82</v>
      </c>
    </row>
    <row r="2313" spans="1:4" ht="25.5">
      <c r="A2313" s="569">
        <v>79471</v>
      </c>
      <c r="B2313" s="569" t="s">
        <v>4657</v>
      </c>
      <c r="C2313" s="569" t="s">
        <v>23</v>
      </c>
      <c r="D2313" s="570">
        <v>55.41</v>
      </c>
    </row>
    <row r="2314" spans="1:4" ht="25.5">
      <c r="A2314" s="569">
        <v>93182</v>
      </c>
      <c r="B2314" s="569" t="s">
        <v>5383</v>
      </c>
      <c r="C2314" s="569" t="s">
        <v>20</v>
      </c>
      <c r="D2314" s="570">
        <v>18.32</v>
      </c>
    </row>
    <row r="2315" spans="1:4" ht="25.5">
      <c r="A2315" s="569">
        <v>93183</v>
      </c>
      <c r="B2315" s="569" t="s">
        <v>5384</v>
      </c>
      <c r="C2315" s="569" t="s">
        <v>20</v>
      </c>
      <c r="D2315" s="570">
        <v>23.34</v>
      </c>
    </row>
    <row r="2316" spans="1:4" ht="25.5">
      <c r="A2316" s="569">
        <v>93184</v>
      </c>
      <c r="B2316" s="569" t="s">
        <v>5385</v>
      </c>
      <c r="C2316" s="569" t="s">
        <v>20</v>
      </c>
      <c r="D2316" s="570">
        <v>14.24</v>
      </c>
    </row>
    <row r="2317" spans="1:4" ht="25.5">
      <c r="A2317" s="569">
        <v>93185</v>
      </c>
      <c r="B2317" s="569" t="s">
        <v>5386</v>
      </c>
      <c r="C2317" s="569" t="s">
        <v>20</v>
      </c>
      <c r="D2317" s="570">
        <v>22.94</v>
      </c>
    </row>
    <row r="2318" spans="1:4" ht="25.5">
      <c r="A2318" s="569">
        <v>93186</v>
      </c>
      <c r="B2318" s="569" t="s">
        <v>10054</v>
      </c>
      <c r="C2318" s="569" t="s">
        <v>20</v>
      </c>
      <c r="D2318" s="570">
        <v>31.91</v>
      </c>
    </row>
    <row r="2319" spans="1:4" ht="25.5">
      <c r="A2319" s="569">
        <v>93187</v>
      </c>
      <c r="B2319" s="569" t="s">
        <v>10055</v>
      </c>
      <c r="C2319" s="569" t="s">
        <v>20</v>
      </c>
      <c r="D2319" s="570">
        <v>36.46</v>
      </c>
    </row>
    <row r="2320" spans="1:4" ht="25.5">
      <c r="A2320" s="569">
        <v>93188</v>
      </c>
      <c r="B2320" s="569" t="s">
        <v>10056</v>
      </c>
      <c r="C2320" s="569" t="s">
        <v>20</v>
      </c>
      <c r="D2320" s="570">
        <v>31.52</v>
      </c>
    </row>
    <row r="2321" spans="1:4" ht="25.5">
      <c r="A2321" s="569">
        <v>93189</v>
      </c>
      <c r="B2321" s="569" t="s">
        <v>10057</v>
      </c>
      <c r="C2321" s="569" t="s">
        <v>20</v>
      </c>
      <c r="D2321" s="570">
        <v>36.9</v>
      </c>
    </row>
    <row r="2322" spans="1:4" ht="38.25">
      <c r="A2322" s="569">
        <v>93190</v>
      </c>
      <c r="B2322" s="569" t="s">
        <v>10058</v>
      </c>
      <c r="C2322" s="569" t="s">
        <v>20</v>
      </c>
      <c r="D2322" s="570">
        <v>26.96</v>
      </c>
    </row>
    <row r="2323" spans="1:4" ht="38.25">
      <c r="A2323" s="569">
        <v>93191</v>
      </c>
      <c r="B2323" s="569" t="s">
        <v>10059</v>
      </c>
      <c r="C2323" s="569" t="s">
        <v>20</v>
      </c>
      <c r="D2323" s="570">
        <v>28.03</v>
      </c>
    </row>
    <row r="2324" spans="1:4" ht="38.25">
      <c r="A2324" s="569">
        <v>93192</v>
      </c>
      <c r="B2324" s="569" t="s">
        <v>10060</v>
      </c>
      <c r="C2324" s="569" t="s">
        <v>20</v>
      </c>
      <c r="D2324" s="570">
        <v>30.07</v>
      </c>
    </row>
    <row r="2325" spans="1:4" ht="38.25">
      <c r="A2325" s="569">
        <v>93193</v>
      </c>
      <c r="B2325" s="569" t="s">
        <v>10061</v>
      </c>
      <c r="C2325" s="569" t="s">
        <v>20</v>
      </c>
      <c r="D2325" s="570">
        <v>28.51</v>
      </c>
    </row>
    <row r="2326" spans="1:4" ht="25.5">
      <c r="A2326" s="569">
        <v>93194</v>
      </c>
      <c r="B2326" s="569" t="s">
        <v>10062</v>
      </c>
      <c r="C2326" s="569" t="s">
        <v>20</v>
      </c>
      <c r="D2326" s="570">
        <v>18.100000000000001</v>
      </c>
    </row>
    <row r="2327" spans="1:4" ht="25.5">
      <c r="A2327" s="569">
        <v>93195</v>
      </c>
      <c r="B2327" s="569" t="s">
        <v>10063</v>
      </c>
      <c r="C2327" s="569" t="s">
        <v>20</v>
      </c>
      <c r="D2327" s="570">
        <v>21.19</v>
      </c>
    </row>
    <row r="2328" spans="1:4" ht="38.25">
      <c r="A2328" s="569">
        <v>93196</v>
      </c>
      <c r="B2328" s="569" t="s">
        <v>10064</v>
      </c>
      <c r="C2328" s="569" t="s">
        <v>20</v>
      </c>
      <c r="D2328" s="570">
        <v>30.39</v>
      </c>
    </row>
    <row r="2329" spans="1:4" ht="38.25">
      <c r="A2329" s="569">
        <v>93197</v>
      </c>
      <c r="B2329" s="569" t="s">
        <v>5387</v>
      </c>
      <c r="C2329" s="569" t="s">
        <v>20</v>
      </c>
      <c r="D2329" s="570">
        <v>33.5</v>
      </c>
    </row>
    <row r="2330" spans="1:4" ht="38.25">
      <c r="A2330" s="569">
        <v>93198</v>
      </c>
      <c r="B2330" s="569" t="s">
        <v>10065</v>
      </c>
      <c r="C2330" s="569" t="s">
        <v>20</v>
      </c>
      <c r="D2330" s="570">
        <v>24.81</v>
      </c>
    </row>
    <row r="2331" spans="1:4" ht="38.25">
      <c r="A2331" s="569">
        <v>93199</v>
      </c>
      <c r="B2331" s="569" t="s">
        <v>10066</v>
      </c>
      <c r="C2331" s="569" t="s">
        <v>20</v>
      </c>
      <c r="D2331" s="570">
        <v>24.42</v>
      </c>
    </row>
    <row r="2332" spans="1:4" ht="38.25">
      <c r="A2332" s="569">
        <v>93200</v>
      </c>
      <c r="B2332" s="569" t="s">
        <v>5388</v>
      </c>
      <c r="C2332" s="569" t="s">
        <v>20</v>
      </c>
      <c r="D2332" s="570">
        <v>1.99</v>
      </c>
    </row>
    <row r="2333" spans="1:4" ht="38.25">
      <c r="A2333" s="569">
        <v>93201</v>
      </c>
      <c r="B2333" s="569" t="s">
        <v>5389</v>
      </c>
      <c r="C2333" s="569" t="s">
        <v>20</v>
      </c>
      <c r="D2333" s="570">
        <v>4.1500000000000004</v>
      </c>
    </row>
    <row r="2334" spans="1:4" ht="25.5">
      <c r="A2334" s="569">
        <v>93202</v>
      </c>
      <c r="B2334" s="569" t="s">
        <v>10067</v>
      </c>
      <c r="C2334" s="569" t="s">
        <v>20</v>
      </c>
      <c r="D2334" s="570">
        <v>16.09</v>
      </c>
    </row>
    <row r="2335" spans="1:4" ht="38.25">
      <c r="A2335" s="569">
        <v>93203</v>
      </c>
      <c r="B2335" s="569" t="s">
        <v>12678</v>
      </c>
      <c r="C2335" s="569" t="s">
        <v>20</v>
      </c>
      <c r="D2335" s="570">
        <v>10.59</v>
      </c>
    </row>
    <row r="2336" spans="1:4" ht="25.5">
      <c r="A2336" s="569">
        <v>93204</v>
      </c>
      <c r="B2336" s="569" t="s">
        <v>10068</v>
      </c>
      <c r="C2336" s="569" t="s">
        <v>20</v>
      </c>
      <c r="D2336" s="570">
        <v>25.93</v>
      </c>
    </row>
    <row r="2337" spans="1:4" ht="38.25">
      <c r="A2337" s="569">
        <v>93205</v>
      </c>
      <c r="B2337" s="569" t="s">
        <v>10069</v>
      </c>
      <c r="C2337" s="569" t="s">
        <v>20</v>
      </c>
      <c r="D2337" s="570">
        <v>22.07</v>
      </c>
    </row>
    <row r="2338" spans="1:4" ht="51">
      <c r="A2338" s="569">
        <v>71623</v>
      </c>
      <c r="B2338" s="569" t="s">
        <v>7364</v>
      </c>
      <c r="C2338" s="569" t="s">
        <v>20</v>
      </c>
      <c r="D2338" s="570">
        <v>23.66</v>
      </c>
    </row>
    <row r="2339" spans="1:4" ht="25.5">
      <c r="A2339" s="569" t="s">
        <v>11941</v>
      </c>
      <c r="B2339" s="569" t="s">
        <v>5764</v>
      </c>
      <c r="C2339" s="569" t="s">
        <v>52</v>
      </c>
      <c r="D2339" s="570">
        <v>12.36</v>
      </c>
    </row>
    <row r="2340" spans="1:4" ht="25.5">
      <c r="A2340" s="569">
        <v>83513</v>
      </c>
      <c r="B2340" s="569" t="s">
        <v>4681</v>
      </c>
      <c r="C2340" s="569" t="s">
        <v>23</v>
      </c>
      <c r="D2340" s="570">
        <v>6.08</v>
      </c>
    </row>
    <row r="2341" spans="1:4" ht="25.5">
      <c r="A2341" s="569">
        <v>83514</v>
      </c>
      <c r="B2341" s="569" t="s">
        <v>4682</v>
      </c>
      <c r="C2341" s="569" t="s">
        <v>23</v>
      </c>
      <c r="D2341" s="570">
        <v>5.3</v>
      </c>
    </row>
    <row r="2342" spans="1:4" ht="25.5">
      <c r="A2342" s="569">
        <v>84153</v>
      </c>
      <c r="B2342" s="569" t="s">
        <v>4729</v>
      </c>
      <c r="C2342" s="569" t="s">
        <v>23</v>
      </c>
      <c r="D2342" s="570">
        <v>50.78</v>
      </c>
    </row>
    <row r="2343" spans="1:4">
      <c r="A2343" s="569">
        <v>84154</v>
      </c>
      <c r="B2343" s="569" t="s">
        <v>4730</v>
      </c>
      <c r="C2343" s="569" t="s">
        <v>2745</v>
      </c>
      <c r="D2343" s="570">
        <v>104.27</v>
      </c>
    </row>
    <row r="2344" spans="1:4" ht="25.5">
      <c r="A2344" s="569">
        <v>85233</v>
      </c>
      <c r="B2344" s="569" t="s">
        <v>4784</v>
      </c>
      <c r="C2344" s="569" t="s">
        <v>40</v>
      </c>
      <c r="D2344" s="570">
        <v>1916.06</v>
      </c>
    </row>
    <row r="2345" spans="1:4" ht="63.75">
      <c r="A2345" s="569">
        <v>95952</v>
      </c>
      <c r="B2345" s="569" t="s">
        <v>6173</v>
      </c>
      <c r="C2345" s="569" t="s">
        <v>40</v>
      </c>
      <c r="D2345" s="570">
        <v>1316.13</v>
      </c>
    </row>
    <row r="2346" spans="1:4" ht="63.75">
      <c r="A2346" s="569">
        <v>95953</v>
      </c>
      <c r="B2346" s="569" t="s">
        <v>10944</v>
      </c>
      <c r="C2346" s="569" t="s">
        <v>40</v>
      </c>
      <c r="D2346" s="570">
        <v>2136.12</v>
      </c>
    </row>
    <row r="2347" spans="1:4" ht="63.75">
      <c r="A2347" s="569">
        <v>95954</v>
      </c>
      <c r="B2347" s="569" t="s">
        <v>6174</v>
      </c>
      <c r="C2347" s="569" t="s">
        <v>40</v>
      </c>
      <c r="D2347" s="570">
        <v>1508.63</v>
      </c>
    </row>
    <row r="2348" spans="1:4" ht="51">
      <c r="A2348" s="569">
        <v>95955</v>
      </c>
      <c r="B2348" s="569" t="s">
        <v>6175</v>
      </c>
      <c r="C2348" s="569" t="s">
        <v>40</v>
      </c>
      <c r="D2348" s="570">
        <v>1850.76</v>
      </c>
    </row>
    <row r="2349" spans="1:4" ht="63.75">
      <c r="A2349" s="569">
        <v>95956</v>
      </c>
      <c r="B2349" s="569" t="s">
        <v>10945</v>
      </c>
      <c r="C2349" s="569" t="s">
        <v>40</v>
      </c>
      <c r="D2349" s="570">
        <v>1436.16</v>
      </c>
    </row>
    <row r="2350" spans="1:4" ht="51">
      <c r="A2350" s="569">
        <v>95957</v>
      </c>
      <c r="B2350" s="569" t="s">
        <v>6176</v>
      </c>
      <c r="C2350" s="569" t="s">
        <v>40</v>
      </c>
      <c r="D2350" s="570">
        <v>1835.75</v>
      </c>
    </row>
    <row r="2351" spans="1:4" ht="38.25">
      <c r="A2351" s="569">
        <v>95969</v>
      </c>
      <c r="B2351" s="569" t="s">
        <v>10947</v>
      </c>
      <c r="C2351" s="569" t="s">
        <v>40</v>
      </c>
      <c r="D2351" s="570">
        <v>1871.75</v>
      </c>
    </row>
    <row r="2352" spans="1:4" ht="38.25">
      <c r="A2352" s="569">
        <v>97733</v>
      </c>
      <c r="B2352" s="569" t="s">
        <v>13079</v>
      </c>
      <c r="C2352" s="569" t="s">
        <v>40</v>
      </c>
      <c r="D2352" s="570">
        <v>2156.7399999999998</v>
      </c>
    </row>
    <row r="2353" spans="1:4" ht="38.25">
      <c r="A2353" s="569">
        <v>97734</v>
      </c>
      <c r="B2353" s="569" t="s">
        <v>13080</v>
      </c>
      <c r="C2353" s="569" t="s">
        <v>40</v>
      </c>
      <c r="D2353" s="570">
        <v>1881.11</v>
      </c>
    </row>
    <row r="2354" spans="1:4" ht="38.25">
      <c r="A2354" s="569">
        <v>97735</v>
      </c>
      <c r="B2354" s="569" t="s">
        <v>13081</v>
      </c>
      <c r="C2354" s="569" t="s">
        <v>40</v>
      </c>
      <c r="D2354" s="570">
        <v>1554.91</v>
      </c>
    </row>
    <row r="2355" spans="1:4" ht="38.25">
      <c r="A2355" s="569">
        <v>97736</v>
      </c>
      <c r="B2355" s="569" t="s">
        <v>13082</v>
      </c>
      <c r="C2355" s="569" t="s">
        <v>40</v>
      </c>
      <c r="D2355" s="570">
        <v>968.53</v>
      </c>
    </row>
    <row r="2356" spans="1:4" ht="38.25">
      <c r="A2356" s="569">
        <v>97737</v>
      </c>
      <c r="B2356" s="569" t="s">
        <v>13083</v>
      </c>
      <c r="C2356" s="569" t="s">
        <v>40</v>
      </c>
      <c r="D2356" s="570">
        <v>2129.39</v>
      </c>
    </row>
    <row r="2357" spans="1:4" ht="51">
      <c r="A2357" s="569">
        <v>97738</v>
      </c>
      <c r="B2357" s="569" t="s">
        <v>13084</v>
      </c>
      <c r="C2357" s="569" t="s">
        <v>40</v>
      </c>
      <c r="D2357" s="570">
        <v>2999.72</v>
      </c>
    </row>
    <row r="2358" spans="1:4" ht="38.25">
      <c r="A2358" s="569">
        <v>97739</v>
      </c>
      <c r="B2358" s="569" t="s">
        <v>13085</v>
      </c>
      <c r="C2358" s="569" t="s">
        <v>40</v>
      </c>
      <c r="D2358" s="570">
        <v>1786.83</v>
      </c>
    </row>
    <row r="2359" spans="1:4" ht="38.25">
      <c r="A2359" s="569">
        <v>97740</v>
      </c>
      <c r="B2359" s="569" t="s">
        <v>13086</v>
      </c>
      <c r="C2359" s="569" t="s">
        <v>40</v>
      </c>
      <c r="D2359" s="570">
        <v>1289.54</v>
      </c>
    </row>
    <row r="2360" spans="1:4" ht="51">
      <c r="A2360" s="569">
        <v>5968</v>
      </c>
      <c r="B2360" s="569" t="s">
        <v>6898</v>
      </c>
      <c r="C2360" s="569" t="s">
        <v>78</v>
      </c>
      <c r="D2360" s="570">
        <v>33.85</v>
      </c>
    </row>
    <row r="2361" spans="1:4" ht="38.25">
      <c r="A2361" s="569">
        <v>83731</v>
      </c>
      <c r="B2361" s="569" t="s">
        <v>7525</v>
      </c>
      <c r="C2361" s="569" t="s">
        <v>78</v>
      </c>
      <c r="D2361" s="570">
        <v>38.14</v>
      </c>
    </row>
    <row r="2362" spans="1:4" ht="38.25">
      <c r="A2362" s="569">
        <v>83732</v>
      </c>
      <c r="B2362" s="569" t="s">
        <v>7526</v>
      </c>
      <c r="C2362" s="569" t="s">
        <v>78</v>
      </c>
      <c r="D2362" s="570">
        <v>28.51</v>
      </c>
    </row>
    <row r="2363" spans="1:4" ht="51">
      <c r="A2363" s="569">
        <v>83733</v>
      </c>
      <c r="B2363" s="569" t="s">
        <v>7527</v>
      </c>
      <c r="C2363" s="569" t="s">
        <v>78</v>
      </c>
      <c r="D2363" s="570">
        <v>32.85</v>
      </c>
    </row>
    <row r="2364" spans="1:4" ht="38.25">
      <c r="A2364" s="569">
        <v>83735</v>
      </c>
      <c r="B2364" s="569" t="s">
        <v>4709</v>
      </c>
      <c r="C2364" s="569" t="s">
        <v>78</v>
      </c>
      <c r="D2364" s="570">
        <v>51.93</v>
      </c>
    </row>
    <row r="2365" spans="1:4" ht="38.25">
      <c r="A2365" s="569">
        <v>68053</v>
      </c>
      <c r="B2365" s="569" t="s">
        <v>7360</v>
      </c>
      <c r="C2365" s="569" t="s">
        <v>78</v>
      </c>
      <c r="D2365" s="570">
        <v>4.6399999999999997</v>
      </c>
    </row>
    <row r="2366" spans="1:4" ht="63.75">
      <c r="A2366" s="569" t="s">
        <v>11356</v>
      </c>
      <c r="B2366" s="569" t="s">
        <v>11357</v>
      </c>
      <c r="C2366" s="569" t="s">
        <v>78</v>
      </c>
      <c r="D2366" s="570">
        <v>76.239999999999995</v>
      </c>
    </row>
    <row r="2367" spans="1:4" ht="38.25">
      <c r="A2367" s="569" t="s">
        <v>11843</v>
      </c>
      <c r="B2367" s="569" t="s">
        <v>11844</v>
      </c>
      <c r="C2367" s="569" t="s">
        <v>78</v>
      </c>
      <c r="D2367" s="570">
        <v>42.15</v>
      </c>
    </row>
    <row r="2368" spans="1:4" ht="38.25">
      <c r="A2368" s="569">
        <v>83737</v>
      </c>
      <c r="B2368" s="569" t="s">
        <v>7528</v>
      </c>
      <c r="C2368" s="569" t="s">
        <v>78</v>
      </c>
      <c r="D2368" s="570">
        <v>68.59</v>
      </c>
    </row>
    <row r="2369" spans="1:4" ht="38.25">
      <c r="A2369" s="569">
        <v>83738</v>
      </c>
      <c r="B2369" s="569" t="s">
        <v>7529</v>
      </c>
      <c r="C2369" s="569" t="s">
        <v>78</v>
      </c>
      <c r="D2369" s="570">
        <v>83.85</v>
      </c>
    </row>
    <row r="2370" spans="1:4">
      <c r="A2370" s="569">
        <v>83740</v>
      </c>
      <c r="B2370" s="569" t="s">
        <v>4712</v>
      </c>
      <c r="C2370" s="569" t="s">
        <v>78</v>
      </c>
      <c r="D2370" s="570">
        <v>31.11</v>
      </c>
    </row>
    <row r="2371" spans="1:4" ht="38.25">
      <c r="A2371" s="569" t="s">
        <v>11699</v>
      </c>
      <c r="B2371" s="569" t="s">
        <v>5659</v>
      </c>
      <c r="C2371" s="569" t="s">
        <v>78</v>
      </c>
      <c r="D2371" s="570">
        <v>28.56</v>
      </c>
    </row>
    <row r="2372" spans="1:4" ht="38.25">
      <c r="A2372" s="569" t="s">
        <v>11700</v>
      </c>
      <c r="B2372" s="569" t="s">
        <v>5660</v>
      </c>
      <c r="C2372" s="569" t="s">
        <v>78</v>
      </c>
      <c r="D2372" s="570">
        <v>54.08</v>
      </c>
    </row>
    <row r="2373" spans="1:4" ht="38.25">
      <c r="A2373" s="569">
        <v>6225</v>
      </c>
      <c r="B2373" s="569" t="s">
        <v>6901</v>
      </c>
      <c r="C2373" s="569" t="s">
        <v>78</v>
      </c>
      <c r="D2373" s="570">
        <v>38.01</v>
      </c>
    </row>
    <row r="2374" spans="1:4" ht="25.5">
      <c r="A2374" s="569">
        <v>72075</v>
      </c>
      <c r="B2374" s="569" t="s">
        <v>7365</v>
      </c>
      <c r="C2374" s="569" t="s">
        <v>78</v>
      </c>
      <c r="D2374" s="570">
        <v>10.48</v>
      </c>
    </row>
    <row r="2375" spans="1:4" ht="51">
      <c r="A2375" s="569" t="s">
        <v>11362</v>
      </c>
      <c r="B2375" s="569" t="s">
        <v>11363</v>
      </c>
      <c r="C2375" s="569" t="s">
        <v>78</v>
      </c>
      <c r="D2375" s="570">
        <v>80.53</v>
      </c>
    </row>
    <row r="2376" spans="1:4" ht="38.25">
      <c r="A2376" s="569" t="s">
        <v>11364</v>
      </c>
      <c r="B2376" s="569" t="s">
        <v>11365</v>
      </c>
      <c r="C2376" s="569" t="s">
        <v>78</v>
      </c>
      <c r="D2376" s="570">
        <v>148.25</v>
      </c>
    </row>
    <row r="2377" spans="1:4" ht="25.5">
      <c r="A2377" s="569" t="s">
        <v>11861</v>
      </c>
      <c r="B2377" s="569" t="s">
        <v>5741</v>
      </c>
      <c r="C2377" s="569" t="s">
        <v>78</v>
      </c>
      <c r="D2377" s="570">
        <v>70.88</v>
      </c>
    </row>
    <row r="2378" spans="1:4" ht="38.25">
      <c r="A2378" s="569" t="s">
        <v>11881</v>
      </c>
      <c r="B2378" s="569" t="s">
        <v>5752</v>
      </c>
      <c r="C2378" s="569" t="s">
        <v>78</v>
      </c>
      <c r="D2378" s="570">
        <v>9.3800000000000008</v>
      </c>
    </row>
    <row r="2379" spans="1:4" ht="38.25">
      <c r="A2379" s="569">
        <v>83741</v>
      </c>
      <c r="B2379" s="569" t="s">
        <v>4713</v>
      </c>
      <c r="C2379" s="569" t="s">
        <v>78</v>
      </c>
      <c r="D2379" s="570">
        <v>82.98</v>
      </c>
    </row>
    <row r="2380" spans="1:4" ht="25.5">
      <c r="A2380" s="569">
        <v>83742</v>
      </c>
      <c r="B2380" s="569" t="s">
        <v>4714</v>
      </c>
      <c r="C2380" s="569" t="s">
        <v>78</v>
      </c>
      <c r="D2380" s="570">
        <v>24.1</v>
      </c>
    </row>
    <row r="2381" spans="1:4" ht="38.25">
      <c r="A2381" s="569">
        <v>83743</v>
      </c>
      <c r="B2381" s="569" t="s">
        <v>7530</v>
      </c>
      <c r="C2381" s="569" t="s">
        <v>20</v>
      </c>
      <c r="D2381" s="570">
        <v>21.51</v>
      </c>
    </row>
    <row r="2382" spans="1:4" ht="25.5">
      <c r="A2382" s="569" t="s">
        <v>11614</v>
      </c>
      <c r="B2382" s="569" t="s">
        <v>11615</v>
      </c>
      <c r="C2382" s="569" t="s">
        <v>78</v>
      </c>
      <c r="D2382" s="570">
        <v>25.4</v>
      </c>
    </row>
    <row r="2383" spans="1:4" ht="25.5">
      <c r="A2383" s="569" t="s">
        <v>11616</v>
      </c>
      <c r="B2383" s="569" t="s">
        <v>11617</v>
      </c>
      <c r="C2383" s="569" t="s">
        <v>78</v>
      </c>
      <c r="D2383" s="570">
        <v>49.37</v>
      </c>
    </row>
    <row r="2384" spans="1:4" ht="38.25">
      <c r="A2384" s="569">
        <v>72124</v>
      </c>
      <c r="B2384" s="569" t="s">
        <v>7378</v>
      </c>
      <c r="C2384" s="569" t="s">
        <v>2745</v>
      </c>
      <c r="D2384" s="570">
        <v>97.11</v>
      </c>
    </row>
    <row r="2385" spans="1:4" ht="25.5">
      <c r="A2385" s="569" t="s">
        <v>11841</v>
      </c>
      <c r="B2385" s="569" t="s">
        <v>11842</v>
      </c>
      <c r="C2385" s="569" t="s">
        <v>20</v>
      </c>
      <c r="D2385" s="570">
        <v>50.99</v>
      </c>
    </row>
    <row r="2386" spans="1:4" ht="25.5">
      <c r="A2386" s="569" t="s">
        <v>11959</v>
      </c>
      <c r="B2386" s="569" t="s">
        <v>11960</v>
      </c>
      <c r="C2386" s="569" t="s">
        <v>78</v>
      </c>
      <c r="D2386" s="570">
        <v>168.87</v>
      </c>
    </row>
    <row r="2387" spans="1:4" ht="51">
      <c r="A2387" s="569" t="s">
        <v>11486</v>
      </c>
      <c r="B2387" s="569" t="s">
        <v>11487</v>
      </c>
      <c r="C2387" s="569" t="s">
        <v>20</v>
      </c>
      <c r="D2387" s="570">
        <v>19.89</v>
      </c>
    </row>
    <row r="2388" spans="1:4" ht="51">
      <c r="A2388" s="569" t="s">
        <v>11488</v>
      </c>
      <c r="B2388" s="569" t="s">
        <v>11489</v>
      </c>
      <c r="C2388" s="569" t="s">
        <v>20</v>
      </c>
      <c r="D2388" s="570">
        <v>31.06</v>
      </c>
    </row>
    <row r="2389" spans="1:4" ht="51">
      <c r="A2389" s="569">
        <v>91831</v>
      </c>
      <c r="B2389" s="569" t="s">
        <v>9211</v>
      </c>
      <c r="C2389" s="569" t="s">
        <v>20</v>
      </c>
      <c r="D2389" s="570">
        <v>4.9000000000000004</v>
      </c>
    </row>
    <row r="2390" spans="1:4" ht="51">
      <c r="A2390" s="569">
        <v>91834</v>
      </c>
      <c r="B2390" s="569" t="s">
        <v>9212</v>
      </c>
      <c r="C2390" s="569" t="s">
        <v>20</v>
      </c>
      <c r="D2390" s="570">
        <v>5.46</v>
      </c>
    </row>
    <row r="2391" spans="1:4" ht="51">
      <c r="A2391" s="569">
        <v>91836</v>
      </c>
      <c r="B2391" s="569" t="s">
        <v>9213</v>
      </c>
      <c r="C2391" s="569" t="s">
        <v>20</v>
      </c>
      <c r="D2391" s="570">
        <v>6.96</v>
      </c>
    </row>
    <row r="2392" spans="1:4" ht="51">
      <c r="A2392" s="569">
        <v>91842</v>
      </c>
      <c r="B2392" s="569" t="s">
        <v>9214</v>
      </c>
      <c r="C2392" s="569" t="s">
        <v>20</v>
      </c>
      <c r="D2392" s="570">
        <v>3.42</v>
      </c>
    </row>
    <row r="2393" spans="1:4" ht="51">
      <c r="A2393" s="569">
        <v>91844</v>
      </c>
      <c r="B2393" s="569" t="s">
        <v>9215</v>
      </c>
      <c r="C2393" s="569" t="s">
        <v>20</v>
      </c>
      <c r="D2393" s="570">
        <v>3.98</v>
      </c>
    </row>
    <row r="2394" spans="1:4" ht="51">
      <c r="A2394" s="569">
        <v>91846</v>
      </c>
      <c r="B2394" s="569" t="s">
        <v>9216</v>
      </c>
      <c r="C2394" s="569" t="s">
        <v>20</v>
      </c>
      <c r="D2394" s="570">
        <v>5.48</v>
      </c>
    </row>
    <row r="2395" spans="1:4" ht="51">
      <c r="A2395" s="569">
        <v>91852</v>
      </c>
      <c r="B2395" s="569" t="s">
        <v>9217</v>
      </c>
      <c r="C2395" s="569" t="s">
        <v>20</v>
      </c>
      <c r="D2395" s="570">
        <v>5.15</v>
      </c>
    </row>
    <row r="2396" spans="1:4" ht="51">
      <c r="A2396" s="569">
        <v>91854</v>
      </c>
      <c r="B2396" s="569" t="s">
        <v>9218</v>
      </c>
      <c r="C2396" s="569" t="s">
        <v>20</v>
      </c>
      <c r="D2396" s="570">
        <v>5.71</v>
      </c>
    </row>
    <row r="2397" spans="1:4" ht="51">
      <c r="A2397" s="569">
        <v>91856</v>
      </c>
      <c r="B2397" s="569" t="s">
        <v>9219</v>
      </c>
      <c r="C2397" s="569" t="s">
        <v>20</v>
      </c>
      <c r="D2397" s="570">
        <v>7.15</v>
      </c>
    </row>
    <row r="2398" spans="1:4" ht="51">
      <c r="A2398" s="569">
        <v>91862</v>
      </c>
      <c r="B2398" s="569" t="s">
        <v>9220</v>
      </c>
      <c r="C2398" s="569" t="s">
        <v>20</v>
      </c>
      <c r="D2398" s="570">
        <v>5.8</v>
      </c>
    </row>
    <row r="2399" spans="1:4" ht="51">
      <c r="A2399" s="569">
        <v>91863</v>
      </c>
      <c r="B2399" s="569" t="s">
        <v>9221</v>
      </c>
      <c r="C2399" s="569" t="s">
        <v>20</v>
      </c>
      <c r="D2399" s="570">
        <v>6.76</v>
      </c>
    </row>
    <row r="2400" spans="1:4" ht="51">
      <c r="A2400" s="569">
        <v>91864</v>
      </c>
      <c r="B2400" s="569" t="s">
        <v>9222</v>
      </c>
      <c r="C2400" s="569" t="s">
        <v>20</v>
      </c>
      <c r="D2400" s="570">
        <v>8.7100000000000009</v>
      </c>
    </row>
    <row r="2401" spans="1:4" ht="51">
      <c r="A2401" s="569">
        <v>91865</v>
      </c>
      <c r="B2401" s="569" t="s">
        <v>9223</v>
      </c>
      <c r="C2401" s="569" t="s">
        <v>20</v>
      </c>
      <c r="D2401" s="570">
        <v>10.71</v>
      </c>
    </row>
    <row r="2402" spans="1:4" ht="51">
      <c r="A2402" s="569">
        <v>91866</v>
      </c>
      <c r="B2402" s="569" t="s">
        <v>9224</v>
      </c>
      <c r="C2402" s="569" t="s">
        <v>20</v>
      </c>
      <c r="D2402" s="570">
        <v>4.41</v>
      </c>
    </row>
    <row r="2403" spans="1:4" ht="51">
      <c r="A2403" s="569">
        <v>91867</v>
      </c>
      <c r="B2403" s="569" t="s">
        <v>9225</v>
      </c>
      <c r="C2403" s="569" t="s">
        <v>20</v>
      </c>
      <c r="D2403" s="570">
        <v>5.37</v>
      </c>
    </row>
    <row r="2404" spans="1:4" ht="51">
      <c r="A2404" s="569">
        <v>91868</v>
      </c>
      <c r="B2404" s="569" t="s">
        <v>9226</v>
      </c>
      <c r="C2404" s="569" t="s">
        <v>20</v>
      </c>
      <c r="D2404" s="570">
        <v>7.32</v>
      </c>
    </row>
    <row r="2405" spans="1:4" ht="51">
      <c r="A2405" s="569">
        <v>91869</v>
      </c>
      <c r="B2405" s="569" t="s">
        <v>9227</v>
      </c>
      <c r="C2405" s="569" t="s">
        <v>20</v>
      </c>
      <c r="D2405" s="570">
        <v>9.33</v>
      </c>
    </row>
    <row r="2406" spans="1:4" ht="51">
      <c r="A2406" s="569">
        <v>91870</v>
      </c>
      <c r="B2406" s="569" t="s">
        <v>9228</v>
      </c>
      <c r="C2406" s="569" t="s">
        <v>20</v>
      </c>
      <c r="D2406" s="570">
        <v>6.55</v>
      </c>
    </row>
    <row r="2407" spans="1:4" ht="51">
      <c r="A2407" s="569">
        <v>91871</v>
      </c>
      <c r="B2407" s="569" t="s">
        <v>9229</v>
      </c>
      <c r="C2407" s="569" t="s">
        <v>20</v>
      </c>
      <c r="D2407" s="570">
        <v>7.54</v>
      </c>
    </row>
    <row r="2408" spans="1:4" ht="51">
      <c r="A2408" s="569">
        <v>91872</v>
      </c>
      <c r="B2408" s="569" t="s">
        <v>9230</v>
      </c>
      <c r="C2408" s="569" t="s">
        <v>20</v>
      </c>
      <c r="D2408" s="570">
        <v>9.5</v>
      </c>
    </row>
    <row r="2409" spans="1:4" ht="51">
      <c r="A2409" s="569">
        <v>91873</v>
      </c>
      <c r="B2409" s="569" t="s">
        <v>9231</v>
      </c>
      <c r="C2409" s="569" t="s">
        <v>20</v>
      </c>
      <c r="D2409" s="570">
        <v>11.46</v>
      </c>
    </row>
    <row r="2410" spans="1:4" ht="38.25">
      <c r="A2410" s="569">
        <v>93008</v>
      </c>
      <c r="B2410" s="569" t="s">
        <v>9955</v>
      </c>
      <c r="C2410" s="569" t="s">
        <v>20</v>
      </c>
      <c r="D2410" s="570">
        <v>8.7799999999999994</v>
      </c>
    </row>
    <row r="2411" spans="1:4" ht="25.5">
      <c r="A2411" s="569">
        <v>93009</v>
      </c>
      <c r="B2411" s="569" t="s">
        <v>9956</v>
      </c>
      <c r="C2411" s="569" t="s">
        <v>20</v>
      </c>
      <c r="D2411" s="570">
        <v>12.63</v>
      </c>
    </row>
    <row r="2412" spans="1:4" ht="38.25">
      <c r="A2412" s="569">
        <v>93010</v>
      </c>
      <c r="B2412" s="569" t="s">
        <v>9957</v>
      </c>
      <c r="C2412" s="569" t="s">
        <v>20</v>
      </c>
      <c r="D2412" s="570">
        <v>17.329999999999998</v>
      </c>
    </row>
    <row r="2413" spans="1:4" ht="25.5">
      <c r="A2413" s="569">
        <v>93011</v>
      </c>
      <c r="B2413" s="569" t="s">
        <v>9958</v>
      </c>
      <c r="C2413" s="569" t="s">
        <v>20</v>
      </c>
      <c r="D2413" s="570">
        <v>21.02</v>
      </c>
    </row>
    <row r="2414" spans="1:4" ht="38.25">
      <c r="A2414" s="569">
        <v>93012</v>
      </c>
      <c r="B2414" s="569" t="s">
        <v>9959</v>
      </c>
      <c r="C2414" s="569" t="s">
        <v>20</v>
      </c>
      <c r="D2414" s="570">
        <v>31.32</v>
      </c>
    </row>
    <row r="2415" spans="1:4" ht="38.25">
      <c r="A2415" s="569">
        <v>95726</v>
      </c>
      <c r="B2415" s="569" t="s">
        <v>10874</v>
      </c>
      <c r="C2415" s="569" t="s">
        <v>20</v>
      </c>
      <c r="D2415" s="570">
        <v>4.0199999999999996</v>
      </c>
    </row>
    <row r="2416" spans="1:4" ht="38.25">
      <c r="A2416" s="569">
        <v>95727</v>
      </c>
      <c r="B2416" s="569" t="s">
        <v>10875</v>
      </c>
      <c r="C2416" s="569" t="s">
        <v>20</v>
      </c>
      <c r="D2416" s="570">
        <v>4.53</v>
      </c>
    </row>
    <row r="2417" spans="1:4" ht="38.25">
      <c r="A2417" s="569">
        <v>95728</v>
      </c>
      <c r="B2417" s="569" t="s">
        <v>10876</v>
      </c>
      <c r="C2417" s="569" t="s">
        <v>20</v>
      </c>
      <c r="D2417" s="570">
        <v>5.6</v>
      </c>
    </row>
    <row r="2418" spans="1:4" ht="38.25">
      <c r="A2418" s="569">
        <v>95729</v>
      </c>
      <c r="B2418" s="569" t="s">
        <v>10877</v>
      </c>
      <c r="C2418" s="569" t="s">
        <v>20</v>
      </c>
      <c r="D2418" s="570">
        <v>5.37</v>
      </c>
    </row>
    <row r="2419" spans="1:4" ht="38.25">
      <c r="A2419" s="569">
        <v>95730</v>
      </c>
      <c r="B2419" s="569" t="s">
        <v>10878</v>
      </c>
      <c r="C2419" s="569" t="s">
        <v>20</v>
      </c>
      <c r="D2419" s="570">
        <v>5.88</v>
      </c>
    </row>
    <row r="2420" spans="1:4" ht="38.25">
      <c r="A2420" s="569">
        <v>95731</v>
      </c>
      <c r="B2420" s="569" t="s">
        <v>10879</v>
      </c>
      <c r="C2420" s="569" t="s">
        <v>20</v>
      </c>
      <c r="D2420" s="570">
        <v>6.95</v>
      </c>
    </row>
    <row r="2421" spans="1:4" ht="38.25">
      <c r="A2421" s="569">
        <v>95732</v>
      </c>
      <c r="B2421" s="569" t="s">
        <v>10880</v>
      </c>
      <c r="C2421" s="569" t="s">
        <v>52</v>
      </c>
      <c r="D2421" s="570">
        <v>2.95</v>
      </c>
    </row>
    <row r="2422" spans="1:4" ht="51">
      <c r="A2422" s="569">
        <v>95745</v>
      </c>
      <c r="B2422" s="569" t="s">
        <v>10886</v>
      </c>
      <c r="C2422" s="569" t="s">
        <v>20</v>
      </c>
      <c r="D2422" s="570">
        <v>18.079999999999998</v>
      </c>
    </row>
    <row r="2423" spans="1:4" ht="51">
      <c r="A2423" s="569">
        <v>95746</v>
      </c>
      <c r="B2423" s="569" t="s">
        <v>10887</v>
      </c>
      <c r="C2423" s="569" t="s">
        <v>20</v>
      </c>
      <c r="D2423" s="570">
        <v>22.61</v>
      </c>
    </row>
    <row r="2424" spans="1:4" ht="51">
      <c r="A2424" s="569">
        <v>95747</v>
      </c>
      <c r="B2424" s="569" t="s">
        <v>10888</v>
      </c>
      <c r="C2424" s="569" t="s">
        <v>20</v>
      </c>
      <c r="D2424" s="570">
        <v>38.51</v>
      </c>
    </row>
    <row r="2425" spans="1:4" ht="51">
      <c r="A2425" s="569">
        <v>95748</v>
      </c>
      <c r="B2425" s="569" t="s">
        <v>6166</v>
      </c>
      <c r="C2425" s="569" t="s">
        <v>20</v>
      </c>
      <c r="D2425" s="570">
        <v>41.23</v>
      </c>
    </row>
    <row r="2426" spans="1:4" ht="51">
      <c r="A2426" s="569">
        <v>95749</v>
      </c>
      <c r="B2426" s="569" t="s">
        <v>10889</v>
      </c>
      <c r="C2426" s="569" t="s">
        <v>20</v>
      </c>
      <c r="D2426" s="570">
        <v>22.5</v>
      </c>
    </row>
    <row r="2427" spans="1:4" ht="51">
      <c r="A2427" s="569">
        <v>95750</v>
      </c>
      <c r="B2427" s="569" t="s">
        <v>10890</v>
      </c>
      <c r="C2427" s="569" t="s">
        <v>20</v>
      </c>
      <c r="D2427" s="570">
        <v>26.93</v>
      </c>
    </row>
    <row r="2428" spans="1:4" ht="51">
      <c r="A2428" s="569">
        <v>95751</v>
      </c>
      <c r="B2428" s="569" t="s">
        <v>10891</v>
      </c>
      <c r="C2428" s="569" t="s">
        <v>20</v>
      </c>
      <c r="D2428" s="570">
        <v>42.71</v>
      </c>
    </row>
    <row r="2429" spans="1:4" ht="51">
      <c r="A2429" s="569">
        <v>95752</v>
      </c>
      <c r="B2429" s="569" t="s">
        <v>10892</v>
      </c>
      <c r="C2429" s="569" t="s">
        <v>20</v>
      </c>
      <c r="D2429" s="570">
        <v>45.27</v>
      </c>
    </row>
    <row r="2430" spans="1:4" ht="25.5">
      <c r="A2430" s="569">
        <v>72259</v>
      </c>
      <c r="B2430" s="569" t="s">
        <v>7399</v>
      </c>
      <c r="C2430" s="569" t="s">
        <v>52</v>
      </c>
      <c r="D2430" s="570">
        <v>12.48</v>
      </c>
    </row>
    <row r="2431" spans="1:4" ht="25.5">
      <c r="A2431" s="569">
        <v>72260</v>
      </c>
      <c r="B2431" s="569" t="s">
        <v>7400</v>
      </c>
      <c r="C2431" s="569" t="s">
        <v>52</v>
      </c>
      <c r="D2431" s="570">
        <v>12.42</v>
      </c>
    </row>
    <row r="2432" spans="1:4" ht="25.5">
      <c r="A2432" s="569">
        <v>72261</v>
      </c>
      <c r="B2432" s="569" t="s">
        <v>7401</v>
      </c>
      <c r="C2432" s="569" t="s">
        <v>52</v>
      </c>
      <c r="D2432" s="570">
        <v>13.17</v>
      </c>
    </row>
    <row r="2433" spans="1:4" ht="25.5">
      <c r="A2433" s="569">
        <v>72262</v>
      </c>
      <c r="B2433" s="569" t="s">
        <v>7402</v>
      </c>
      <c r="C2433" s="569" t="s">
        <v>52</v>
      </c>
      <c r="D2433" s="570">
        <v>13.23</v>
      </c>
    </row>
    <row r="2434" spans="1:4" ht="25.5">
      <c r="A2434" s="569">
        <v>72263</v>
      </c>
      <c r="B2434" s="569" t="s">
        <v>7403</v>
      </c>
      <c r="C2434" s="569" t="s">
        <v>52</v>
      </c>
      <c r="D2434" s="570">
        <v>17.77</v>
      </c>
    </row>
    <row r="2435" spans="1:4" ht="25.5">
      <c r="A2435" s="569">
        <v>72264</v>
      </c>
      <c r="B2435" s="569" t="s">
        <v>7404</v>
      </c>
      <c r="C2435" s="569" t="s">
        <v>52</v>
      </c>
      <c r="D2435" s="570">
        <v>17.93</v>
      </c>
    </row>
    <row r="2436" spans="1:4" ht="25.5">
      <c r="A2436" s="569">
        <v>72265</v>
      </c>
      <c r="B2436" s="569" t="s">
        <v>7405</v>
      </c>
      <c r="C2436" s="569" t="s">
        <v>52</v>
      </c>
      <c r="D2436" s="570">
        <v>21.81</v>
      </c>
    </row>
    <row r="2437" spans="1:4" ht="25.5">
      <c r="A2437" s="569">
        <v>72266</v>
      </c>
      <c r="B2437" s="569" t="s">
        <v>7406</v>
      </c>
      <c r="C2437" s="569" t="s">
        <v>52</v>
      </c>
      <c r="D2437" s="570">
        <v>29.36</v>
      </c>
    </row>
    <row r="2438" spans="1:4" ht="25.5">
      <c r="A2438" s="569">
        <v>72267</v>
      </c>
      <c r="B2438" s="569" t="s">
        <v>7407</v>
      </c>
      <c r="C2438" s="569" t="s">
        <v>52</v>
      </c>
      <c r="D2438" s="570">
        <v>29.63</v>
      </c>
    </row>
    <row r="2439" spans="1:4" ht="25.5">
      <c r="A2439" s="569">
        <v>72268</v>
      </c>
      <c r="B2439" s="569" t="s">
        <v>7408</v>
      </c>
      <c r="C2439" s="569" t="s">
        <v>52</v>
      </c>
      <c r="D2439" s="570">
        <v>30.9</v>
      </c>
    </row>
    <row r="2440" spans="1:4" ht="25.5">
      <c r="A2440" s="569">
        <v>72269</v>
      </c>
      <c r="B2440" s="569" t="s">
        <v>7409</v>
      </c>
      <c r="C2440" s="569" t="s">
        <v>52</v>
      </c>
      <c r="D2440" s="570">
        <v>35.64</v>
      </c>
    </row>
    <row r="2441" spans="1:4" ht="25.5">
      <c r="A2441" s="569">
        <v>72270</v>
      </c>
      <c r="B2441" s="569" t="s">
        <v>7410</v>
      </c>
      <c r="C2441" s="569" t="s">
        <v>52</v>
      </c>
      <c r="D2441" s="570">
        <v>44.55</v>
      </c>
    </row>
    <row r="2442" spans="1:4" ht="38.25">
      <c r="A2442" s="569">
        <v>72271</v>
      </c>
      <c r="B2442" s="569" t="s">
        <v>7411</v>
      </c>
      <c r="C2442" s="569" t="s">
        <v>52</v>
      </c>
      <c r="D2442" s="570">
        <v>10.41</v>
      </c>
    </row>
    <row r="2443" spans="1:4" ht="38.25">
      <c r="A2443" s="569">
        <v>72272</v>
      </c>
      <c r="B2443" s="569" t="s">
        <v>7412</v>
      </c>
      <c r="C2443" s="569" t="s">
        <v>52</v>
      </c>
      <c r="D2443" s="570">
        <v>11.69</v>
      </c>
    </row>
    <row r="2444" spans="1:4" ht="25.5">
      <c r="A2444" s="569" t="s">
        <v>11418</v>
      </c>
      <c r="B2444" s="569" t="s">
        <v>11419</v>
      </c>
      <c r="C2444" s="569" t="s">
        <v>52</v>
      </c>
      <c r="D2444" s="570">
        <v>30.71</v>
      </c>
    </row>
    <row r="2445" spans="1:4" ht="25.5">
      <c r="A2445" s="569" t="s">
        <v>11420</v>
      </c>
      <c r="B2445" s="569" t="s">
        <v>11421</v>
      </c>
      <c r="C2445" s="569" t="s">
        <v>52</v>
      </c>
      <c r="D2445" s="570">
        <v>47.65</v>
      </c>
    </row>
    <row r="2446" spans="1:4" ht="38.25">
      <c r="A2446" s="569" t="s">
        <v>11422</v>
      </c>
      <c r="B2446" s="569" t="s">
        <v>11423</v>
      </c>
      <c r="C2446" s="569" t="s">
        <v>52</v>
      </c>
      <c r="D2446" s="570">
        <v>114.87</v>
      </c>
    </row>
    <row r="2447" spans="1:4" ht="38.25">
      <c r="A2447" s="569" t="s">
        <v>11424</v>
      </c>
      <c r="B2447" s="569" t="s">
        <v>5522</v>
      </c>
      <c r="C2447" s="569" t="s">
        <v>52</v>
      </c>
      <c r="D2447" s="570">
        <v>18.899999999999999</v>
      </c>
    </row>
    <row r="2448" spans="1:4" ht="38.25">
      <c r="A2448" s="569">
        <v>83377</v>
      </c>
      <c r="B2448" s="569" t="s">
        <v>7480</v>
      </c>
      <c r="C2448" s="569" t="s">
        <v>52</v>
      </c>
      <c r="D2448" s="570">
        <v>9.7799999999999994</v>
      </c>
    </row>
    <row r="2449" spans="1:4" ht="51">
      <c r="A2449" s="569">
        <v>91874</v>
      </c>
      <c r="B2449" s="569" t="s">
        <v>9232</v>
      </c>
      <c r="C2449" s="569" t="s">
        <v>52</v>
      </c>
      <c r="D2449" s="570">
        <v>3.21</v>
      </c>
    </row>
    <row r="2450" spans="1:4" ht="51">
      <c r="A2450" s="569">
        <v>91875</v>
      </c>
      <c r="B2450" s="569" t="s">
        <v>9233</v>
      </c>
      <c r="C2450" s="569" t="s">
        <v>52</v>
      </c>
      <c r="D2450" s="570">
        <v>4.26</v>
      </c>
    </row>
    <row r="2451" spans="1:4" ht="51">
      <c r="A2451" s="569">
        <v>91876</v>
      </c>
      <c r="B2451" s="569" t="s">
        <v>9234</v>
      </c>
      <c r="C2451" s="569" t="s">
        <v>52</v>
      </c>
      <c r="D2451" s="570">
        <v>5.62</v>
      </c>
    </row>
    <row r="2452" spans="1:4" ht="51">
      <c r="A2452" s="569">
        <v>91877</v>
      </c>
      <c r="B2452" s="569" t="s">
        <v>5242</v>
      </c>
      <c r="C2452" s="569" t="s">
        <v>52</v>
      </c>
      <c r="D2452" s="570">
        <v>7.46</v>
      </c>
    </row>
    <row r="2453" spans="1:4" ht="51">
      <c r="A2453" s="569">
        <v>91878</v>
      </c>
      <c r="B2453" s="569" t="s">
        <v>9235</v>
      </c>
      <c r="C2453" s="569" t="s">
        <v>52</v>
      </c>
      <c r="D2453" s="570">
        <v>4.1500000000000004</v>
      </c>
    </row>
    <row r="2454" spans="1:4" ht="51">
      <c r="A2454" s="569">
        <v>91879</v>
      </c>
      <c r="B2454" s="569" t="s">
        <v>9236</v>
      </c>
      <c r="C2454" s="569" t="s">
        <v>52</v>
      </c>
      <c r="D2454" s="570">
        <v>5.15</v>
      </c>
    </row>
    <row r="2455" spans="1:4" ht="51">
      <c r="A2455" s="569">
        <v>91880</v>
      </c>
      <c r="B2455" s="569" t="s">
        <v>9237</v>
      </c>
      <c r="C2455" s="569" t="s">
        <v>52</v>
      </c>
      <c r="D2455" s="570">
        <v>6.54</v>
      </c>
    </row>
    <row r="2456" spans="1:4" ht="51">
      <c r="A2456" s="569">
        <v>91881</v>
      </c>
      <c r="B2456" s="569" t="s">
        <v>5243</v>
      </c>
      <c r="C2456" s="569" t="s">
        <v>52</v>
      </c>
      <c r="D2456" s="570">
        <v>8.3800000000000008</v>
      </c>
    </row>
    <row r="2457" spans="1:4" ht="51">
      <c r="A2457" s="569">
        <v>91882</v>
      </c>
      <c r="B2457" s="569" t="s">
        <v>9238</v>
      </c>
      <c r="C2457" s="569" t="s">
        <v>52</v>
      </c>
      <c r="D2457" s="570">
        <v>5.14</v>
      </c>
    </row>
    <row r="2458" spans="1:4" ht="51">
      <c r="A2458" s="569">
        <v>91884</v>
      </c>
      <c r="B2458" s="569" t="s">
        <v>9239</v>
      </c>
      <c r="C2458" s="569" t="s">
        <v>52</v>
      </c>
      <c r="D2458" s="570">
        <v>5.93</v>
      </c>
    </row>
    <row r="2459" spans="1:4" ht="51">
      <c r="A2459" s="569">
        <v>91885</v>
      </c>
      <c r="B2459" s="569" t="s">
        <v>9240</v>
      </c>
      <c r="C2459" s="569" t="s">
        <v>52</v>
      </c>
      <c r="D2459" s="570">
        <v>6.99</v>
      </c>
    </row>
    <row r="2460" spans="1:4" ht="51">
      <c r="A2460" s="569">
        <v>91886</v>
      </c>
      <c r="B2460" s="569" t="s">
        <v>9241</v>
      </c>
      <c r="C2460" s="569" t="s">
        <v>52</v>
      </c>
      <c r="D2460" s="570">
        <v>8.48</v>
      </c>
    </row>
    <row r="2461" spans="1:4" ht="51">
      <c r="A2461" s="569">
        <v>91887</v>
      </c>
      <c r="B2461" s="569" t="s">
        <v>9242</v>
      </c>
      <c r="C2461" s="569" t="s">
        <v>52</v>
      </c>
      <c r="D2461" s="570">
        <v>5.9</v>
      </c>
    </row>
    <row r="2462" spans="1:4" ht="51">
      <c r="A2462" s="569">
        <v>91889</v>
      </c>
      <c r="B2462" s="569" t="s">
        <v>9243</v>
      </c>
      <c r="C2462" s="569" t="s">
        <v>52</v>
      </c>
      <c r="D2462" s="570">
        <v>5.69</v>
      </c>
    </row>
    <row r="2463" spans="1:4" ht="51">
      <c r="A2463" s="569">
        <v>91890</v>
      </c>
      <c r="B2463" s="569" t="s">
        <v>9244</v>
      </c>
      <c r="C2463" s="569" t="s">
        <v>52</v>
      </c>
      <c r="D2463" s="570">
        <v>7.05</v>
      </c>
    </row>
    <row r="2464" spans="1:4" ht="51">
      <c r="A2464" s="569">
        <v>91892</v>
      </c>
      <c r="B2464" s="569" t="s">
        <v>9245</v>
      </c>
      <c r="C2464" s="569" t="s">
        <v>52</v>
      </c>
      <c r="D2464" s="570">
        <v>8.43</v>
      </c>
    </row>
    <row r="2465" spans="1:4" ht="51">
      <c r="A2465" s="569">
        <v>91893</v>
      </c>
      <c r="B2465" s="569" t="s">
        <v>9246</v>
      </c>
      <c r="C2465" s="569" t="s">
        <v>52</v>
      </c>
      <c r="D2465" s="570">
        <v>9.61</v>
      </c>
    </row>
    <row r="2466" spans="1:4" ht="51">
      <c r="A2466" s="569">
        <v>91896</v>
      </c>
      <c r="B2466" s="569" t="s">
        <v>5244</v>
      </c>
      <c r="C2466" s="569" t="s">
        <v>52</v>
      </c>
      <c r="D2466" s="570">
        <v>11.76</v>
      </c>
    </row>
    <row r="2467" spans="1:4" ht="51">
      <c r="A2467" s="569">
        <v>91898</v>
      </c>
      <c r="B2467" s="569" t="s">
        <v>9247</v>
      </c>
      <c r="C2467" s="569" t="s">
        <v>52</v>
      </c>
      <c r="D2467" s="570">
        <v>13.26</v>
      </c>
    </row>
    <row r="2468" spans="1:4" ht="51">
      <c r="A2468" s="569">
        <v>91899</v>
      </c>
      <c r="B2468" s="569" t="s">
        <v>9248</v>
      </c>
      <c r="C2468" s="569" t="s">
        <v>52</v>
      </c>
      <c r="D2468" s="570">
        <v>7.25</v>
      </c>
    </row>
    <row r="2469" spans="1:4" ht="51">
      <c r="A2469" s="569">
        <v>91901</v>
      </c>
      <c r="B2469" s="569" t="s">
        <v>9249</v>
      </c>
      <c r="C2469" s="569" t="s">
        <v>52</v>
      </c>
      <c r="D2469" s="570">
        <v>7.04</v>
      </c>
    </row>
    <row r="2470" spans="1:4" ht="51">
      <c r="A2470" s="569">
        <v>91902</v>
      </c>
      <c r="B2470" s="569" t="s">
        <v>9250</v>
      </c>
      <c r="C2470" s="569" t="s">
        <v>52</v>
      </c>
      <c r="D2470" s="570">
        <v>8.4</v>
      </c>
    </row>
    <row r="2471" spans="1:4" ht="51">
      <c r="A2471" s="569">
        <v>91904</v>
      </c>
      <c r="B2471" s="569" t="s">
        <v>9251</v>
      </c>
      <c r="C2471" s="569" t="s">
        <v>52</v>
      </c>
      <c r="D2471" s="570">
        <v>9.7799999999999994</v>
      </c>
    </row>
    <row r="2472" spans="1:4" ht="51">
      <c r="A2472" s="569">
        <v>91905</v>
      </c>
      <c r="B2472" s="569" t="s">
        <v>9252</v>
      </c>
      <c r="C2472" s="569" t="s">
        <v>52</v>
      </c>
      <c r="D2472" s="570">
        <v>10.96</v>
      </c>
    </row>
    <row r="2473" spans="1:4" ht="51">
      <c r="A2473" s="569">
        <v>91908</v>
      </c>
      <c r="B2473" s="569" t="s">
        <v>9253</v>
      </c>
      <c r="C2473" s="569" t="s">
        <v>52</v>
      </c>
      <c r="D2473" s="570">
        <v>13.14</v>
      </c>
    </row>
    <row r="2474" spans="1:4" ht="51">
      <c r="A2474" s="569">
        <v>91910</v>
      </c>
      <c r="B2474" s="569" t="s">
        <v>9254</v>
      </c>
      <c r="C2474" s="569" t="s">
        <v>52</v>
      </c>
      <c r="D2474" s="570">
        <v>14.64</v>
      </c>
    </row>
    <row r="2475" spans="1:4" ht="51">
      <c r="A2475" s="569">
        <v>91911</v>
      </c>
      <c r="B2475" s="569" t="s">
        <v>9255</v>
      </c>
      <c r="C2475" s="569" t="s">
        <v>52</v>
      </c>
      <c r="D2475" s="570">
        <v>8.7899999999999991</v>
      </c>
    </row>
    <row r="2476" spans="1:4" ht="51">
      <c r="A2476" s="569">
        <v>91913</v>
      </c>
      <c r="B2476" s="569" t="s">
        <v>5245</v>
      </c>
      <c r="C2476" s="569" t="s">
        <v>52</v>
      </c>
      <c r="D2476" s="570">
        <v>8.58</v>
      </c>
    </row>
    <row r="2477" spans="1:4" ht="51">
      <c r="A2477" s="569">
        <v>91914</v>
      </c>
      <c r="B2477" s="569" t="s">
        <v>9256</v>
      </c>
      <c r="C2477" s="569" t="s">
        <v>52</v>
      </c>
      <c r="D2477" s="570">
        <v>9.58</v>
      </c>
    </row>
    <row r="2478" spans="1:4" ht="51">
      <c r="A2478" s="569">
        <v>91916</v>
      </c>
      <c r="B2478" s="569" t="s">
        <v>5246</v>
      </c>
      <c r="C2478" s="569" t="s">
        <v>52</v>
      </c>
      <c r="D2478" s="570">
        <v>10.96</v>
      </c>
    </row>
    <row r="2479" spans="1:4" ht="51">
      <c r="A2479" s="569">
        <v>91917</v>
      </c>
      <c r="B2479" s="569" t="s">
        <v>9257</v>
      </c>
      <c r="C2479" s="569" t="s">
        <v>52</v>
      </c>
      <c r="D2479" s="570">
        <v>11.67</v>
      </c>
    </row>
    <row r="2480" spans="1:4" ht="51">
      <c r="A2480" s="569">
        <v>91920</v>
      </c>
      <c r="B2480" s="569" t="s">
        <v>5247</v>
      </c>
      <c r="C2480" s="569" t="s">
        <v>52</v>
      </c>
      <c r="D2480" s="570">
        <v>13.3</v>
      </c>
    </row>
    <row r="2481" spans="1:4" ht="51">
      <c r="A2481" s="569">
        <v>91922</v>
      </c>
      <c r="B2481" s="569" t="s">
        <v>9258</v>
      </c>
      <c r="C2481" s="569" t="s">
        <v>52</v>
      </c>
      <c r="D2481" s="570">
        <v>14.8</v>
      </c>
    </row>
    <row r="2482" spans="1:4" ht="38.25">
      <c r="A2482" s="569">
        <v>93013</v>
      </c>
      <c r="B2482" s="569" t="s">
        <v>5368</v>
      </c>
      <c r="C2482" s="569" t="s">
        <v>52</v>
      </c>
      <c r="D2482" s="570">
        <v>9.66</v>
      </c>
    </row>
    <row r="2483" spans="1:4" ht="38.25">
      <c r="A2483" s="569">
        <v>93014</v>
      </c>
      <c r="B2483" s="569" t="s">
        <v>9960</v>
      </c>
      <c r="C2483" s="569" t="s">
        <v>52</v>
      </c>
      <c r="D2483" s="570">
        <v>11.88</v>
      </c>
    </row>
    <row r="2484" spans="1:4" ht="38.25">
      <c r="A2484" s="569">
        <v>93015</v>
      </c>
      <c r="B2484" s="569" t="s">
        <v>5369</v>
      </c>
      <c r="C2484" s="569" t="s">
        <v>52</v>
      </c>
      <c r="D2484" s="570">
        <v>17.88</v>
      </c>
    </row>
    <row r="2485" spans="1:4" ht="38.25">
      <c r="A2485" s="569">
        <v>93016</v>
      </c>
      <c r="B2485" s="569" t="s">
        <v>9961</v>
      </c>
      <c r="C2485" s="569" t="s">
        <v>52</v>
      </c>
      <c r="D2485" s="570">
        <v>21.72</v>
      </c>
    </row>
    <row r="2486" spans="1:4" ht="38.25">
      <c r="A2486" s="569">
        <v>93017</v>
      </c>
      <c r="B2486" s="569" t="s">
        <v>9962</v>
      </c>
      <c r="C2486" s="569" t="s">
        <v>52</v>
      </c>
      <c r="D2486" s="570">
        <v>32.549999999999997</v>
      </c>
    </row>
    <row r="2487" spans="1:4" ht="38.25">
      <c r="A2487" s="569">
        <v>93018</v>
      </c>
      <c r="B2487" s="569" t="s">
        <v>9963</v>
      </c>
      <c r="C2487" s="569" t="s">
        <v>52</v>
      </c>
      <c r="D2487" s="570">
        <v>14.76</v>
      </c>
    </row>
    <row r="2488" spans="1:4" ht="38.25">
      <c r="A2488" s="569">
        <v>93020</v>
      </c>
      <c r="B2488" s="569" t="s">
        <v>9964</v>
      </c>
      <c r="C2488" s="569" t="s">
        <v>52</v>
      </c>
      <c r="D2488" s="570">
        <v>18.89</v>
      </c>
    </row>
    <row r="2489" spans="1:4" ht="38.25">
      <c r="A2489" s="569">
        <v>93022</v>
      </c>
      <c r="B2489" s="569" t="s">
        <v>9965</v>
      </c>
      <c r="C2489" s="569" t="s">
        <v>52</v>
      </c>
      <c r="D2489" s="570">
        <v>31.38</v>
      </c>
    </row>
    <row r="2490" spans="1:4" ht="38.25">
      <c r="A2490" s="569">
        <v>93024</v>
      </c>
      <c r="B2490" s="569" t="s">
        <v>9966</v>
      </c>
      <c r="C2490" s="569" t="s">
        <v>52</v>
      </c>
      <c r="D2490" s="570">
        <v>33</v>
      </c>
    </row>
    <row r="2491" spans="1:4" ht="38.25">
      <c r="A2491" s="569">
        <v>93026</v>
      </c>
      <c r="B2491" s="569" t="s">
        <v>9967</v>
      </c>
      <c r="C2491" s="569" t="s">
        <v>52</v>
      </c>
      <c r="D2491" s="570">
        <v>53.74</v>
      </c>
    </row>
    <row r="2492" spans="1:4" ht="38.25">
      <c r="A2492" s="569">
        <v>95733</v>
      </c>
      <c r="B2492" s="569" t="s">
        <v>10881</v>
      </c>
      <c r="C2492" s="569" t="s">
        <v>52</v>
      </c>
      <c r="D2492" s="570">
        <v>3.86</v>
      </c>
    </row>
    <row r="2493" spans="1:4" ht="38.25">
      <c r="A2493" s="569">
        <v>95734</v>
      </c>
      <c r="B2493" s="569" t="s">
        <v>10882</v>
      </c>
      <c r="C2493" s="569" t="s">
        <v>52</v>
      </c>
      <c r="D2493" s="570">
        <v>5.13</v>
      </c>
    </row>
    <row r="2494" spans="1:4" ht="38.25">
      <c r="A2494" s="569">
        <v>95735</v>
      </c>
      <c r="B2494" s="569" t="s">
        <v>10883</v>
      </c>
      <c r="C2494" s="569" t="s">
        <v>52</v>
      </c>
      <c r="D2494" s="570">
        <v>4.37</v>
      </c>
    </row>
    <row r="2495" spans="1:4" ht="38.25">
      <c r="A2495" s="569">
        <v>95736</v>
      </c>
      <c r="B2495" s="569" t="s">
        <v>10884</v>
      </c>
      <c r="C2495" s="569" t="s">
        <v>52</v>
      </c>
      <c r="D2495" s="570">
        <v>5.12</v>
      </c>
    </row>
    <row r="2496" spans="1:4" ht="38.25">
      <c r="A2496" s="569">
        <v>95738</v>
      </c>
      <c r="B2496" s="569" t="s">
        <v>10885</v>
      </c>
      <c r="C2496" s="569" t="s">
        <v>52</v>
      </c>
      <c r="D2496" s="570">
        <v>6.16</v>
      </c>
    </row>
    <row r="2497" spans="1:4" ht="51">
      <c r="A2497" s="569">
        <v>95753</v>
      </c>
      <c r="B2497" s="569" t="s">
        <v>10893</v>
      </c>
      <c r="C2497" s="569" t="s">
        <v>52</v>
      </c>
      <c r="D2497" s="570">
        <v>5.41</v>
      </c>
    </row>
    <row r="2498" spans="1:4" ht="51">
      <c r="A2498" s="569">
        <v>95754</v>
      </c>
      <c r="B2498" s="569" t="s">
        <v>10894</v>
      </c>
      <c r="C2498" s="569" t="s">
        <v>52</v>
      </c>
      <c r="D2498" s="570">
        <v>6.71</v>
      </c>
    </row>
    <row r="2499" spans="1:4" ht="51">
      <c r="A2499" s="569">
        <v>95755</v>
      </c>
      <c r="B2499" s="569" t="s">
        <v>10895</v>
      </c>
      <c r="C2499" s="569" t="s">
        <v>52</v>
      </c>
      <c r="D2499" s="570">
        <v>9.8699999999999992</v>
      </c>
    </row>
    <row r="2500" spans="1:4" ht="51">
      <c r="A2500" s="569">
        <v>95756</v>
      </c>
      <c r="B2500" s="569" t="s">
        <v>10896</v>
      </c>
      <c r="C2500" s="569" t="s">
        <v>52</v>
      </c>
      <c r="D2500" s="570">
        <v>13.28</v>
      </c>
    </row>
    <row r="2501" spans="1:4" ht="51">
      <c r="A2501" s="569">
        <v>95757</v>
      </c>
      <c r="B2501" s="569" t="s">
        <v>10897</v>
      </c>
      <c r="C2501" s="569" t="s">
        <v>52</v>
      </c>
      <c r="D2501" s="570">
        <v>7.89</v>
      </c>
    </row>
    <row r="2502" spans="1:4" ht="51">
      <c r="A2502" s="569">
        <v>95758</v>
      </c>
      <c r="B2502" s="569" t="s">
        <v>10898</v>
      </c>
      <c r="C2502" s="569" t="s">
        <v>52</v>
      </c>
      <c r="D2502" s="570">
        <v>8.89</v>
      </c>
    </row>
    <row r="2503" spans="1:4" ht="51">
      <c r="A2503" s="569">
        <v>95759</v>
      </c>
      <c r="B2503" s="569" t="s">
        <v>10899</v>
      </c>
      <c r="C2503" s="569" t="s">
        <v>52</v>
      </c>
      <c r="D2503" s="570">
        <v>11.65</v>
      </c>
    </row>
    <row r="2504" spans="1:4" ht="51">
      <c r="A2504" s="569">
        <v>95760</v>
      </c>
      <c r="B2504" s="569" t="s">
        <v>10900</v>
      </c>
      <c r="C2504" s="569" t="s">
        <v>52</v>
      </c>
      <c r="D2504" s="570">
        <v>14.59</v>
      </c>
    </row>
    <row r="2505" spans="1:4" ht="25.5">
      <c r="A2505" s="569">
        <v>72250</v>
      </c>
      <c r="B2505" s="569" t="s">
        <v>4556</v>
      </c>
      <c r="C2505" s="569" t="s">
        <v>20</v>
      </c>
      <c r="D2505" s="570">
        <v>8.35</v>
      </c>
    </row>
    <row r="2506" spans="1:4" ht="25.5">
      <c r="A2506" s="569">
        <v>72251</v>
      </c>
      <c r="B2506" s="569" t="s">
        <v>4557</v>
      </c>
      <c r="C2506" s="569" t="s">
        <v>20</v>
      </c>
      <c r="D2506" s="570">
        <v>12.36</v>
      </c>
    </row>
    <row r="2507" spans="1:4" ht="25.5">
      <c r="A2507" s="569">
        <v>72252</v>
      </c>
      <c r="B2507" s="569" t="s">
        <v>4558</v>
      </c>
      <c r="C2507" s="569" t="s">
        <v>20</v>
      </c>
      <c r="D2507" s="570">
        <v>18.100000000000001</v>
      </c>
    </row>
    <row r="2508" spans="1:4" ht="25.5">
      <c r="A2508" s="569">
        <v>72253</v>
      </c>
      <c r="B2508" s="569" t="s">
        <v>4559</v>
      </c>
      <c r="C2508" s="569" t="s">
        <v>20</v>
      </c>
      <c r="D2508" s="570">
        <v>24.22</v>
      </c>
    </row>
    <row r="2509" spans="1:4" ht="25.5">
      <c r="A2509" s="569">
        <v>72254</v>
      </c>
      <c r="B2509" s="569" t="s">
        <v>4560</v>
      </c>
      <c r="C2509" s="569" t="s">
        <v>20</v>
      </c>
      <c r="D2509" s="570">
        <v>34.31</v>
      </c>
    </row>
    <row r="2510" spans="1:4" ht="25.5">
      <c r="A2510" s="569">
        <v>72255</v>
      </c>
      <c r="B2510" s="569" t="s">
        <v>4561</v>
      </c>
      <c r="C2510" s="569" t="s">
        <v>20</v>
      </c>
      <c r="D2510" s="570">
        <v>45.24</v>
      </c>
    </row>
    <row r="2511" spans="1:4" ht="25.5">
      <c r="A2511" s="569">
        <v>72256</v>
      </c>
      <c r="B2511" s="569" t="s">
        <v>4562</v>
      </c>
      <c r="C2511" s="569" t="s">
        <v>20</v>
      </c>
      <c r="D2511" s="570">
        <v>59.9</v>
      </c>
    </row>
    <row r="2512" spans="1:4" ht="25.5">
      <c r="A2512" s="569">
        <v>72257</v>
      </c>
      <c r="B2512" s="569" t="s">
        <v>4563</v>
      </c>
      <c r="C2512" s="569" t="s">
        <v>20</v>
      </c>
      <c r="D2512" s="570">
        <v>78.099999999999994</v>
      </c>
    </row>
    <row r="2513" spans="1:4" ht="51">
      <c r="A2513" s="569">
        <v>91924</v>
      </c>
      <c r="B2513" s="569" t="s">
        <v>9259</v>
      </c>
      <c r="C2513" s="569" t="s">
        <v>20</v>
      </c>
      <c r="D2513" s="570">
        <v>1.59</v>
      </c>
    </row>
    <row r="2514" spans="1:4" ht="51">
      <c r="A2514" s="569">
        <v>91925</v>
      </c>
      <c r="B2514" s="569" t="s">
        <v>9260</v>
      </c>
      <c r="C2514" s="569" t="s">
        <v>20</v>
      </c>
      <c r="D2514" s="570">
        <v>2.2200000000000002</v>
      </c>
    </row>
    <row r="2515" spans="1:4" ht="51">
      <c r="A2515" s="569">
        <v>91926</v>
      </c>
      <c r="B2515" s="569" t="s">
        <v>9261</v>
      </c>
      <c r="C2515" s="569" t="s">
        <v>20</v>
      </c>
      <c r="D2515" s="570">
        <v>2.33</v>
      </c>
    </row>
    <row r="2516" spans="1:4" ht="51">
      <c r="A2516" s="569">
        <v>91927</v>
      </c>
      <c r="B2516" s="569" t="s">
        <v>9262</v>
      </c>
      <c r="C2516" s="569" t="s">
        <v>20</v>
      </c>
      <c r="D2516" s="570">
        <v>3</v>
      </c>
    </row>
    <row r="2517" spans="1:4" ht="38.25">
      <c r="A2517" s="569">
        <v>91928</v>
      </c>
      <c r="B2517" s="569" t="s">
        <v>9263</v>
      </c>
      <c r="C2517" s="569" t="s">
        <v>20</v>
      </c>
      <c r="D2517" s="570">
        <v>3.72</v>
      </c>
    </row>
    <row r="2518" spans="1:4" ht="38.25">
      <c r="A2518" s="569">
        <v>91929</v>
      </c>
      <c r="B2518" s="569" t="s">
        <v>9264</v>
      </c>
      <c r="C2518" s="569" t="s">
        <v>20</v>
      </c>
      <c r="D2518" s="570">
        <v>4.18</v>
      </c>
    </row>
    <row r="2519" spans="1:4" ht="38.25">
      <c r="A2519" s="569">
        <v>91930</v>
      </c>
      <c r="B2519" s="569" t="s">
        <v>9265</v>
      </c>
      <c r="C2519" s="569" t="s">
        <v>20</v>
      </c>
      <c r="D2519" s="570">
        <v>5.0599999999999996</v>
      </c>
    </row>
    <row r="2520" spans="1:4" ht="38.25">
      <c r="A2520" s="569">
        <v>91931</v>
      </c>
      <c r="B2520" s="569" t="s">
        <v>9266</v>
      </c>
      <c r="C2520" s="569" t="s">
        <v>20</v>
      </c>
      <c r="D2520" s="570">
        <v>5.61</v>
      </c>
    </row>
    <row r="2521" spans="1:4" ht="51">
      <c r="A2521" s="569">
        <v>91932</v>
      </c>
      <c r="B2521" s="569" t="s">
        <v>9267</v>
      </c>
      <c r="C2521" s="569" t="s">
        <v>20</v>
      </c>
      <c r="D2521" s="570">
        <v>8.2799999999999994</v>
      </c>
    </row>
    <row r="2522" spans="1:4" ht="51">
      <c r="A2522" s="569">
        <v>91933</v>
      </c>
      <c r="B2522" s="569" t="s">
        <v>9268</v>
      </c>
      <c r="C2522" s="569" t="s">
        <v>20</v>
      </c>
      <c r="D2522" s="570">
        <v>8.8000000000000007</v>
      </c>
    </row>
    <row r="2523" spans="1:4" ht="51">
      <c r="A2523" s="569">
        <v>91934</v>
      </c>
      <c r="B2523" s="569" t="s">
        <v>9269</v>
      </c>
      <c r="C2523" s="569" t="s">
        <v>20</v>
      </c>
      <c r="D2523" s="570">
        <v>12.62</v>
      </c>
    </row>
    <row r="2524" spans="1:4" ht="51">
      <c r="A2524" s="569">
        <v>91935</v>
      </c>
      <c r="B2524" s="569" t="s">
        <v>9270</v>
      </c>
      <c r="C2524" s="569" t="s">
        <v>20</v>
      </c>
      <c r="D2524" s="570">
        <v>13.38</v>
      </c>
    </row>
    <row r="2525" spans="1:4" ht="38.25">
      <c r="A2525" s="569">
        <v>92979</v>
      </c>
      <c r="B2525" s="569" t="s">
        <v>9931</v>
      </c>
      <c r="C2525" s="569" t="s">
        <v>20</v>
      </c>
      <c r="D2525" s="570">
        <v>5.3</v>
      </c>
    </row>
    <row r="2526" spans="1:4" ht="38.25">
      <c r="A2526" s="569">
        <v>92980</v>
      </c>
      <c r="B2526" s="569" t="s">
        <v>9932</v>
      </c>
      <c r="C2526" s="569" t="s">
        <v>20</v>
      </c>
      <c r="D2526" s="570">
        <v>5.75</v>
      </c>
    </row>
    <row r="2527" spans="1:4" ht="38.25">
      <c r="A2527" s="569">
        <v>92981</v>
      </c>
      <c r="B2527" s="569" t="s">
        <v>9933</v>
      </c>
      <c r="C2527" s="569" t="s">
        <v>20</v>
      </c>
      <c r="D2527" s="570">
        <v>8.1300000000000008</v>
      </c>
    </row>
    <row r="2528" spans="1:4" ht="38.25">
      <c r="A2528" s="569">
        <v>92982</v>
      </c>
      <c r="B2528" s="569" t="s">
        <v>9934</v>
      </c>
      <c r="C2528" s="569" t="s">
        <v>20</v>
      </c>
      <c r="D2528" s="570">
        <v>8.7799999999999994</v>
      </c>
    </row>
    <row r="2529" spans="1:4" ht="38.25">
      <c r="A2529" s="569">
        <v>92983</v>
      </c>
      <c r="B2529" s="569" t="s">
        <v>9935</v>
      </c>
      <c r="C2529" s="569" t="s">
        <v>20</v>
      </c>
      <c r="D2529" s="570">
        <v>14.26</v>
      </c>
    </row>
    <row r="2530" spans="1:4" ht="38.25">
      <c r="A2530" s="569">
        <v>92984</v>
      </c>
      <c r="B2530" s="569" t="s">
        <v>9936</v>
      </c>
      <c r="C2530" s="569" t="s">
        <v>20</v>
      </c>
      <c r="D2530" s="570">
        <v>14.62</v>
      </c>
    </row>
    <row r="2531" spans="1:4" ht="38.25">
      <c r="A2531" s="569">
        <v>92985</v>
      </c>
      <c r="B2531" s="569" t="s">
        <v>9937</v>
      </c>
      <c r="C2531" s="569" t="s">
        <v>20</v>
      </c>
      <c r="D2531" s="570">
        <v>19.12</v>
      </c>
    </row>
    <row r="2532" spans="1:4" ht="38.25">
      <c r="A2532" s="569">
        <v>92986</v>
      </c>
      <c r="B2532" s="569" t="s">
        <v>9938</v>
      </c>
      <c r="C2532" s="569" t="s">
        <v>20</v>
      </c>
      <c r="D2532" s="570">
        <v>19.66</v>
      </c>
    </row>
    <row r="2533" spans="1:4" ht="38.25">
      <c r="A2533" s="569">
        <v>92987</v>
      </c>
      <c r="B2533" s="569" t="s">
        <v>9939</v>
      </c>
      <c r="C2533" s="569" t="s">
        <v>20</v>
      </c>
      <c r="D2533" s="570">
        <v>27.42</v>
      </c>
    </row>
    <row r="2534" spans="1:4" ht="38.25">
      <c r="A2534" s="569">
        <v>92988</v>
      </c>
      <c r="B2534" s="569" t="s">
        <v>9940</v>
      </c>
      <c r="C2534" s="569" t="s">
        <v>20</v>
      </c>
      <c r="D2534" s="570">
        <v>27.49</v>
      </c>
    </row>
    <row r="2535" spans="1:4" ht="38.25">
      <c r="A2535" s="569">
        <v>92989</v>
      </c>
      <c r="B2535" s="569" t="s">
        <v>9941</v>
      </c>
      <c r="C2535" s="569" t="s">
        <v>20</v>
      </c>
      <c r="D2535" s="570">
        <v>38</v>
      </c>
    </row>
    <row r="2536" spans="1:4" ht="38.25">
      <c r="A2536" s="569">
        <v>92990</v>
      </c>
      <c r="B2536" s="569" t="s">
        <v>9942</v>
      </c>
      <c r="C2536" s="569" t="s">
        <v>20</v>
      </c>
      <c r="D2536" s="570">
        <v>37.56</v>
      </c>
    </row>
    <row r="2537" spans="1:4" ht="38.25">
      <c r="A2537" s="569">
        <v>92991</v>
      </c>
      <c r="B2537" s="569" t="s">
        <v>9943</v>
      </c>
      <c r="C2537" s="569" t="s">
        <v>20</v>
      </c>
      <c r="D2537" s="570">
        <v>49.5</v>
      </c>
    </row>
    <row r="2538" spans="1:4" ht="38.25">
      <c r="A2538" s="569">
        <v>92992</v>
      </c>
      <c r="B2538" s="569" t="s">
        <v>9944</v>
      </c>
      <c r="C2538" s="569" t="s">
        <v>20</v>
      </c>
      <c r="D2538" s="570">
        <v>49.53</v>
      </c>
    </row>
    <row r="2539" spans="1:4" ht="38.25">
      <c r="A2539" s="569">
        <v>92993</v>
      </c>
      <c r="B2539" s="569" t="s">
        <v>9945</v>
      </c>
      <c r="C2539" s="569" t="s">
        <v>20</v>
      </c>
      <c r="D2539" s="570">
        <v>63.38</v>
      </c>
    </row>
    <row r="2540" spans="1:4" ht="38.25">
      <c r="A2540" s="569">
        <v>92994</v>
      </c>
      <c r="B2540" s="569" t="s">
        <v>9946</v>
      </c>
      <c r="C2540" s="569" t="s">
        <v>20</v>
      </c>
      <c r="D2540" s="570">
        <v>64</v>
      </c>
    </row>
    <row r="2541" spans="1:4" ht="38.25">
      <c r="A2541" s="569">
        <v>92995</v>
      </c>
      <c r="B2541" s="569" t="s">
        <v>9947</v>
      </c>
      <c r="C2541" s="569" t="s">
        <v>20</v>
      </c>
      <c r="D2541" s="570">
        <v>78.78</v>
      </c>
    </row>
    <row r="2542" spans="1:4" ht="38.25">
      <c r="A2542" s="569">
        <v>92996</v>
      </c>
      <c r="B2542" s="569" t="s">
        <v>9948</v>
      </c>
      <c r="C2542" s="569" t="s">
        <v>20</v>
      </c>
      <c r="D2542" s="570">
        <v>79</v>
      </c>
    </row>
    <row r="2543" spans="1:4" ht="38.25">
      <c r="A2543" s="569">
        <v>92997</v>
      </c>
      <c r="B2543" s="569" t="s">
        <v>9949</v>
      </c>
      <c r="C2543" s="569" t="s">
        <v>20</v>
      </c>
      <c r="D2543" s="570">
        <v>95.69</v>
      </c>
    </row>
    <row r="2544" spans="1:4" ht="38.25">
      <c r="A2544" s="569">
        <v>92998</v>
      </c>
      <c r="B2544" s="569" t="s">
        <v>9950</v>
      </c>
      <c r="C2544" s="569" t="s">
        <v>20</v>
      </c>
      <c r="D2544" s="570">
        <v>96.6</v>
      </c>
    </row>
    <row r="2545" spans="1:4" ht="38.25">
      <c r="A2545" s="569">
        <v>92999</v>
      </c>
      <c r="B2545" s="569" t="s">
        <v>9951</v>
      </c>
      <c r="C2545" s="569" t="s">
        <v>20</v>
      </c>
      <c r="D2545" s="570">
        <v>125.92</v>
      </c>
    </row>
    <row r="2546" spans="1:4" ht="38.25">
      <c r="A2546" s="569">
        <v>93000</v>
      </c>
      <c r="B2546" s="569" t="s">
        <v>9952</v>
      </c>
      <c r="C2546" s="569" t="s">
        <v>20</v>
      </c>
      <c r="D2546" s="570">
        <v>126.68</v>
      </c>
    </row>
    <row r="2547" spans="1:4" ht="38.25">
      <c r="A2547" s="569">
        <v>93001</v>
      </c>
      <c r="B2547" s="569" t="s">
        <v>9953</v>
      </c>
      <c r="C2547" s="569" t="s">
        <v>20</v>
      </c>
      <c r="D2547" s="570">
        <v>153.71</v>
      </c>
    </row>
    <row r="2548" spans="1:4" ht="38.25">
      <c r="A2548" s="569">
        <v>93002</v>
      </c>
      <c r="B2548" s="569" t="s">
        <v>9954</v>
      </c>
      <c r="C2548" s="569" t="s">
        <v>20</v>
      </c>
      <c r="D2548" s="570">
        <v>157.93</v>
      </c>
    </row>
    <row r="2549" spans="1:4" ht="25.5">
      <c r="A2549" s="569">
        <v>83446</v>
      </c>
      <c r="B2549" s="569" t="s">
        <v>4670</v>
      </c>
      <c r="C2549" s="569" t="s">
        <v>52</v>
      </c>
      <c r="D2549" s="570">
        <v>140.32</v>
      </c>
    </row>
    <row r="2550" spans="1:4" ht="38.25">
      <c r="A2550" s="569">
        <v>91936</v>
      </c>
      <c r="B2550" s="569" t="s">
        <v>9271</v>
      </c>
      <c r="C2550" s="569" t="s">
        <v>52</v>
      </c>
      <c r="D2550" s="570">
        <v>8.8699999999999992</v>
      </c>
    </row>
    <row r="2551" spans="1:4" ht="38.25">
      <c r="A2551" s="569">
        <v>91937</v>
      </c>
      <c r="B2551" s="569" t="s">
        <v>9272</v>
      </c>
      <c r="C2551" s="569" t="s">
        <v>52</v>
      </c>
      <c r="D2551" s="570">
        <v>7.55</v>
      </c>
    </row>
    <row r="2552" spans="1:4" ht="38.25">
      <c r="A2552" s="569">
        <v>91939</v>
      </c>
      <c r="B2552" s="569" t="s">
        <v>9273</v>
      </c>
      <c r="C2552" s="569" t="s">
        <v>52</v>
      </c>
      <c r="D2552" s="570">
        <v>18.670000000000002</v>
      </c>
    </row>
    <row r="2553" spans="1:4" ht="38.25">
      <c r="A2553" s="569">
        <v>91940</v>
      </c>
      <c r="B2553" s="569" t="s">
        <v>9274</v>
      </c>
      <c r="C2553" s="569" t="s">
        <v>52</v>
      </c>
      <c r="D2553" s="570">
        <v>9.94</v>
      </c>
    </row>
    <row r="2554" spans="1:4" ht="38.25">
      <c r="A2554" s="569">
        <v>91941</v>
      </c>
      <c r="B2554" s="569" t="s">
        <v>9275</v>
      </c>
      <c r="C2554" s="569" t="s">
        <v>52</v>
      </c>
      <c r="D2554" s="570">
        <v>6.67</v>
      </c>
    </row>
    <row r="2555" spans="1:4" ht="38.25">
      <c r="A2555" s="569">
        <v>91942</v>
      </c>
      <c r="B2555" s="569" t="s">
        <v>9276</v>
      </c>
      <c r="C2555" s="569" t="s">
        <v>52</v>
      </c>
      <c r="D2555" s="570">
        <v>22.9</v>
      </c>
    </row>
    <row r="2556" spans="1:4" ht="38.25">
      <c r="A2556" s="569">
        <v>91943</v>
      </c>
      <c r="B2556" s="569" t="s">
        <v>9277</v>
      </c>
      <c r="C2556" s="569" t="s">
        <v>52</v>
      </c>
      <c r="D2556" s="570">
        <v>12.86</v>
      </c>
    </row>
    <row r="2557" spans="1:4" ht="38.25">
      <c r="A2557" s="569">
        <v>91944</v>
      </c>
      <c r="B2557" s="569" t="s">
        <v>9278</v>
      </c>
      <c r="C2557" s="569" t="s">
        <v>52</v>
      </c>
      <c r="D2557" s="570">
        <v>9.1</v>
      </c>
    </row>
    <row r="2558" spans="1:4" ht="38.25">
      <c r="A2558" s="569">
        <v>92865</v>
      </c>
      <c r="B2558" s="569" t="s">
        <v>5354</v>
      </c>
      <c r="C2558" s="569" t="s">
        <v>52</v>
      </c>
      <c r="D2558" s="570">
        <v>7.46</v>
      </c>
    </row>
    <row r="2559" spans="1:4" ht="38.25">
      <c r="A2559" s="569">
        <v>92866</v>
      </c>
      <c r="B2559" s="569" t="s">
        <v>5355</v>
      </c>
      <c r="C2559" s="569" t="s">
        <v>52</v>
      </c>
      <c r="D2559" s="570">
        <v>6.06</v>
      </c>
    </row>
    <row r="2560" spans="1:4" ht="38.25">
      <c r="A2560" s="569">
        <v>92867</v>
      </c>
      <c r="B2560" s="569" t="s">
        <v>5356</v>
      </c>
      <c r="C2560" s="569" t="s">
        <v>52</v>
      </c>
      <c r="D2560" s="570">
        <v>18.38</v>
      </c>
    </row>
    <row r="2561" spans="1:4" ht="38.25">
      <c r="A2561" s="569">
        <v>92868</v>
      </c>
      <c r="B2561" s="569" t="s">
        <v>9853</v>
      </c>
      <c r="C2561" s="569" t="s">
        <v>52</v>
      </c>
      <c r="D2561" s="570">
        <v>9.65</v>
      </c>
    </row>
    <row r="2562" spans="1:4" ht="38.25">
      <c r="A2562" s="569">
        <v>92869</v>
      </c>
      <c r="B2562" s="569" t="s">
        <v>9854</v>
      </c>
      <c r="C2562" s="569" t="s">
        <v>52</v>
      </c>
      <c r="D2562" s="570">
        <v>6.38</v>
      </c>
    </row>
    <row r="2563" spans="1:4" ht="38.25">
      <c r="A2563" s="569">
        <v>92870</v>
      </c>
      <c r="B2563" s="569" t="s">
        <v>5357</v>
      </c>
      <c r="C2563" s="569" t="s">
        <v>52</v>
      </c>
      <c r="D2563" s="570">
        <v>22.49</v>
      </c>
    </row>
    <row r="2564" spans="1:4" ht="38.25">
      <c r="A2564" s="569">
        <v>92871</v>
      </c>
      <c r="B2564" s="569" t="s">
        <v>9855</v>
      </c>
      <c r="C2564" s="569" t="s">
        <v>52</v>
      </c>
      <c r="D2564" s="570">
        <v>12.45</v>
      </c>
    </row>
    <row r="2565" spans="1:4" ht="38.25">
      <c r="A2565" s="569">
        <v>92872</v>
      </c>
      <c r="B2565" s="569" t="s">
        <v>9856</v>
      </c>
      <c r="C2565" s="569" t="s">
        <v>52</v>
      </c>
      <c r="D2565" s="570">
        <v>8.69</v>
      </c>
    </row>
    <row r="2566" spans="1:4" ht="51">
      <c r="A2566" s="569">
        <v>95777</v>
      </c>
      <c r="B2566" s="569" t="s">
        <v>10901</v>
      </c>
      <c r="C2566" s="569" t="s">
        <v>52</v>
      </c>
      <c r="D2566" s="570">
        <v>18.02</v>
      </c>
    </row>
    <row r="2567" spans="1:4" ht="51">
      <c r="A2567" s="569">
        <v>95778</v>
      </c>
      <c r="B2567" s="569" t="s">
        <v>10902</v>
      </c>
      <c r="C2567" s="569" t="s">
        <v>52</v>
      </c>
      <c r="D2567" s="570">
        <v>18.420000000000002</v>
      </c>
    </row>
    <row r="2568" spans="1:4" ht="51">
      <c r="A2568" s="569">
        <v>95779</v>
      </c>
      <c r="B2568" s="569" t="s">
        <v>10903</v>
      </c>
      <c r="C2568" s="569" t="s">
        <v>52</v>
      </c>
      <c r="D2568" s="570">
        <v>17.09</v>
      </c>
    </row>
    <row r="2569" spans="1:4" ht="51">
      <c r="A2569" s="569">
        <v>95780</v>
      </c>
      <c r="B2569" s="569" t="s">
        <v>10904</v>
      </c>
      <c r="C2569" s="569" t="s">
        <v>52</v>
      </c>
      <c r="D2569" s="570">
        <v>20.309999999999999</v>
      </c>
    </row>
    <row r="2570" spans="1:4" ht="51">
      <c r="A2570" s="569">
        <v>95781</v>
      </c>
      <c r="B2570" s="569" t="s">
        <v>10905</v>
      </c>
      <c r="C2570" s="569" t="s">
        <v>52</v>
      </c>
      <c r="D2570" s="570">
        <v>20.61</v>
      </c>
    </row>
    <row r="2571" spans="1:4" ht="38.25">
      <c r="A2571" s="569">
        <v>95782</v>
      </c>
      <c r="B2571" s="569" t="s">
        <v>6167</v>
      </c>
      <c r="C2571" s="569" t="s">
        <v>52</v>
      </c>
      <c r="D2571" s="570">
        <v>21.38</v>
      </c>
    </row>
    <row r="2572" spans="1:4" ht="51">
      <c r="A2572" s="569">
        <v>95785</v>
      </c>
      <c r="B2572" s="569" t="s">
        <v>10906</v>
      </c>
      <c r="C2572" s="569" t="s">
        <v>52</v>
      </c>
      <c r="D2572" s="570">
        <v>24.14</v>
      </c>
    </row>
    <row r="2573" spans="1:4" ht="51">
      <c r="A2573" s="569">
        <v>95787</v>
      </c>
      <c r="B2573" s="569" t="s">
        <v>6168</v>
      </c>
      <c r="C2573" s="569" t="s">
        <v>52</v>
      </c>
      <c r="D2573" s="570">
        <v>18.350000000000001</v>
      </c>
    </row>
    <row r="2574" spans="1:4" ht="51">
      <c r="A2574" s="569">
        <v>95789</v>
      </c>
      <c r="B2574" s="569" t="s">
        <v>6169</v>
      </c>
      <c r="C2574" s="569" t="s">
        <v>52</v>
      </c>
      <c r="D2574" s="570">
        <v>22.37</v>
      </c>
    </row>
    <row r="2575" spans="1:4" ht="51">
      <c r="A2575" s="569">
        <v>95791</v>
      </c>
      <c r="B2575" s="569" t="s">
        <v>6170</v>
      </c>
      <c r="C2575" s="569" t="s">
        <v>52</v>
      </c>
      <c r="D2575" s="570">
        <v>28.36</v>
      </c>
    </row>
    <row r="2576" spans="1:4" ht="51">
      <c r="A2576" s="569">
        <v>95795</v>
      </c>
      <c r="B2576" s="569" t="s">
        <v>10907</v>
      </c>
      <c r="C2576" s="569" t="s">
        <v>52</v>
      </c>
      <c r="D2576" s="570">
        <v>21.17</v>
      </c>
    </row>
    <row r="2577" spans="1:4" ht="51">
      <c r="A2577" s="569">
        <v>95796</v>
      </c>
      <c r="B2577" s="569" t="s">
        <v>10908</v>
      </c>
      <c r="C2577" s="569" t="s">
        <v>52</v>
      </c>
      <c r="D2577" s="570">
        <v>26.31</v>
      </c>
    </row>
    <row r="2578" spans="1:4" ht="51">
      <c r="A2578" s="569">
        <v>95797</v>
      </c>
      <c r="B2578" s="569" t="s">
        <v>10909</v>
      </c>
      <c r="C2578" s="569" t="s">
        <v>52</v>
      </c>
      <c r="D2578" s="570">
        <v>32.99</v>
      </c>
    </row>
    <row r="2579" spans="1:4" ht="51">
      <c r="A2579" s="569">
        <v>95801</v>
      </c>
      <c r="B2579" s="569" t="s">
        <v>10910</v>
      </c>
      <c r="C2579" s="569" t="s">
        <v>52</v>
      </c>
      <c r="D2579" s="570">
        <v>25.26</v>
      </c>
    </row>
    <row r="2580" spans="1:4" ht="51">
      <c r="A2580" s="569">
        <v>95802</v>
      </c>
      <c r="B2580" s="569" t="s">
        <v>10911</v>
      </c>
      <c r="C2580" s="569" t="s">
        <v>52</v>
      </c>
      <c r="D2580" s="570">
        <v>28.1</v>
      </c>
    </row>
    <row r="2581" spans="1:4" ht="51">
      <c r="A2581" s="569">
        <v>95803</v>
      </c>
      <c r="B2581" s="569" t="s">
        <v>10912</v>
      </c>
      <c r="C2581" s="569" t="s">
        <v>52</v>
      </c>
      <c r="D2581" s="570">
        <v>36.65</v>
      </c>
    </row>
    <row r="2582" spans="1:4" ht="38.25">
      <c r="A2582" s="569">
        <v>95804</v>
      </c>
      <c r="B2582" s="569" t="s">
        <v>10913</v>
      </c>
      <c r="C2582" s="569" t="s">
        <v>52</v>
      </c>
      <c r="D2582" s="570">
        <v>16.5</v>
      </c>
    </row>
    <row r="2583" spans="1:4" ht="38.25">
      <c r="A2583" s="569">
        <v>95805</v>
      </c>
      <c r="B2583" s="569" t="s">
        <v>10914</v>
      </c>
      <c r="C2583" s="569" t="s">
        <v>52</v>
      </c>
      <c r="D2583" s="570">
        <v>16.649999999999999</v>
      </c>
    </row>
    <row r="2584" spans="1:4" ht="38.25">
      <c r="A2584" s="569">
        <v>95806</v>
      </c>
      <c r="B2584" s="569" t="s">
        <v>10915</v>
      </c>
      <c r="C2584" s="569" t="s">
        <v>52</v>
      </c>
      <c r="D2584" s="570">
        <v>17.170000000000002</v>
      </c>
    </row>
    <row r="2585" spans="1:4" ht="51">
      <c r="A2585" s="569">
        <v>95807</v>
      </c>
      <c r="B2585" s="569" t="s">
        <v>10916</v>
      </c>
      <c r="C2585" s="569" t="s">
        <v>52</v>
      </c>
      <c r="D2585" s="570">
        <v>18.940000000000001</v>
      </c>
    </row>
    <row r="2586" spans="1:4" ht="51">
      <c r="A2586" s="569">
        <v>95808</v>
      </c>
      <c r="B2586" s="569" t="s">
        <v>10917</v>
      </c>
      <c r="C2586" s="569" t="s">
        <v>52</v>
      </c>
      <c r="D2586" s="570">
        <v>19.39</v>
      </c>
    </row>
    <row r="2587" spans="1:4" ht="51">
      <c r="A2587" s="569">
        <v>95809</v>
      </c>
      <c r="B2587" s="569" t="s">
        <v>10918</v>
      </c>
      <c r="C2587" s="569" t="s">
        <v>52</v>
      </c>
      <c r="D2587" s="570">
        <v>21.29</v>
      </c>
    </row>
    <row r="2588" spans="1:4" ht="51">
      <c r="A2588" s="569">
        <v>95810</v>
      </c>
      <c r="B2588" s="569" t="s">
        <v>10919</v>
      </c>
      <c r="C2588" s="569" t="s">
        <v>52</v>
      </c>
      <c r="D2588" s="570">
        <v>10.28</v>
      </c>
    </row>
    <row r="2589" spans="1:4" ht="51">
      <c r="A2589" s="569">
        <v>95811</v>
      </c>
      <c r="B2589" s="569" t="s">
        <v>10920</v>
      </c>
      <c r="C2589" s="569" t="s">
        <v>52</v>
      </c>
      <c r="D2589" s="570">
        <v>10.74</v>
      </c>
    </row>
    <row r="2590" spans="1:4" ht="51">
      <c r="A2590" s="569">
        <v>95812</v>
      </c>
      <c r="B2590" s="569" t="s">
        <v>10921</v>
      </c>
      <c r="C2590" s="569" t="s">
        <v>52</v>
      </c>
      <c r="D2590" s="570">
        <v>12.63</v>
      </c>
    </row>
    <row r="2591" spans="1:4" ht="51">
      <c r="A2591" s="569">
        <v>95813</v>
      </c>
      <c r="B2591" s="569" t="s">
        <v>10922</v>
      </c>
      <c r="C2591" s="569" t="s">
        <v>52</v>
      </c>
      <c r="D2591" s="570">
        <v>12.37</v>
      </c>
    </row>
    <row r="2592" spans="1:4" ht="51">
      <c r="A2592" s="569">
        <v>95814</v>
      </c>
      <c r="B2592" s="569" t="s">
        <v>10923</v>
      </c>
      <c r="C2592" s="569" t="s">
        <v>52</v>
      </c>
      <c r="D2592" s="570">
        <v>13.06</v>
      </c>
    </row>
    <row r="2593" spans="1:4" ht="51">
      <c r="A2593" s="569">
        <v>95815</v>
      </c>
      <c r="B2593" s="569" t="s">
        <v>10924</v>
      </c>
      <c r="C2593" s="569" t="s">
        <v>52</v>
      </c>
      <c r="D2593" s="570">
        <v>16.72</v>
      </c>
    </row>
    <row r="2594" spans="1:4" ht="38.25">
      <c r="A2594" s="569">
        <v>95816</v>
      </c>
      <c r="B2594" s="569" t="s">
        <v>10925</v>
      </c>
      <c r="C2594" s="569" t="s">
        <v>52</v>
      </c>
      <c r="D2594" s="570">
        <v>23.3</v>
      </c>
    </row>
    <row r="2595" spans="1:4" ht="38.25">
      <c r="A2595" s="569">
        <v>95817</v>
      </c>
      <c r="B2595" s="569" t="s">
        <v>10926</v>
      </c>
      <c r="C2595" s="569" t="s">
        <v>52</v>
      </c>
      <c r="D2595" s="570">
        <v>23.89</v>
      </c>
    </row>
    <row r="2596" spans="1:4" ht="38.25">
      <c r="A2596" s="569">
        <v>95818</v>
      </c>
      <c r="B2596" s="569" t="s">
        <v>10927</v>
      </c>
      <c r="C2596" s="569" t="s">
        <v>52</v>
      </c>
      <c r="D2596" s="570">
        <v>28.82</v>
      </c>
    </row>
    <row r="2597" spans="1:4" ht="51">
      <c r="A2597" s="569">
        <v>97886</v>
      </c>
      <c r="B2597" s="569" t="s">
        <v>13087</v>
      </c>
      <c r="C2597" s="569" t="s">
        <v>52</v>
      </c>
      <c r="D2597" s="570">
        <v>113.59</v>
      </c>
    </row>
    <row r="2598" spans="1:4" ht="51">
      <c r="A2598" s="569">
        <v>97887</v>
      </c>
      <c r="B2598" s="569" t="s">
        <v>13088</v>
      </c>
      <c r="C2598" s="569" t="s">
        <v>52</v>
      </c>
      <c r="D2598" s="570">
        <v>179.36</v>
      </c>
    </row>
    <row r="2599" spans="1:4" ht="51">
      <c r="A2599" s="569">
        <v>97888</v>
      </c>
      <c r="B2599" s="569" t="s">
        <v>13089</v>
      </c>
      <c r="C2599" s="569" t="s">
        <v>52</v>
      </c>
      <c r="D2599" s="570">
        <v>346.23</v>
      </c>
    </row>
    <row r="2600" spans="1:4" ht="51">
      <c r="A2600" s="569">
        <v>97889</v>
      </c>
      <c r="B2600" s="569" t="s">
        <v>13090</v>
      </c>
      <c r="C2600" s="569" t="s">
        <v>52</v>
      </c>
      <c r="D2600" s="570">
        <v>464.04</v>
      </c>
    </row>
    <row r="2601" spans="1:4" ht="51">
      <c r="A2601" s="569">
        <v>97890</v>
      </c>
      <c r="B2601" s="569" t="s">
        <v>13091</v>
      </c>
      <c r="C2601" s="569" t="s">
        <v>52</v>
      </c>
      <c r="D2601" s="570">
        <v>533.87</v>
      </c>
    </row>
    <row r="2602" spans="1:4" ht="51">
      <c r="A2602" s="569">
        <v>97891</v>
      </c>
      <c r="B2602" s="569" t="s">
        <v>13092</v>
      </c>
      <c r="C2602" s="569" t="s">
        <v>52</v>
      </c>
      <c r="D2602" s="570">
        <v>136.85</v>
      </c>
    </row>
    <row r="2603" spans="1:4" ht="51">
      <c r="A2603" s="569">
        <v>97892</v>
      </c>
      <c r="B2603" s="569" t="s">
        <v>13093</v>
      </c>
      <c r="C2603" s="569" t="s">
        <v>52</v>
      </c>
      <c r="D2603" s="570">
        <v>256.33999999999997</v>
      </c>
    </row>
    <row r="2604" spans="1:4" ht="51">
      <c r="A2604" s="569">
        <v>97893</v>
      </c>
      <c r="B2604" s="569" t="s">
        <v>13094</v>
      </c>
      <c r="C2604" s="569" t="s">
        <v>52</v>
      </c>
      <c r="D2604" s="570">
        <v>349.41</v>
      </c>
    </row>
    <row r="2605" spans="1:4" ht="51">
      <c r="A2605" s="569">
        <v>97894</v>
      </c>
      <c r="B2605" s="569" t="s">
        <v>13095</v>
      </c>
      <c r="C2605" s="569" t="s">
        <v>52</v>
      </c>
      <c r="D2605" s="570">
        <v>394.97</v>
      </c>
    </row>
    <row r="2606" spans="1:4" ht="25.5">
      <c r="A2606" s="569">
        <v>68066</v>
      </c>
      <c r="B2606" s="569" t="s">
        <v>4543</v>
      </c>
      <c r="C2606" s="569" t="s">
        <v>52</v>
      </c>
      <c r="D2606" s="570">
        <v>130.06</v>
      </c>
    </row>
    <row r="2607" spans="1:4" ht="25.5">
      <c r="A2607" s="569">
        <v>72319</v>
      </c>
      <c r="B2607" s="569" t="s">
        <v>7415</v>
      </c>
      <c r="C2607" s="569" t="s">
        <v>52</v>
      </c>
      <c r="D2607" s="570">
        <v>3590.43</v>
      </c>
    </row>
    <row r="2608" spans="1:4" ht="38.25">
      <c r="A2608" s="569">
        <v>72341</v>
      </c>
      <c r="B2608" s="569" t="s">
        <v>4579</v>
      </c>
      <c r="C2608" s="569" t="s">
        <v>52</v>
      </c>
      <c r="D2608" s="570">
        <v>191.02</v>
      </c>
    </row>
    <row r="2609" spans="1:4" ht="38.25">
      <c r="A2609" s="569">
        <v>72343</v>
      </c>
      <c r="B2609" s="569" t="s">
        <v>4580</v>
      </c>
      <c r="C2609" s="569" t="s">
        <v>52</v>
      </c>
      <c r="D2609" s="570">
        <v>226.43</v>
      </c>
    </row>
    <row r="2610" spans="1:4" ht="38.25">
      <c r="A2610" s="569">
        <v>72344</v>
      </c>
      <c r="B2610" s="569" t="s">
        <v>4581</v>
      </c>
      <c r="C2610" s="569" t="s">
        <v>52</v>
      </c>
      <c r="D2610" s="570">
        <v>352.25</v>
      </c>
    </row>
    <row r="2611" spans="1:4" ht="38.25">
      <c r="A2611" s="569">
        <v>72345</v>
      </c>
      <c r="B2611" s="569" t="s">
        <v>4582</v>
      </c>
      <c r="C2611" s="569" t="s">
        <v>52</v>
      </c>
      <c r="D2611" s="570">
        <v>994.88</v>
      </c>
    </row>
    <row r="2612" spans="1:4" ht="38.25">
      <c r="A2612" s="569" t="s">
        <v>11853</v>
      </c>
      <c r="B2612" s="569" t="s">
        <v>5737</v>
      </c>
      <c r="C2612" s="569" t="s">
        <v>52</v>
      </c>
      <c r="D2612" s="570">
        <v>1236.3800000000001</v>
      </c>
    </row>
    <row r="2613" spans="1:4" ht="38.25">
      <c r="A2613" s="569" t="s">
        <v>11890</v>
      </c>
      <c r="B2613" s="569" t="s">
        <v>11891</v>
      </c>
      <c r="C2613" s="569" t="s">
        <v>52</v>
      </c>
      <c r="D2613" s="570">
        <v>10.8</v>
      </c>
    </row>
    <row r="2614" spans="1:4" ht="38.25">
      <c r="A2614" s="569" t="s">
        <v>11894</v>
      </c>
      <c r="B2614" s="569" t="s">
        <v>11895</v>
      </c>
      <c r="C2614" s="569" t="s">
        <v>52</v>
      </c>
      <c r="D2614" s="570">
        <v>16.59</v>
      </c>
    </row>
    <row r="2615" spans="1:4" ht="38.25">
      <c r="A2615" s="569" t="s">
        <v>11896</v>
      </c>
      <c r="B2615" s="569" t="s">
        <v>11897</v>
      </c>
      <c r="C2615" s="569" t="s">
        <v>52</v>
      </c>
      <c r="D2615" s="570">
        <v>48.72</v>
      </c>
    </row>
    <row r="2616" spans="1:4" ht="38.25">
      <c r="A2616" s="569" t="s">
        <v>11898</v>
      </c>
      <c r="B2616" s="569" t="s">
        <v>11899</v>
      </c>
      <c r="C2616" s="569" t="s">
        <v>52</v>
      </c>
      <c r="D2616" s="570">
        <v>70.22</v>
      </c>
    </row>
    <row r="2617" spans="1:4" ht="38.25">
      <c r="A2617" s="569" t="s">
        <v>11900</v>
      </c>
      <c r="B2617" s="569" t="s">
        <v>11901</v>
      </c>
      <c r="C2617" s="569" t="s">
        <v>52</v>
      </c>
      <c r="D2617" s="570">
        <v>93.69</v>
      </c>
    </row>
    <row r="2618" spans="1:4" ht="38.25">
      <c r="A2618" s="569" t="s">
        <v>11902</v>
      </c>
      <c r="B2618" s="569" t="s">
        <v>11903</v>
      </c>
      <c r="C2618" s="569" t="s">
        <v>52</v>
      </c>
      <c r="D2618" s="570">
        <v>265.72000000000003</v>
      </c>
    </row>
    <row r="2619" spans="1:4" ht="38.25">
      <c r="A2619" s="569" t="s">
        <v>11904</v>
      </c>
      <c r="B2619" s="569" t="s">
        <v>11905</v>
      </c>
      <c r="C2619" s="569" t="s">
        <v>52</v>
      </c>
      <c r="D2619" s="570">
        <v>687.08</v>
      </c>
    </row>
    <row r="2620" spans="1:4" ht="38.25">
      <c r="A2620" s="569" t="s">
        <v>11906</v>
      </c>
      <c r="B2620" s="569" t="s">
        <v>11907</v>
      </c>
      <c r="C2620" s="569" t="s">
        <v>52</v>
      </c>
      <c r="D2620" s="570">
        <v>939</v>
      </c>
    </row>
    <row r="2621" spans="1:4" ht="38.25">
      <c r="A2621" s="569" t="s">
        <v>11908</v>
      </c>
      <c r="B2621" s="569" t="s">
        <v>11909</v>
      </c>
      <c r="C2621" s="569" t="s">
        <v>52</v>
      </c>
      <c r="D2621" s="570">
        <v>1538.23</v>
      </c>
    </row>
    <row r="2622" spans="1:4" ht="38.25">
      <c r="A2622" s="569" t="s">
        <v>11892</v>
      </c>
      <c r="B2622" s="569" t="s">
        <v>11893</v>
      </c>
      <c r="C2622" s="569" t="s">
        <v>52</v>
      </c>
      <c r="D2622" s="570">
        <v>415.45</v>
      </c>
    </row>
    <row r="2623" spans="1:4" ht="63.75">
      <c r="A2623" s="569" t="s">
        <v>11910</v>
      </c>
      <c r="B2623" s="569" t="s">
        <v>5755</v>
      </c>
      <c r="C2623" s="569" t="s">
        <v>52</v>
      </c>
      <c r="D2623" s="570">
        <v>58.56</v>
      </c>
    </row>
    <row r="2624" spans="1:4" ht="63.75">
      <c r="A2624" s="569" t="s">
        <v>11911</v>
      </c>
      <c r="B2624" s="569" t="s">
        <v>38</v>
      </c>
      <c r="C2624" s="569" t="s">
        <v>52</v>
      </c>
      <c r="D2624" s="570">
        <v>416.5</v>
      </c>
    </row>
    <row r="2625" spans="1:4" ht="63.75">
      <c r="A2625" s="569" t="s">
        <v>11912</v>
      </c>
      <c r="B2625" s="569" t="s">
        <v>39</v>
      </c>
      <c r="C2625" s="569" t="s">
        <v>52</v>
      </c>
      <c r="D2625" s="570">
        <v>482.53</v>
      </c>
    </row>
    <row r="2626" spans="1:4" ht="63.75">
      <c r="A2626" s="569" t="s">
        <v>11913</v>
      </c>
      <c r="B2626" s="569" t="s">
        <v>5756</v>
      </c>
      <c r="C2626" s="569" t="s">
        <v>52</v>
      </c>
      <c r="D2626" s="570">
        <v>957.28</v>
      </c>
    </row>
    <row r="2627" spans="1:4" ht="63.75">
      <c r="A2627" s="569" t="s">
        <v>11914</v>
      </c>
      <c r="B2627" s="569" t="s">
        <v>5757</v>
      </c>
      <c r="C2627" s="569" t="s">
        <v>52</v>
      </c>
      <c r="D2627" s="570">
        <v>786.82</v>
      </c>
    </row>
    <row r="2628" spans="1:4" ht="63.75">
      <c r="A2628" s="569" t="s">
        <v>11915</v>
      </c>
      <c r="B2628" s="569" t="s">
        <v>5758</v>
      </c>
      <c r="C2628" s="569" t="s">
        <v>52</v>
      </c>
      <c r="D2628" s="570">
        <v>1166.9000000000001</v>
      </c>
    </row>
    <row r="2629" spans="1:4" ht="25.5">
      <c r="A2629" s="569">
        <v>83372</v>
      </c>
      <c r="B2629" s="569" t="s">
        <v>4668</v>
      </c>
      <c r="C2629" s="569" t="s">
        <v>52</v>
      </c>
      <c r="D2629" s="570">
        <v>750.93</v>
      </c>
    </row>
    <row r="2630" spans="1:4" ht="63.75">
      <c r="A2630" s="569">
        <v>83463</v>
      </c>
      <c r="B2630" s="569" t="s">
        <v>7492</v>
      </c>
      <c r="C2630" s="569" t="s">
        <v>52</v>
      </c>
      <c r="D2630" s="570">
        <v>304.91000000000003</v>
      </c>
    </row>
    <row r="2631" spans="1:4" ht="63.75">
      <c r="A2631" s="569">
        <v>84402</v>
      </c>
      <c r="B2631" s="569" t="s">
        <v>7553</v>
      </c>
      <c r="C2631" s="569" t="s">
        <v>52</v>
      </c>
      <c r="D2631" s="570">
        <v>68.48</v>
      </c>
    </row>
    <row r="2632" spans="1:4" ht="38.25">
      <c r="A2632" s="569">
        <v>93653</v>
      </c>
      <c r="B2632" s="569" t="s">
        <v>5407</v>
      </c>
      <c r="C2632" s="569" t="s">
        <v>52</v>
      </c>
      <c r="D2632" s="570">
        <v>8.24</v>
      </c>
    </row>
    <row r="2633" spans="1:4" ht="38.25">
      <c r="A2633" s="569">
        <v>93654</v>
      </c>
      <c r="B2633" s="569" t="s">
        <v>5408</v>
      </c>
      <c r="C2633" s="569" t="s">
        <v>52</v>
      </c>
      <c r="D2633" s="570">
        <v>8.65</v>
      </c>
    </row>
    <row r="2634" spans="1:4" ht="38.25">
      <c r="A2634" s="569">
        <v>93655</v>
      </c>
      <c r="B2634" s="569" t="s">
        <v>5409</v>
      </c>
      <c r="C2634" s="569" t="s">
        <v>52</v>
      </c>
      <c r="D2634" s="570">
        <v>9.3800000000000008</v>
      </c>
    </row>
    <row r="2635" spans="1:4" ht="38.25">
      <c r="A2635" s="569">
        <v>93656</v>
      </c>
      <c r="B2635" s="569" t="s">
        <v>5410</v>
      </c>
      <c r="C2635" s="569" t="s">
        <v>52</v>
      </c>
      <c r="D2635" s="570">
        <v>9.3800000000000008</v>
      </c>
    </row>
    <row r="2636" spans="1:4" ht="38.25">
      <c r="A2636" s="569">
        <v>93657</v>
      </c>
      <c r="B2636" s="569" t="s">
        <v>5411</v>
      </c>
      <c r="C2636" s="569" t="s">
        <v>52</v>
      </c>
      <c r="D2636" s="570">
        <v>10.31</v>
      </c>
    </row>
    <row r="2637" spans="1:4" ht="38.25">
      <c r="A2637" s="569">
        <v>93658</v>
      </c>
      <c r="B2637" s="569" t="s">
        <v>5412</v>
      </c>
      <c r="C2637" s="569" t="s">
        <v>52</v>
      </c>
      <c r="D2637" s="570">
        <v>14.98</v>
      </c>
    </row>
    <row r="2638" spans="1:4" ht="38.25">
      <c r="A2638" s="569">
        <v>93659</v>
      </c>
      <c r="B2638" s="569" t="s">
        <v>5413</v>
      </c>
      <c r="C2638" s="569" t="s">
        <v>52</v>
      </c>
      <c r="D2638" s="570">
        <v>16.88</v>
      </c>
    </row>
    <row r="2639" spans="1:4" ht="38.25">
      <c r="A2639" s="569">
        <v>93660</v>
      </c>
      <c r="B2639" s="569" t="s">
        <v>10196</v>
      </c>
      <c r="C2639" s="569" t="s">
        <v>52</v>
      </c>
      <c r="D2639" s="570">
        <v>41.12</v>
      </c>
    </row>
    <row r="2640" spans="1:4" ht="38.25">
      <c r="A2640" s="569">
        <v>93661</v>
      </c>
      <c r="B2640" s="569" t="s">
        <v>10197</v>
      </c>
      <c r="C2640" s="569" t="s">
        <v>52</v>
      </c>
      <c r="D2640" s="570">
        <v>41.92</v>
      </c>
    </row>
    <row r="2641" spans="1:4" ht="38.25">
      <c r="A2641" s="569">
        <v>93662</v>
      </c>
      <c r="B2641" s="569" t="s">
        <v>10198</v>
      </c>
      <c r="C2641" s="569" t="s">
        <v>52</v>
      </c>
      <c r="D2641" s="570">
        <v>43.44</v>
      </c>
    </row>
    <row r="2642" spans="1:4" ht="38.25">
      <c r="A2642" s="569">
        <v>93663</v>
      </c>
      <c r="B2642" s="569" t="s">
        <v>10199</v>
      </c>
      <c r="C2642" s="569" t="s">
        <v>52</v>
      </c>
      <c r="D2642" s="570">
        <v>43.44</v>
      </c>
    </row>
    <row r="2643" spans="1:4" ht="38.25">
      <c r="A2643" s="569">
        <v>93664</v>
      </c>
      <c r="B2643" s="569" t="s">
        <v>10200</v>
      </c>
      <c r="C2643" s="569" t="s">
        <v>52</v>
      </c>
      <c r="D2643" s="570">
        <v>45.27</v>
      </c>
    </row>
    <row r="2644" spans="1:4" ht="38.25">
      <c r="A2644" s="569">
        <v>93665</v>
      </c>
      <c r="B2644" s="569" t="s">
        <v>10201</v>
      </c>
      <c r="C2644" s="569" t="s">
        <v>52</v>
      </c>
      <c r="D2644" s="570">
        <v>47.66</v>
      </c>
    </row>
    <row r="2645" spans="1:4" ht="38.25">
      <c r="A2645" s="569">
        <v>93666</v>
      </c>
      <c r="B2645" s="569" t="s">
        <v>10202</v>
      </c>
      <c r="C2645" s="569" t="s">
        <v>52</v>
      </c>
      <c r="D2645" s="570">
        <v>51.45</v>
      </c>
    </row>
    <row r="2646" spans="1:4" ht="38.25">
      <c r="A2646" s="569">
        <v>93667</v>
      </c>
      <c r="B2646" s="569" t="s">
        <v>5414</v>
      </c>
      <c r="C2646" s="569" t="s">
        <v>52</v>
      </c>
      <c r="D2646" s="570">
        <v>51.28</v>
      </c>
    </row>
    <row r="2647" spans="1:4" ht="38.25">
      <c r="A2647" s="569">
        <v>93668</v>
      </c>
      <c r="B2647" s="569" t="s">
        <v>5415</v>
      </c>
      <c r="C2647" s="569" t="s">
        <v>52</v>
      </c>
      <c r="D2647" s="570">
        <v>52.5</v>
      </c>
    </row>
    <row r="2648" spans="1:4" ht="38.25">
      <c r="A2648" s="569">
        <v>93669</v>
      </c>
      <c r="B2648" s="569" t="s">
        <v>5416</v>
      </c>
      <c r="C2648" s="569" t="s">
        <v>52</v>
      </c>
      <c r="D2648" s="570">
        <v>54.75</v>
      </c>
    </row>
    <row r="2649" spans="1:4" ht="38.25">
      <c r="A2649" s="569">
        <v>93670</v>
      </c>
      <c r="B2649" s="569" t="s">
        <v>5417</v>
      </c>
      <c r="C2649" s="569" t="s">
        <v>52</v>
      </c>
      <c r="D2649" s="570">
        <v>54.75</v>
      </c>
    </row>
    <row r="2650" spans="1:4" ht="38.25">
      <c r="A2650" s="569">
        <v>93671</v>
      </c>
      <c r="B2650" s="569" t="s">
        <v>5418</v>
      </c>
      <c r="C2650" s="569" t="s">
        <v>52</v>
      </c>
      <c r="D2650" s="570">
        <v>57.52</v>
      </c>
    </row>
    <row r="2651" spans="1:4" ht="38.25">
      <c r="A2651" s="569">
        <v>93672</v>
      </c>
      <c r="B2651" s="569" t="s">
        <v>5419</v>
      </c>
      <c r="C2651" s="569" t="s">
        <v>52</v>
      </c>
      <c r="D2651" s="570">
        <v>62</v>
      </c>
    </row>
    <row r="2652" spans="1:4" ht="38.25">
      <c r="A2652" s="569">
        <v>93673</v>
      </c>
      <c r="B2652" s="569" t="s">
        <v>5420</v>
      </c>
      <c r="C2652" s="569" t="s">
        <v>52</v>
      </c>
      <c r="D2652" s="570">
        <v>67.680000000000007</v>
      </c>
    </row>
    <row r="2653" spans="1:4" ht="25.5">
      <c r="A2653" s="569">
        <v>72339</v>
      </c>
      <c r="B2653" s="569" t="s">
        <v>4578</v>
      </c>
      <c r="C2653" s="569" t="s">
        <v>52</v>
      </c>
      <c r="D2653" s="570">
        <v>39.03</v>
      </c>
    </row>
    <row r="2654" spans="1:4" ht="38.25">
      <c r="A2654" s="569">
        <v>83403</v>
      </c>
      <c r="B2654" s="569" t="s">
        <v>7491</v>
      </c>
      <c r="C2654" s="569" t="s">
        <v>52</v>
      </c>
      <c r="D2654" s="570">
        <v>13.58</v>
      </c>
    </row>
    <row r="2655" spans="1:4" ht="25.5">
      <c r="A2655" s="569">
        <v>83465</v>
      </c>
      <c r="B2655" s="569" t="s">
        <v>4672</v>
      </c>
      <c r="C2655" s="569" t="s">
        <v>52</v>
      </c>
      <c r="D2655" s="570">
        <v>33.299999999999997</v>
      </c>
    </row>
    <row r="2656" spans="1:4" ht="51">
      <c r="A2656" s="569">
        <v>91945</v>
      </c>
      <c r="B2656" s="569" t="s">
        <v>5248</v>
      </c>
      <c r="C2656" s="569" t="s">
        <v>52</v>
      </c>
      <c r="D2656" s="570">
        <v>5.83</v>
      </c>
    </row>
    <row r="2657" spans="1:4" ht="51">
      <c r="A2657" s="569">
        <v>91946</v>
      </c>
      <c r="B2657" s="569" t="s">
        <v>5249</v>
      </c>
      <c r="C2657" s="569" t="s">
        <v>52</v>
      </c>
      <c r="D2657" s="570">
        <v>4.79</v>
      </c>
    </row>
    <row r="2658" spans="1:4" ht="51">
      <c r="A2658" s="569">
        <v>91947</v>
      </c>
      <c r="B2658" s="569" t="s">
        <v>5250</v>
      </c>
      <c r="C2658" s="569" t="s">
        <v>52</v>
      </c>
      <c r="D2658" s="570">
        <v>4.1399999999999997</v>
      </c>
    </row>
    <row r="2659" spans="1:4" ht="51">
      <c r="A2659" s="569">
        <v>91949</v>
      </c>
      <c r="B2659" s="569" t="s">
        <v>5251</v>
      </c>
      <c r="C2659" s="569" t="s">
        <v>52</v>
      </c>
      <c r="D2659" s="570">
        <v>8.73</v>
      </c>
    </row>
    <row r="2660" spans="1:4" ht="51">
      <c r="A2660" s="569">
        <v>91950</v>
      </c>
      <c r="B2660" s="569" t="s">
        <v>5252</v>
      </c>
      <c r="C2660" s="569" t="s">
        <v>52</v>
      </c>
      <c r="D2660" s="570">
        <v>7.46</v>
      </c>
    </row>
    <row r="2661" spans="1:4" ht="51">
      <c r="A2661" s="569">
        <v>91951</v>
      </c>
      <c r="B2661" s="569" t="s">
        <v>5253</v>
      </c>
      <c r="C2661" s="569" t="s">
        <v>52</v>
      </c>
      <c r="D2661" s="570">
        <v>6.7</v>
      </c>
    </row>
    <row r="2662" spans="1:4" ht="38.25">
      <c r="A2662" s="569">
        <v>91952</v>
      </c>
      <c r="B2662" s="569" t="s">
        <v>9279</v>
      </c>
      <c r="C2662" s="569" t="s">
        <v>52</v>
      </c>
      <c r="D2662" s="570">
        <v>11.17</v>
      </c>
    </row>
    <row r="2663" spans="1:4" ht="38.25">
      <c r="A2663" s="569">
        <v>91953</v>
      </c>
      <c r="B2663" s="569" t="s">
        <v>5254</v>
      </c>
      <c r="C2663" s="569" t="s">
        <v>52</v>
      </c>
      <c r="D2663" s="570">
        <v>15.96</v>
      </c>
    </row>
    <row r="2664" spans="1:4" ht="38.25">
      <c r="A2664" s="569">
        <v>91954</v>
      </c>
      <c r="B2664" s="569" t="s">
        <v>9280</v>
      </c>
      <c r="C2664" s="569" t="s">
        <v>52</v>
      </c>
      <c r="D2664" s="570">
        <v>15.04</v>
      </c>
    </row>
    <row r="2665" spans="1:4" ht="38.25">
      <c r="A2665" s="569">
        <v>91955</v>
      </c>
      <c r="B2665" s="569" t="s">
        <v>5255</v>
      </c>
      <c r="C2665" s="569" t="s">
        <v>52</v>
      </c>
      <c r="D2665" s="570">
        <v>19.829999999999998</v>
      </c>
    </row>
    <row r="2666" spans="1:4" ht="51">
      <c r="A2666" s="569">
        <v>91956</v>
      </c>
      <c r="B2666" s="569" t="s">
        <v>9281</v>
      </c>
      <c r="C2666" s="569" t="s">
        <v>52</v>
      </c>
      <c r="D2666" s="570">
        <v>24.26</v>
      </c>
    </row>
    <row r="2667" spans="1:4" ht="51">
      <c r="A2667" s="569">
        <v>91957</v>
      </c>
      <c r="B2667" s="569" t="s">
        <v>9282</v>
      </c>
      <c r="C2667" s="569" t="s">
        <v>52</v>
      </c>
      <c r="D2667" s="570">
        <v>29.05</v>
      </c>
    </row>
    <row r="2668" spans="1:4" ht="38.25">
      <c r="A2668" s="569">
        <v>91958</v>
      </c>
      <c r="B2668" s="569" t="s">
        <v>9283</v>
      </c>
      <c r="C2668" s="569" t="s">
        <v>52</v>
      </c>
      <c r="D2668" s="570">
        <v>20.43</v>
      </c>
    </row>
    <row r="2669" spans="1:4" ht="38.25">
      <c r="A2669" s="569">
        <v>91959</v>
      </c>
      <c r="B2669" s="569" t="s">
        <v>5256</v>
      </c>
      <c r="C2669" s="569" t="s">
        <v>52</v>
      </c>
      <c r="D2669" s="570">
        <v>25.22</v>
      </c>
    </row>
    <row r="2670" spans="1:4" ht="38.25">
      <c r="A2670" s="569">
        <v>91960</v>
      </c>
      <c r="B2670" s="569" t="s">
        <v>5257</v>
      </c>
      <c r="C2670" s="569" t="s">
        <v>52</v>
      </c>
      <c r="D2670" s="570">
        <v>28.13</v>
      </c>
    </row>
    <row r="2671" spans="1:4" ht="38.25">
      <c r="A2671" s="569">
        <v>91961</v>
      </c>
      <c r="B2671" s="569" t="s">
        <v>5258</v>
      </c>
      <c r="C2671" s="569" t="s">
        <v>52</v>
      </c>
      <c r="D2671" s="570">
        <v>32.92</v>
      </c>
    </row>
    <row r="2672" spans="1:4" ht="51">
      <c r="A2672" s="569">
        <v>91962</v>
      </c>
      <c r="B2672" s="569" t="s">
        <v>9284</v>
      </c>
      <c r="C2672" s="569" t="s">
        <v>52</v>
      </c>
      <c r="D2672" s="570">
        <v>37.39</v>
      </c>
    </row>
    <row r="2673" spans="1:4" ht="51">
      <c r="A2673" s="569">
        <v>91963</v>
      </c>
      <c r="B2673" s="569" t="s">
        <v>9285</v>
      </c>
      <c r="C2673" s="569" t="s">
        <v>52</v>
      </c>
      <c r="D2673" s="570">
        <v>42.18</v>
      </c>
    </row>
    <row r="2674" spans="1:4" ht="51">
      <c r="A2674" s="569">
        <v>91964</v>
      </c>
      <c r="B2674" s="569" t="s">
        <v>9286</v>
      </c>
      <c r="C2674" s="569" t="s">
        <v>52</v>
      </c>
      <c r="D2674" s="570">
        <v>33.53</v>
      </c>
    </row>
    <row r="2675" spans="1:4" ht="51">
      <c r="A2675" s="569">
        <v>91965</v>
      </c>
      <c r="B2675" s="569" t="s">
        <v>9287</v>
      </c>
      <c r="C2675" s="569" t="s">
        <v>52</v>
      </c>
      <c r="D2675" s="570">
        <v>38.32</v>
      </c>
    </row>
    <row r="2676" spans="1:4" ht="38.25">
      <c r="A2676" s="569">
        <v>91966</v>
      </c>
      <c r="B2676" s="569" t="s">
        <v>9288</v>
      </c>
      <c r="C2676" s="569" t="s">
        <v>52</v>
      </c>
      <c r="D2676" s="570">
        <v>29.69</v>
      </c>
    </row>
    <row r="2677" spans="1:4" ht="38.25">
      <c r="A2677" s="569">
        <v>91967</v>
      </c>
      <c r="B2677" s="569" t="s">
        <v>5259</v>
      </c>
      <c r="C2677" s="569" t="s">
        <v>52</v>
      </c>
      <c r="D2677" s="570">
        <v>34.479999999999997</v>
      </c>
    </row>
    <row r="2678" spans="1:4" ht="38.25">
      <c r="A2678" s="569">
        <v>91968</v>
      </c>
      <c r="B2678" s="569" t="s">
        <v>5260</v>
      </c>
      <c r="C2678" s="569" t="s">
        <v>52</v>
      </c>
      <c r="D2678" s="570">
        <v>41.23</v>
      </c>
    </row>
    <row r="2679" spans="1:4" ht="38.25">
      <c r="A2679" s="569">
        <v>91969</v>
      </c>
      <c r="B2679" s="569" t="s">
        <v>5261</v>
      </c>
      <c r="C2679" s="569" t="s">
        <v>52</v>
      </c>
      <c r="D2679" s="570">
        <v>46.02</v>
      </c>
    </row>
    <row r="2680" spans="1:4" ht="51">
      <c r="A2680" s="569">
        <v>91970</v>
      </c>
      <c r="B2680" s="569" t="s">
        <v>9289</v>
      </c>
      <c r="C2680" s="569" t="s">
        <v>52</v>
      </c>
      <c r="D2680" s="570">
        <v>43</v>
      </c>
    </row>
    <row r="2681" spans="1:4" ht="51">
      <c r="A2681" s="569">
        <v>91971</v>
      </c>
      <c r="B2681" s="569" t="s">
        <v>9290</v>
      </c>
      <c r="C2681" s="569" t="s">
        <v>52</v>
      </c>
      <c r="D2681" s="570">
        <v>50.46</v>
      </c>
    </row>
    <row r="2682" spans="1:4" ht="51">
      <c r="A2682" s="569">
        <v>91972</v>
      </c>
      <c r="B2682" s="569" t="s">
        <v>9291</v>
      </c>
      <c r="C2682" s="569" t="s">
        <v>52</v>
      </c>
      <c r="D2682" s="570">
        <v>46.87</v>
      </c>
    </row>
    <row r="2683" spans="1:4" ht="51">
      <c r="A2683" s="569">
        <v>91973</v>
      </c>
      <c r="B2683" s="569" t="s">
        <v>9292</v>
      </c>
      <c r="C2683" s="569" t="s">
        <v>52</v>
      </c>
      <c r="D2683" s="570">
        <v>54.33</v>
      </c>
    </row>
    <row r="2684" spans="1:4" ht="38.25">
      <c r="A2684" s="569">
        <v>91974</v>
      </c>
      <c r="B2684" s="569" t="s">
        <v>9293</v>
      </c>
      <c r="C2684" s="569" t="s">
        <v>52</v>
      </c>
      <c r="D2684" s="570">
        <v>39.14</v>
      </c>
    </row>
    <row r="2685" spans="1:4" ht="38.25">
      <c r="A2685" s="569">
        <v>91975</v>
      </c>
      <c r="B2685" s="569" t="s">
        <v>5262</v>
      </c>
      <c r="C2685" s="569" t="s">
        <v>52</v>
      </c>
      <c r="D2685" s="570">
        <v>46.6</v>
      </c>
    </row>
    <row r="2686" spans="1:4" ht="38.25">
      <c r="A2686" s="569">
        <v>91976</v>
      </c>
      <c r="B2686" s="569" t="s">
        <v>9294</v>
      </c>
      <c r="C2686" s="569" t="s">
        <v>52</v>
      </c>
      <c r="D2686" s="570">
        <v>57.72</v>
      </c>
    </row>
    <row r="2687" spans="1:4" ht="38.25">
      <c r="A2687" s="569">
        <v>91977</v>
      </c>
      <c r="B2687" s="569" t="s">
        <v>5263</v>
      </c>
      <c r="C2687" s="569" t="s">
        <v>52</v>
      </c>
      <c r="D2687" s="570">
        <v>65.180000000000007</v>
      </c>
    </row>
    <row r="2688" spans="1:4" ht="38.25">
      <c r="A2688" s="569">
        <v>91978</v>
      </c>
      <c r="B2688" s="569" t="s">
        <v>12100</v>
      </c>
      <c r="C2688" s="569" t="s">
        <v>52</v>
      </c>
      <c r="D2688" s="570">
        <v>23.47</v>
      </c>
    </row>
    <row r="2689" spans="1:4" ht="38.25">
      <c r="A2689" s="569">
        <v>91979</v>
      </c>
      <c r="B2689" s="569" t="s">
        <v>12101</v>
      </c>
      <c r="C2689" s="569" t="s">
        <v>52</v>
      </c>
      <c r="D2689" s="570">
        <v>28.26</v>
      </c>
    </row>
    <row r="2690" spans="1:4" ht="38.25">
      <c r="A2690" s="569">
        <v>91980</v>
      </c>
      <c r="B2690" s="569" t="s">
        <v>12102</v>
      </c>
      <c r="C2690" s="569" t="s">
        <v>52</v>
      </c>
      <c r="D2690" s="570">
        <v>22.78</v>
      </c>
    </row>
    <row r="2691" spans="1:4" ht="38.25">
      <c r="A2691" s="569">
        <v>91981</v>
      </c>
      <c r="B2691" s="569" t="s">
        <v>12103</v>
      </c>
      <c r="C2691" s="569" t="s">
        <v>52</v>
      </c>
      <c r="D2691" s="570">
        <v>27.57</v>
      </c>
    </row>
    <row r="2692" spans="1:4" ht="38.25">
      <c r="A2692" s="569">
        <v>91982</v>
      </c>
      <c r="B2692" s="569" t="s">
        <v>12104</v>
      </c>
      <c r="C2692" s="569" t="s">
        <v>52</v>
      </c>
      <c r="D2692" s="570">
        <v>51.32</v>
      </c>
    </row>
    <row r="2693" spans="1:4" ht="38.25">
      <c r="A2693" s="569">
        <v>91983</v>
      </c>
      <c r="B2693" s="569" t="s">
        <v>12105</v>
      </c>
      <c r="C2693" s="569" t="s">
        <v>52</v>
      </c>
      <c r="D2693" s="570">
        <v>56.11</v>
      </c>
    </row>
    <row r="2694" spans="1:4" ht="51">
      <c r="A2694" s="569">
        <v>91984</v>
      </c>
      <c r="B2694" s="569" t="s">
        <v>12106</v>
      </c>
      <c r="C2694" s="569" t="s">
        <v>52</v>
      </c>
      <c r="D2694" s="570">
        <v>10.53</v>
      </c>
    </row>
    <row r="2695" spans="1:4" ht="51">
      <c r="A2695" s="569">
        <v>91985</v>
      </c>
      <c r="B2695" s="569" t="s">
        <v>12107</v>
      </c>
      <c r="C2695" s="569" t="s">
        <v>52</v>
      </c>
      <c r="D2695" s="570">
        <v>15.32</v>
      </c>
    </row>
    <row r="2696" spans="1:4" ht="38.25">
      <c r="A2696" s="569">
        <v>91986</v>
      </c>
      <c r="B2696" s="569" t="s">
        <v>12108</v>
      </c>
      <c r="C2696" s="569" t="s">
        <v>52</v>
      </c>
      <c r="D2696" s="570">
        <v>21.88</v>
      </c>
    </row>
    <row r="2697" spans="1:4" ht="38.25">
      <c r="A2697" s="569">
        <v>91987</v>
      </c>
      <c r="B2697" s="569" t="s">
        <v>12109</v>
      </c>
      <c r="C2697" s="569" t="s">
        <v>52</v>
      </c>
      <c r="D2697" s="570">
        <v>26.67</v>
      </c>
    </row>
    <row r="2698" spans="1:4" ht="51">
      <c r="A2698" s="569">
        <v>91988</v>
      </c>
      <c r="B2698" s="569" t="s">
        <v>12110</v>
      </c>
      <c r="C2698" s="569" t="s">
        <v>52</v>
      </c>
      <c r="D2698" s="570">
        <v>12.86</v>
      </c>
    </row>
    <row r="2699" spans="1:4" ht="51">
      <c r="A2699" s="569">
        <v>91989</v>
      </c>
      <c r="B2699" s="569" t="s">
        <v>12111</v>
      </c>
      <c r="C2699" s="569" t="s">
        <v>52</v>
      </c>
      <c r="D2699" s="570">
        <v>17.649999999999999</v>
      </c>
    </row>
    <row r="2700" spans="1:4" ht="38.25">
      <c r="A2700" s="569">
        <v>91990</v>
      </c>
      <c r="B2700" s="569" t="s">
        <v>119</v>
      </c>
      <c r="C2700" s="569" t="s">
        <v>52</v>
      </c>
      <c r="D2700" s="570">
        <v>20.43</v>
      </c>
    </row>
    <row r="2701" spans="1:4" ht="38.25">
      <c r="A2701" s="569">
        <v>91991</v>
      </c>
      <c r="B2701" s="569" t="s">
        <v>5264</v>
      </c>
      <c r="C2701" s="569" t="s">
        <v>52</v>
      </c>
      <c r="D2701" s="570">
        <v>21.69</v>
      </c>
    </row>
    <row r="2702" spans="1:4" ht="38.25">
      <c r="A2702" s="569">
        <v>91992</v>
      </c>
      <c r="B2702" s="569" t="s">
        <v>9295</v>
      </c>
      <c r="C2702" s="569" t="s">
        <v>52</v>
      </c>
      <c r="D2702" s="570">
        <v>25.22</v>
      </c>
    </row>
    <row r="2703" spans="1:4" ht="38.25">
      <c r="A2703" s="569">
        <v>91993</v>
      </c>
      <c r="B2703" s="569" t="s">
        <v>9296</v>
      </c>
      <c r="C2703" s="569" t="s">
        <v>52</v>
      </c>
      <c r="D2703" s="570">
        <v>26.48</v>
      </c>
    </row>
    <row r="2704" spans="1:4" ht="38.25">
      <c r="A2704" s="569">
        <v>91994</v>
      </c>
      <c r="B2704" s="569" t="s">
        <v>5265</v>
      </c>
      <c r="C2704" s="569" t="s">
        <v>52</v>
      </c>
      <c r="D2704" s="570">
        <v>14.39</v>
      </c>
    </row>
    <row r="2705" spans="1:4" ht="38.25">
      <c r="A2705" s="569">
        <v>91995</v>
      </c>
      <c r="B2705" s="569" t="s">
        <v>5266</v>
      </c>
      <c r="C2705" s="569" t="s">
        <v>52</v>
      </c>
      <c r="D2705" s="570">
        <v>15.65</v>
      </c>
    </row>
    <row r="2706" spans="1:4" ht="38.25">
      <c r="A2706" s="569">
        <v>91996</v>
      </c>
      <c r="B2706" s="569" t="s">
        <v>9297</v>
      </c>
      <c r="C2706" s="569" t="s">
        <v>52</v>
      </c>
      <c r="D2706" s="570">
        <v>19.18</v>
      </c>
    </row>
    <row r="2707" spans="1:4" ht="38.25">
      <c r="A2707" s="569">
        <v>91997</v>
      </c>
      <c r="B2707" s="569" t="s">
        <v>9298</v>
      </c>
      <c r="C2707" s="569" t="s">
        <v>52</v>
      </c>
      <c r="D2707" s="570">
        <v>20.440000000000001</v>
      </c>
    </row>
    <row r="2708" spans="1:4" ht="38.25">
      <c r="A2708" s="569">
        <v>91998</v>
      </c>
      <c r="B2708" s="569" t="s">
        <v>5267</v>
      </c>
      <c r="C2708" s="569" t="s">
        <v>52</v>
      </c>
      <c r="D2708" s="570">
        <v>12.04</v>
      </c>
    </row>
    <row r="2709" spans="1:4" ht="38.25">
      <c r="A2709" s="569">
        <v>91999</v>
      </c>
      <c r="B2709" s="569" t="s">
        <v>5268</v>
      </c>
      <c r="C2709" s="569" t="s">
        <v>52</v>
      </c>
      <c r="D2709" s="570">
        <v>13.3</v>
      </c>
    </row>
    <row r="2710" spans="1:4" ht="38.25">
      <c r="A2710" s="569">
        <v>92000</v>
      </c>
      <c r="B2710" s="569" t="s">
        <v>9299</v>
      </c>
      <c r="C2710" s="569" t="s">
        <v>52</v>
      </c>
      <c r="D2710" s="570">
        <v>16.829999999999998</v>
      </c>
    </row>
    <row r="2711" spans="1:4" ht="38.25">
      <c r="A2711" s="569">
        <v>92001</v>
      </c>
      <c r="B2711" s="569" t="s">
        <v>9300</v>
      </c>
      <c r="C2711" s="569" t="s">
        <v>52</v>
      </c>
      <c r="D2711" s="570">
        <v>18.09</v>
      </c>
    </row>
    <row r="2712" spans="1:4" ht="38.25">
      <c r="A2712" s="569">
        <v>92002</v>
      </c>
      <c r="B2712" s="569" t="s">
        <v>9301</v>
      </c>
      <c r="C2712" s="569" t="s">
        <v>52</v>
      </c>
      <c r="D2712" s="570">
        <v>26.83</v>
      </c>
    </row>
    <row r="2713" spans="1:4" ht="38.25">
      <c r="A2713" s="569">
        <v>92003</v>
      </c>
      <c r="B2713" s="569" t="s">
        <v>9302</v>
      </c>
      <c r="C2713" s="569" t="s">
        <v>52</v>
      </c>
      <c r="D2713" s="570">
        <v>29.35</v>
      </c>
    </row>
    <row r="2714" spans="1:4" ht="38.25">
      <c r="A2714" s="569">
        <v>92004</v>
      </c>
      <c r="B2714" s="569" t="s">
        <v>9303</v>
      </c>
      <c r="C2714" s="569" t="s">
        <v>52</v>
      </c>
      <c r="D2714" s="570">
        <v>31.62</v>
      </c>
    </row>
    <row r="2715" spans="1:4" ht="38.25">
      <c r="A2715" s="569">
        <v>92005</v>
      </c>
      <c r="B2715" s="569" t="s">
        <v>9304</v>
      </c>
      <c r="C2715" s="569" t="s">
        <v>52</v>
      </c>
      <c r="D2715" s="570">
        <v>34.14</v>
      </c>
    </row>
    <row r="2716" spans="1:4" ht="38.25">
      <c r="A2716" s="569">
        <v>92006</v>
      </c>
      <c r="B2716" s="569" t="s">
        <v>9305</v>
      </c>
      <c r="C2716" s="569" t="s">
        <v>52</v>
      </c>
      <c r="D2716" s="570">
        <v>22.15</v>
      </c>
    </row>
    <row r="2717" spans="1:4" ht="38.25">
      <c r="A2717" s="569">
        <v>92007</v>
      </c>
      <c r="B2717" s="569" t="s">
        <v>9306</v>
      </c>
      <c r="C2717" s="569" t="s">
        <v>52</v>
      </c>
      <c r="D2717" s="570">
        <v>24.67</v>
      </c>
    </row>
    <row r="2718" spans="1:4" ht="38.25">
      <c r="A2718" s="569">
        <v>92008</v>
      </c>
      <c r="B2718" s="569" t="s">
        <v>9307</v>
      </c>
      <c r="C2718" s="569" t="s">
        <v>52</v>
      </c>
      <c r="D2718" s="570">
        <v>26.94</v>
      </c>
    </row>
    <row r="2719" spans="1:4" ht="38.25">
      <c r="A2719" s="569">
        <v>92009</v>
      </c>
      <c r="B2719" s="569" t="s">
        <v>9308</v>
      </c>
      <c r="C2719" s="569" t="s">
        <v>52</v>
      </c>
      <c r="D2719" s="570">
        <v>29.46</v>
      </c>
    </row>
    <row r="2720" spans="1:4" ht="38.25">
      <c r="A2720" s="569">
        <v>92010</v>
      </c>
      <c r="B2720" s="569" t="s">
        <v>9309</v>
      </c>
      <c r="C2720" s="569" t="s">
        <v>52</v>
      </c>
      <c r="D2720" s="570">
        <v>39.28</v>
      </c>
    </row>
    <row r="2721" spans="1:4" ht="38.25">
      <c r="A2721" s="569">
        <v>92011</v>
      </c>
      <c r="B2721" s="569" t="s">
        <v>9310</v>
      </c>
      <c r="C2721" s="569" t="s">
        <v>52</v>
      </c>
      <c r="D2721" s="570">
        <v>43.06</v>
      </c>
    </row>
    <row r="2722" spans="1:4" ht="38.25">
      <c r="A2722" s="569">
        <v>92012</v>
      </c>
      <c r="B2722" s="569" t="s">
        <v>9311</v>
      </c>
      <c r="C2722" s="569" t="s">
        <v>52</v>
      </c>
      <c r="D2722" s="570">
        <v>44.07</v>
      </c>
    </row>
    <row r="2723" spans="1:4" ht="38.25">
      <c r="A2723" s="569">
        <v>92013</v>
      </c>
      <c r="B2723" s="569" t="s">
        <v>9312</v>
      </c>
      <c r="C2723" s="569" t="s">
        <v>52</v>
      </c>
      <c r="D2723" s="570">
        <v>47.85</v>
      </c>
    </row>
    <row r="2724" spans="1:4" ht="38.25">
      <c r="A2724" s="569">
        <v>92014</v>
      </c>
      <c r="B2724" s="569" t="s">
        <v>9313</v>
      </c>
      <c r="C2724" s="569" t="s">
        <v>52</v>
      </c>
      <c r="D2724" s="570">
        <v>32.24</v>
      </c>
    </row>
    <row r="2725" spans="1:4" ht="38.25">
      <c r="A2725" s="569">
        <v>92015</v>
      </c>
      <c r="B2725" s="569" t="s">
        <v>9314</v>
      </c>
      <c r="C2725" s="569" t="s">
        <v>52</v>
      </c>
      <c r="D2725" s="570">
        <v>36.020000000000003</v>
      </c>
    </row>
    <row r="2726" spans="1:4" ht="38.25">
      <c r="A2726" s="569">
        <v>92016</v>
      </c>
      <c r="B2726" s="569" t="s">
        <v>9315</v>
      </c>
      <c r="C2726" s="569" t="s">
        <v>52</v>
      </c>
      <c r="D2726" s="570">
        <v>37.03</v>
      </c>
    </row>
    <row r="2727" spans="1:4" ht="38.25">
      <c r="A2727" s="569">
        <v>92017</v>
      </c>
      <c r="B2727" s="569" t="s">
        <v>9316</v>
      </c>
      <c r="C2727" s="569" t="s">
        <v>52</v>
      </c>
      <c r="D2727" s="570">
        <v>40.81</v>
      </c>
    </row>
    <row r="2728" spans="1:4" ht="38.25">
      <c r="A2728" s="569">
        <v>92018</v>
      </c>
      <c r="B2728" s="569" t="s">
        <v>9317</v>
      </c>
      <c r="C2728" s="569" t="s">
        <v>52</v>
      </c>
      <c r="D2728" s="570">
        <v>42.65</v>
      </c>
    </row>
    <row r="2729" spans="1:4" ht="38.25">
      <c r="A2729" s="569">
        <v>92019</v>
      </c>
      <c r="B2729" s="569" t="s">
        <v>9318</v>
      </c>
      <c r="C2729" s="569" t="s">
        <v>52</v>
      </c>
      <c r="D2729" s="570">
        <v>50.11</v>
      </c>
    </row>
    <row r="2730" spans="1:4" ht="38.25">
      <c r="A2730" s="569">
        <v>92020</v>
      </c>
      <c r="B2730" s="569" t="s">
        <v>9319</v>
      </c>
      <c r="C2730" s="569" t="s">
        <v>52</v>
      </c>
      <c r="D2730" s="570">
        <v>63.01</v>
      </c>
    </row>
    <row r="2731" spans="1:4" ht="38.25">
      <c r="A2731" s="569">
        <v>92021</v>
      </c>
      <c r="B2731" s="569" t="s">
        <v>9320</v>
      </c>
      <c r="C2731" s="569" t="s">
        <v>52</v>
      </c>
      <c r="D2731" s="570">
        <v>70.47</v>
      </c>
    </row>
    <row r="2732" spans="1:4" ht="51">
      <c r="A2732" s="569">
        <v>92022</v>
      </c>
      <c r="B2732" s="569" t="s">
        <v>5269</v>
      </c>
      <c r="C2732" s="569" t="s">
        <v>52</v>
      </c>
      <c r="D2732" s="570">
        <v>23.61</v>
      </c>
    </row>
    <row r="2733" spans="1:4" ht="51">
      <c r="A2733" s="569">
        <v>92023</v>
      </c>
      <c r="B2733" s="569" t="s">
        <v>9321</v>
      </c>
      <c r="C2733" s="569" t="s">
        <v>52</v>
      </c>
      <c r="D2733" s="570">
        <v>28.4</v>
      </c>
    </row>
    <row r="2734" spans="1:4" ht="51">
      <c r="A2734" s="569">
        <v>92024</v>
      </c>
      <c r="B2734" s="569" t="s">
        <v>9322</v>
      </c>
      <c r="C2734" s="569" t="s">
        <v>52</v>
      </c>
      <c r="D2734" s="570">
        <v>36.090000000000003</v>
      </c>
    </row>
    <row r="2735" spans="1:4" ht="51">
      <c r="A2735" s="569">
        <v>92025</v>
      </c>
      <c r="B2735" s="569" t="s">
        <v>9323</v>
      </c>
      <c r="C2735" s="569" t="s">
        <v>52</v>
      </c>
      <c r="D2735" s="570">
        <v>40.880000000000003</v>
      </c>
    </row>
    <row r="2736" spans="1:4" ht="51">
      <c r="A2736" s="569">
        <v>92026</v>
      </c>
      <c r="B2736" s="569" t="s">
        <v>9324</v>
      </c>
      <c r="C2736" s="569" t="s">
        <v>52</v>
      </c>
      <c r="D2736" s="570">
        <v>32.880000000000003</v>
      </c>
    </row>
    <row r="2737" spans="1:4" ht="51">
      <c r="A2737" s="569">
        <v>92027</v>
      </c>
      <c r="B2737" s="569" t="s">
        <v>9325</v>
      </c>
      <c r="C2737" s="569" t="s">
        <v>52</v>
      </c>
      <c r="D2737" s="570">
        <v>37.67</v>
      </c>
    </row>
    <row r="2738" spans="1:4" ht="51">
      <c r="A2738" s="569">
        <v>92028</v>
      </c>
      <c r="B2738" s="569" t="s">
        <v>9326</v>
      </c>
      <c r="C2738" s="569" t="s">
        <v>52</v>
      </c>
      <c r="D2738" s="570">
        <v>27.48</v>
      </c>
    </row>
    <row r="2739" spans="1:4" ht="51">
      <c r="A2739" s="569">
        <v>92029</v>
      </c>
      <c r="B2739" s="569" t="s">
        <v>9327</v>
      </c>
      <c r="C2739" s="569" t="s">
        <v>52</v>
      </c>
      <c r="D2739" s="570">
        <v>32.270000000000003</v>
      </c>
    </row>
    <row r="2740" spans="1:4" ht="51">
      <c r="A2740" s="569">
        <v>92030</v>
      </c>
      <c r="B2740" s="569" t="s">
        <v>9328</v>
      </c>
      <c r="C2740" s="569" t="s">
        <v>52</v>
      </c>
      <c r="D2740" s="570">
        <v>39.93</v>
      </c>
    </row>
    <row r="2741" spans="1:4" ht="51">
      <c r="A2741" s="569">
        <v>92031</v>
      </c>
      <c r="B2741" s="569" t="s">
        <v>9329</v>
      </c>
      <c r="C2741" s="569" t="s">
        <v>52</v>
      </c>
      <c r="D2741" s="570">
        <v>44.72</v>
      </c>
    </row>
    <row r="2742" spans="1:4" ht="51">
      <c r="A2742" s="569">
        <v>92032</v>
      </c>
      <c r="B2742" s="569" t="s">
        <v>9330</v>
      </c>
      <c r="C2742" s="569" t="s">
        <v>52</v>
      </c>
      <c r="D2742" s="570">
        <v>40.58</v>
      </c>
    </row>
    <row r="2743" spans="1:4" ht="51">
      <c r="A2743" s="569">
        <v>92033</v>
      </c>
      <c r="B2743" s="569" t="s">
        <v>9331</v>
      </c>
      <c r="C2743" s="569" t="s">
        <v>52</v>
      </c>
      <c r="D2743" s="570">
        <v>45.37</v>
      </c>
    </row>
    <row r="2744" spans="1:4" ht="63.75">
      <c r="A2744" s="569">
        <v>92034</v>
      </c>
      <c r="B2744" s="569" t="s">
        <v>9332</v>
      </c>
      <c r="C2744" s="569" t="s">
        <v>52</v>
      </c>
      <c r="D2744" s="570">
        <v>36.74</v>
      </c>
    </row>
    <row r="2745" spans="1:4" ht="63.75">
      <c r="A2745" s="569">
        <v>92035</v>
      </c>
      <c r="B2745" s="569" t="s">
        <v>9333</v>
      </c>
      <c r="C2745" s="569" t="s">
        <v>52</v>
      </c>
      <c r="D2745" s="570">
        <v>41.53</v>
      </c>
    </row>
    <row r="2746" spans="1:4" ht="25.5">
      <c r="A2746" s="569">
        <v>72278</v>
      </c>
      <c r="B2746" s="569" t="s">
        <v>4564</v>
      </c>
      <c r="C2746" s="569" t="s">
        <v>52</v>
      </c>
      <c r="D2746" s="570">
        <v>60.12</v>
      </c>
    </row>
    <row r="2747" spans="1:4" ht="25.5">
      <c r="A2747" s="569">
        <v>72280</v>
      </c>
      <c r="B2747" s="569" t="s">
        <v>4565</v>
      </c>
      <c r="C2747" s="569" t="s">
        <v>52</v>
      </c>
      <c r="D2747" s="570">
        <v>39.33</v>
      </c>
    </row>
    <row r="2748" spans="1:4" ht="51">
      <c r="A2748" s="569" t="s">
        <v>11720</v>
      </c>
      <c r="B2748" s="569" t="s">
        <v>11721</v>
      </c>
      <c r="C2748" s="569" t="s">
        <v>52</v>
      </c>
      <c r="D2748" s="570">
        <v>128.63</v>
      </c>
    </row>
    <row r="2749" spans="1:4" ht="51">
      <c r="A2749" s="569" t="s">
        <v>11722</v>
      </c>
      <c r="B2749" s="569" t="s">
        <v>11723</v>
      </c>
      <c r="C2749" s="569" t="s">
        <v>52</v>
      </c>
      <c r="D2749" s="570">
        <v>170.72</v>
      </c>
    </row>
    <row r="2750" spans="1:4" ht="38.25">
      <c r="A2750" s="569" t="s">
        <v>11724</v>
      </c>
      <c r="B2750" s="569" t="s">
        <v>11725</v>
      </c>
      <c r="C2750" s="569" t="s">
        <v>52</v>
      </c>
      <c r="D2750" s="570">
        <v>48.57</v>
      </c>
    </row>
    <row r="2751" spans="1:4" ht="25.5">
      <c r="A2751" s="569">
        <v>83391</v>
      </c>
      <c r="B2751" s="569" t="s">
        <v>7481</v>
      </c>
      <c r="C2751" s="569" t="s">
        <v>52</v>
      </c>
      <c r="D2751" s="570">
        <v>26.25</v>
      </c>
    </row>
    <row r="2752" spans="1:4" ht="25.5">
      <c r="A2752" s="569">
        <v>83392</v>
      </c>
      <c r="B2752" s="569" t="s">
        <v>7482</v>
      </c>
      <c r="C2752" s="569" t="s">
        <v>52</v>
      </c>
      <c r="D2752" s="570">
        <v>19.309999999999999</v>
      </c>
    </row>
    <row r="2753" spans="1:4" ht="25.5">
      <c r="A2753" s="569">
        <v>83393</v>
      </c>
      <c r="B2753" s="569" t="s">
        <v>7483</v>
      </c>
      <c r="C2753" s="569" t="s">
        <v>52</v>
      </c>
      <c r="D2753" s="570">
        <v>24.81</v>
      </c>
    </row>
    <row r="2754" spans="1:4" ht="25.5">
      <c r="A2754" s="569">
        <v>83470</v>
      </c>
      <c r="B2754" s="569" t="s">
        <v>4673</v>
      </c>
      <c r="C2754" s="569" t="s">
        <v>52</v>
      </c>
      <c r="D2754" s="570">
        <v>56.31</v>
      </c>
    </row>
    <row r="2755" spans="1:4" ht="25.5">
      <c r="A2755" s="569">
        <v>93040</v>
      </c>
      <c r="B2755" s="569" t="s">
        <v>9968</v>
      </c>
      <c r="C2755" s="569" t="s">
        <v>52</v>
      </c>
      <c r="D2755" s="570">
        <v>9.2200000000000006</v>
      </c>
    </row>
    <row r="2756" spans="1:4" ht="25.5">
      <c r="A2756" s="569">
        <v>93041</v>
      </c>
      <c r="B2756" s="569" t="s">
        <v>9969</v>
      </c>
      <c r="C2756" s="569" t="s">
        <v>52</v>
      </c>
      <c r="D2756" s="570">
        <v>55.91</v>
      </c>
    </row>
    <row r="2757" spans="1:4" ht="38.25">
      <c r="A2757" s="569">
        <v>93042</v>
      </c>
      <c r="B2757" s="569" t="s">
        <v>9970</v>
      </c>
      <c r="C2757" s="569" t="s">
        <v>52</v>
      </c>
      <c r="D2757" s="570">
        <v>18.34</v>
      </c>
    </row>
    <row r="2758" spans="1:4" ht="38.25">
      <c r="A2758" s="569">
        <v>93043</v>
      </c>
      <c r="B2758" s="569" t="s">
        <v>9971</v>
      </c>
      <c r="C2758" s="569" t="s">
        <v>52</v>
      </c>
      <c r="D2758" s="570">
        <v>24.3</v>
      </c>
    </row>
    <row r="2759" spans="1:4" ht="38.25">
      <c r="A2759" s="569">
        <v>93044</v>
      </c>
      <c r="B2759" s="569" t="s">
        <v>5370</v>
      </c>
      <c r="C2759" s="569" t="s">
        <v>52</v>
      </c>
      <c r="D2759" s="570">
        <v>10.32</v>
      </c>
    </row>
    <row r="2760" spans="1:4" ht="25.5">
      <c r="A2760" s="569">
        <v>93045</v>
      </c>
      <c r="B2760" s="569" t="s">
        <v>9972</v>
      </c>
      <c r="C2760" s="569" t="s">
        <v>52</v>
      </c>
      <c r="D2760" s="570">
        <v>31.52</v>
      </c>
    </row>
    <row r="2761" spans="1:4" ht="38.25">
      <c r="A2761" s="569">
        <v>97583</v>
      </c>
      <c r="B2761" s="569" t="s">
        <v>12714</v>
      </c>
      <c r="C2761" s="569" t="s">
        <v>52</v>
      </c>
      <c r="D2761" s="570">
        <v>41.17</v>
      </c>
    </row>
    <row r="2762" spans="1:4" ht="38.25">
      <c r="A2762" s="569">
        <v>97584</v>
      </c>
      <c r="B2762" s="569" t="s">
        <v>12715</v>
      </c>
      <c r="C2762" s="569" t="s">
        <v>52</v>
      </c>
      <c r="D2762" s="570">
        <v>56.6</v>
      </c>
    </row>
    <row r="2763" spans="1:4" ht="38.25">
      <c r="A2763" s="569">
        <v>97585</v>
      </c>
      <c r="B2763" s="569" t="s">
        <v>12716</v>
      </c>
      <c r="C2763" s="569" t="s">
        <v>52</v>
      </c>
      <c r="D2763" s="570">
        <v>56.24</v>
      </c>
    </row>
    <row r="2764" spans="1:4" ht="38.25">
      <c r="A2764" s="569">
        <v>97586</v>
      </c>
      <c r="B2764" s="569" t="s">
        <v>12717</v>
      </c>
      <c r="C2764" s="569" t="s">
        <v>52</v>
      </c>
      <c r="D2764" s="570">
        <v>74.87</v>
      </c>
    </row>
    <row r="2765" spans="1:4" ht="38.25">
      <c r="A2765" s="569">
        <v>97587</v>
      </c>
      <c r="B2765" s="569" t="s">
        <v>12718</v>
      </c>
      <c r="C2765" s="569" t="s">
        <v>52</v>
      </c>
      <c r="D2765" s="570">
        <v>130.32</v>
      </c>
    </row>
    <row r="2766" spans="1:4" ht="38.25">
      <c r="A2766" s="569">
        <v>97589</v>
      </c>
      <c r="B2766" s="569" t="s">
        <v>12719</v>
      </c>
      <c r="C2766" s="569" t="s">
        <v>52</v>
      </c>
      <c r="D2766" s="570">
        <v>23.67</v>
      </c>
    </row>
    <row r="2767" spans="1:4" ht="38.25">
      <c r="A2767" s="569">
        <v>97590</v>
      </c>
      <c r="B2767" s="569" t="s">
        <v>12720</v>
      </c>
      <c r="C2767" s="569" t="s">
        <v>52</v>
      </c>
      <c r="D2767" s="570">
        <v>49.42</v>
      </c>
    </row>
    <row r="2768" spans="1:4" ht="38.25">
      <c r="A2768" s="569">
        <v>97591</v>
      </c>
      <c r="B2768" s="569" t="s">
        <v>12721</v>
      </c>
      <c r="C2768" s="569" t="s">
        <v>52</v>
      </c>
      <c r="D2768" s="570">
        <v>65.53</v>
      </c>
    </row>
    <row r="2769" spans="1:4" ht="38.25">
      <c r="A2769" s="569">
        <v>97592</v>
      </c>
      <c r="B2769" s="569" t="s">
        <v>12722</v>
      </c>
      <c r="C2769" s="569" t="s">
        <v>52</v>
      </c>
      <c r="D2769" s="570">
        <v>91.68</v>
      </c>
    </row>
    <row r="2770" spans="1:4" ht="38.25">
      <c r="A2770" s="569">
        <v>97593</v>
      </c>
      <c r="B2770" s="569" t="s">
        <v>12723</v>
      </c>
      <c r="C2770" s="569" t="s">
        <v>52</v>
      </c>
      <c r="D2770" s="570">
        <v>68.569999999999993</v>
      </c>
    </row>
    <row r="2771" spans="1:4" ht="38.25">
      <c r="A2771" s="569">
        <v>97594</v>
      </c>
      <c r="B2771" s="569" t="s">
        <v>12724</v>
      </c>
      <c r="C2771" s="569" t="s">
        <v>52</v>
      </c>
      <c r="D2771" s="570">
        <v>65.05</v>
      </c>
    </row>
    <row r="2772" spans="1:4" ht="38.25">
      <c r="A2772" s="569">
        <v>97595</v>
      </c>
      <c r="B2772" s="569" t="s">
        <v>12725</v>
      </c>
      <c r="C2772" s="569" t="s">
        <v>52</v>
      </c>
      <c r="D2772" s="570">
        <v>45.43</v>
      </c>
    </row>
    <row r="2773" spans="1:4" ht="38.25">
      <c r="A2773" s="569">
        <v>97596</v>
      </c>
      <c r="B2773" s="569" t="s">
        <v>12726</v>
      </c>
      <c r="C2773" s="569" t="s">
        <v>52</v>
      </c>
      <c r="D2773" s="570">
        <v>31.52</v>
      </c>
    </row>
    <row r="2774" spans="1:4" ht="38.25">
      <c r="A2774" s="569">
        <v>97597</v>
      </c>
      <c r="B2774" s="569" t="s">
        <v>12727</v>
      </c>
      <c r="C2774" s="569" t="s">
        <v>52</v>
      </c>
      <c r="D2774" s="570">
        <v>38.86</v>
      </c>
    </row>
    <row r="2775" spans="1:4" ht="38.25">
      <c r="A2775" s="569">
        <v>97598</v>
      </c>
      <c r="B2775" s="569" t="s">
        <v>12728</v>
      </c>
      <c r="C2775" s="569" t="s">
        <v>52</v>
      </c>
      <c r="D2775" s="570">
        <v>37.08</v>
      </c>
    </row>
    <row r="2776" spans="1:4" ht="25.5">
      <c r="A2776" s="569">
        <v>97599</v>
      </c>
      <c r="B2776" s="569" t="s">
        <v>12729</v>
      </c>
      <c r="C2776" s="569" t="s">
        <v>52</v>
      </c>
      <c r="D2776" s="570">
        <v>35.08</v>
      </c>
    </row>
    <row r="2777" spans="1:4" ht="25.5">
      <c r="A2777" s="569">
        <v>97609</v>
      </c>
      <c r="B2777" s="569" t="s">
        <v>12736</v>
      </c>
      <c r="C2777" s="569" t="s">
        <v>52</v>
      </c>
      <c r="D2777" s="570">
        <v>23.58</v>
      </c>
    </row>
    <row r="2778" spans="1:4" ht="25.5">
      <c r="A2778" s="569">
        <v>97610</v>
      </c>
      <c r="B2778" s="569" t="s">
        <v>12737</v>
      </c>
      <c r="C2778" s="569" t="s">
        <v>52</v>
      </c>
      <c r="D2778" s="570">
        <v>29.54</v>
      </c>
    </row>
    <row r="2779" spans="1:4" ht="38.25">
      <c r="A2779" s="569">
        <v>97611</v>
      </c>
      <c r="B2779" s="569" t="s">
        <v>12738</v>
      </c>
      <c r="C2779" s="569" t="s">
        <v>52</v>
      </c>
      <c r="D2779" s="570">
        <v>14.46</v>
      </c>
    </row>
    <row r="2780" spans="1:4" ht="38.25">
      <c r="A2780" s="569">
        <v>97612</v>
      </c>
      <c r="B2780" s="569" t="s">
        <v>12739</v>
      </c>
      <c r="C2780" s="569" t="s">
        <v>52</v>
      </c>
      <c r="D2780" s="570">
        <v>15.56</v>
      </c>
    </row>
    <row r="2781" spans="1:4" ht="38.25">
      <c r="A2781" s="569">
        <v>97613</v>
      </c>
      <c r="B2781" s="569" t="s">
        <v>12740</v>
      </c>
      <c r="C2781" s="569" t="s">
        <v>52</v>
      </c>
      <c r="D2781" s="570">
        <v>19.22</v>
      </c>
    </row>
    <row r="2782" spans="1:4" ht="38.25">
      <c r="A2782" s="569">
        <v>97614</v>
      </c>
      <c r="B2782" s="569" t="s">
        <v>12741</v>
      </c>
      <c r="C2782" s="569" t="s">
        <v>52</v>
      </c>
      <c r="D2782" s="570">
        <v>32.44</v>
      </c>
    </row>
    <row r="2783" spans="1:4" ht="38.25">
      <c r="A2783" s="569">
        <v>97615</v>
      </c>
      <c r="B2783" s="569" t="s">
        <v>12742</v>
      </c>
      <c r="C2783" s="569" t="s">
        <v>52</v>
      </c>
      <c r="D2783" s="570">
        <v>29.31</v>
      </c>
    </row>
    <row r="2784" spans="1:4" ht="38.25">
      <c r="A2784" s="569">
        <v>97616</v>
      </c>
      <c r="B2784" s="569" t="s">
        <v>12743</v>
      </c>
      <c r="C2784" s="569" t="s">
        <v>52</v>
      </c>
      <c r="D2784" s="570">
        <v>32.92</v>
      </c>
    </row>
    <row r="2785" spans="1:4" ht="38.25">
      <c r="A2785" s="569">
        <v>97617</v>
      </c>
      <c r="B2785" s="569" t="s">
        <v>12744</v>
      </c>
      <c r="C2785" s="569" t="s">
        <v>52</v>
      </c>
      <c r="D2785" s="570">
        <v>32.75</v>
      </c>
    </row>
    <row r="2786" spans="1:4" ht="38.25">
      <c r="A2786" s="569">
        <v>97618</v>
      </c>
      <c r="B2786" s="569" t="s">
        <v>12745</v>
      </c>
      <c r="C2786" s="569" t="s">
        <v>52</v>
      </c>
      <c r="D2786" s="570">
        <v>30.86</v>
      </c>
    </row>
    <row r="2787" spans="1:4" ht="51">
      <c r="A2787" s="569">
        <v>9540</v>
      </c>
      <c r="B2787" s="569" t="s">
        <v>6935</v>
      </c>
      <c r="C2787" s="569" t="s">
        <v>52</v>
      </c>
      <c r="D2787" s="570">
        <v>920.8</v>
      </c>
    </row>
    <row r="2788" spans="1:4" ht="25.5">
      <c r="A2788" s="569">
        <v>41598</v>
      </c>
      <c r="B2788" s="569" t="s">
        <v>7309</v>
      </c>
      <c r="C2788" s="569" t="s">
        <v>52</v>
      </c>
      <c r="D2788" s="570">
        <v>1308.0999999999999</v>
      </c>
    </row>
    <row r="2789" spans="1:4" ht="38.25">
      <c r="A2789" s="569">
        <v>72941</v>
      </c>
      <c r="B2789" s="569" t="s">
        <v>7445</v>
      </c>
      <c r="C2789" s="569" t="s">
        <v>52</v>
      </c>
      <c r="D2789" s="570">
        <v>164.67</v>
      </c>
    </row>
    <row r="2790" spans="1:4" ht="25.5">
      <c r="A2790" s="569">
        <v>73624</v>
      </c>
      <c r="B2790" s="569" t="s">
        <v>4636</v>
      </c>
      <c r="C2790" s="569" t="s">
        <v>52</v>
      </c>
      <c r="D2790" s="570">
        <v>71.239999999999995</v>
      </c>
    </row>
    <row r="2791" spans="1:4" ht="51">
      <c r="A2791" s="569" t="s">
        <v>11366</v>
      </c>
      <c r="B2791" s="569" t="s">
        <v>5512</v>
      </c>
      <c r="C2791" s="569" t="s">
        <v>52</v>
      </c>
      <c r="D2791" s="570">
        <v>8.5299999999999994</v>
      </c>
    </row>
    <row r="2792" spans="1:4" ht="38.25">
      <c r="A2792" s="569" t="s">
        <v>11367</v>
      </c>
      <c r="B2792" s="569" t="s">
        <v>5513</v>
      </c>
      <c r="C2792" s="569" t="s">
        <v>52</v>
      </c>
      <c r="D2792" s="570">
        <v>9.34</v>
      </c>
    </row>
    <row r="2793" spans="1:4" ht="51">
      <c r="A2793" s="569" t="s">
        <v>11368</v>
      </c>
      <c r="B2793" s="569" t="s">
        <v>11369</v>
      </c>
      <c r="C2793" s="569" t="s">
        <v>52</v>
      </c>
      <c r="D2793" s="570">
        <v>6.63</v>
      </c>
    </row>
    <row r="2794" spans="1:4" ht="51">
      <c r="A2794" s="569" t="s">
        <v>11370</v>
      </c>
      <c r="B2794" s="569" t="s">
        <v>11371</v>
      </c>
      <c r="C2794" s="569" t="s">
        <v>52</v>
      </c>
      <c r="D2794" s="570">
        <v>4.17</v>
      </c>
    </row>
    <row r="2795" spans="1:4" ht="51">
      <c r="A2795" s="569" t="s">
        <v>11372</v>
      </c>
      <c r="B2795" s="569" t="s">
        <v>11373</v>
      </c>
      <c r="C2795" s="569" t="s">
        <v>52</v>
      </c>
      <c r="D2795" s="570">
        <v>3.78</v>
      </c>
    </row>
    <row r="2796" spans="1:4" ht="51">
      <c r="A2796" s="569" t="s">
        <v>11412</v>
      </c>
      <c r="B2796" s="569" t="s">
        <v>11413</v>
      </c>
      <c r="C2796" s="569" t="s">
        <v>52</v>
      </c>
      <c r="D2796" s="570">
        <v>280.95</v>
      </c>
    </row>
    <row r="2797" spans="1:4" ht="25.5">
      <c r="A2797" s="569" t="s">
        <v>11414</v>
      </c>
      <c r="B2797" s="569" t="s">
        <v>11415</v>
      </c>
      <c r="C2797" s="569" t="s">
        <v>52</v>
      </c>
      <c r="D2797" s="570">
        <v>27.02</v>
      </c>
    </row>
    <row r="2798" spans="1:4" ht="38.25">
      <c r="A2798" s="569" t="s">
        <v>11416</v>
      </c>
      <c r="B2798" s="569" t="s">
        <v>11417</v>
      </c>
      <c r="C2798" s="569" t="s">
        <v>52</v>
      </c>
      <c r="D2798" s="570">
        <v>83.34</v>
      </c>
    </row>
    <row r="2799" spans="1:4" ht="38.25">
      <c r="A2799" s="569">
        <v>88543</v>
      </c>
      <c r="B2799" s="569" t="s">
        <v>8077</v>
      </c>
      <c r="C2799" s="569" t="s">
        <v>52</v>
      </c>
      <c r="D2799" s="570">
        <v>131.66</v>
      </c>
    </row>
    <row r="2800" spans="1:4" ht="38.25">
      <c r="A2800" s="569">
        <v>88544</v>
      </c>
      <c r="B2800" s="569" t="s">
        <v>8078</v>
      </c>
      <c r="C2800" s="569" t="s">
        <v>52</v>
      </c>
      <c r="D2800" s="570">
        <v>81.59</v>
      </c>
    </row>
    <row r="2801" spans="1:4" ht="38.25">
      <c r="A2801" s="569">
        <v>88545</v>
      </c>
      <c r="B2801" s="569" t="s">
        <v>8079</v>
      </c>
      <c r="C2801" s="569" t="s">
        <v>52</v>
      </c>
      <c r="D2801" s="570">
        <v>152.52000000000001</v>
      </c>
    </row>
    <row r="2802" spans="1:4" ht="51">
      <c r="A2802" s="569" t="s">
        <v>11425</v>
      </c>
      <c r="B2802" s="569" t="s">
        <v>5523</v>
      </c>
      <c r="C2802" s="569" t="s">
        <v>52</v>
      </c>
      <c r="D2802" s="570">
        <v>544.47</v>
      </c>
    </row>
    <row r="2803" spans="1:4" ht="51">
      <c r="A2803" s="569" t="s">
        <v>11440</v>
      </c>
      <c r="B2803" s="569" t="s">
        <v>5524</v>
      </c>
      <c r="C2803" s="569" t="s">
        <v>52</v>
      </c>
      <c r="D2803" s="570">
        <v>495.07</v>
      </c>
    </row>
    <row r="2804" spans="1:4" ht="51">
      <c r="A2804" s="569" t="s">
        <v>11441</v>
      </c>
      <c r="B2804" s="569" t="s">
        <v>5525</v>
      </c>
      <c r="C2804" s="569" t="s">
        <v>52</v>
      </c>
      <c r="D2804" s="570">
        <v>547.34</v>
      </c>
    </row>
    <row r="2805" spans="1:4" ht="51">
      <c r="A2805" s="569" t="s">
        <v>11442</v>
      </c>
      <c r="B2805" s="569" t="s">
        <v>5526</v>
      </c>
      <c r="C2805" s="569" t="s">
        <v>52</v>
      </c>
      <c r="D2805" s="570">
        <v>636.32000000000005</v>
      </c>
    </row>
    <row r="2806" spans="1:4" ht="51">
      <c r="A2806" s="569" t="s">
        <v>11443</v>
      </c>
      <c r="B2806" s="569" t="s">
        <v>11444</v>
      </c>
      <c r="C2806" s="569" t="s">
        <v>52</v>
      </c>
      <c r="D2806" s="570">
        <v>1106.75</v>
      </c>
    </row>
    <row r="2807" spans="1:4" ht="51">
      <c r="A2807" s="569" t="s">
        <v>11445</v>
      </c>
      <c r="B2807" s="569" t="s">
        <v>11446</v>
      </c>
      <c r="C2807" s="569" t="s">
        <v>52</v>
      </c>
      <c r="D2807" s="570">
        <v>1109.05</v>
      </c>
    </row>
    <row r="2808" spans="1:4" ht="51">
      <c r="A2808" s="569" t="s">
        <v>11426</v>
      </c>
      <c r="B2808" s="569" t="s">
        <v>11427</v>
      </c>
      <c r="C2808" s="569" t="s">
        <v>52</v>
      </c>
      <c r="D2808" s="570">
        <v>1314.67</v>
      </c>
    </row>
    <row r="2809" spans="1:4" ht="51">
      <c r="A2809" s="569" t="s">
        <v>11428</v>
      </c>
      <c r="B2809" s="569" t="s">
        <v>11429</v>
      </c>
      <c r="C2809" s="569" t="s">
        <v>52</v>
      </c>
      <c r="D2809" s="570">
        <v>1998.32</v>
      </c>
    </row>
    <row r="2810" spans="1:4" ht="51">
      <c r="A2810" s="569" t="s">
        <v>11430</v>
      </c>
      <c r="B2810" s="569" t="s">
        <v>11431</v>
      </c>
      <c r="C2810" s="569" t="s">
        <v>52</v>
      </c>
      <c r="D2810" s="570">
        <v>732.37</v>
      </c>
    </row>
    <row r="2811" spans="1:4" ht="51">
      <c r="A2811" s="569" t="s">
        <v>11432</v>
      </c>
      <c r="B2811" s="569" t="s">
        <v>11433</v>
      </c>
      <c r="C2811" s="569" t="s">
        <v>52</v>
      </c>
      <c r="D2811" s="570">
        <v>829.92</v>
      </c>
    </row>
    <row r="2812" spans="1:4" ht="51">
      <c r="A2812" s="569" t="s">
        <v>11434</v>
      </c>
      <c r="B2812" s="569" t="s">
        <v>11435</v>
      </c>
      <c r="C2812" s="569" t="s">
        <v>52</v>
      </c>
      <c r="D2812" s="570">
        <v>890.01</v>
      </c>
    </row>
    <row r="2813" spans="1:4" ht="51">
      <c r="A2813" s="569" t="s">
        <v>11436</v>
      </c>
      <c r="B2813" s="569" t="s">
        <v>11437</v>
      </c>
      <c r="C2813" s="569" t="s">
        <v>52</v>
      </c>
      <c r="D2813" s="570">
        <v>1053.67</v>
      </c>
    </row>
    <row r="2814" spans="1:4" ht="51">
      <c r="A2814" s="569" t="s">
        <v>11438</v>
      </c>
      <c r="B2814" s="569" t="s">
        <v>11439</v>
      </c>
      <c r="C2814" s="569" t="s">
        <v>52</v>
      </c>
      <c r="D2814" s="570">
        <v>1390.72</v>
      </c>
    </row>
    <row r="2815" spans="1:4" ht="51">
      <c r="A2815" s="569">
        <v>83394</v>
      </c>
      <c r="B2815" s="569" t="s">
        <v>7484</v>
      </c>
      <c r="C2815" s="569" t="s">
        <v>52</v>
      </c>
      <c r="D2815" s="570">
        <v>930.28</v>
      </c>
    </row>
    <row r="2816" spans="1:4" ht="51">
      <c r="A2816" s="569">
        <v>83396</v>
      </c>
      <c r="B2816" s="569" t="s">
        <v>7485</v>
      </c>
      <c r="C2816" s="569" t="s">
        <v>52</v>
      </c>
      <c r="D2816" s="570">
        <v>838.82</v>
      </c>
    </row>
    <row r="2817" spans="1:4" ht="51">
      <c r="A2817" s="569">
        <v>83397</v>
      </c>
      <c r="B2817" s="569" t="s">
        <v>7486</v>
      </c>
      <c r="C2817" s="569" t="s">
        <v>52</v>
      </c>
      <c r="D2817" s="570">
        <v>1107.8900000000001</v>
      </c>
    </row>
    <row r="2818" spans="1:4" ht="51">
      <c r="A2818" s="569">
        <v>83398</v>
      </c>
      <c r="B2818" s="569" t="s">
        <v>7487</v>
      </c>
      <c r="C2818" s="569" t="s">
        <v>52</v>
      </c>
      <c r="D2818" s="570">
        <v>974.37</v>
      </c>
    </row>
    <row r="2819" spans="1:4" ht="38.25">
      <c r="A2819" s="569" t="s">
        <v>11391</v>
      </c>
      <c r="B2819" s="569" t="s">
        <v>11392</v>
      </c>
      <c r="C2819" s="569" t="s">
        <v>52</v>
      </c>
      <c r="D2819" s="570">
        <v>1600.74</v>
      </c>
    </row>
    <row r="2820" spans="1:4" ht="38.25">
      <c r="A2820" s="569" t="s">
        <v>11393</v>
      </c>
      <c r="B2820" s="569" t="s">
        <v>11394</v>
      </c>
      <c r="C2820" s="569" t="s">
        <v>52</v>
      </c>
      <c r="D2820" s="570">
        <v>1602.88</v>
      </c>
    </row>
    <row r="2821" spans="1:4" ht="38.25">
      <c r="A2821" s="569" t="s">
        <v>11395</v>
      </c>
      <c r="B2821" s="569" t="s">
        <v>11396</v>
      </c>
      <c r="C2821" s="569" t="s">
        <v>52</v>
      </c>
      <c r="D2821" s="570">
        <v>1653.85</v>
      </c>
    </row>
    <row r="2822" spans="1:4" ht="38.25">
      <c r="A2822" s="569" t="s">
        <v>11397</v>
      </c>
      <c r="B2822" s="569" t="s">
        <v>13096</v>
      </c>
      <c r="C2822" s="569" t="s">
        <v>52</v>
      </c>
      <c r="D2822" s="570">
        <v>1669.73</v>
      </c>
    </row>
    <row r="2823" spans="1:4" ht="38.25">
      <c r="A2823" s="569" t="s">
        <v>11547</v>
      </c>
      <c r="B2823" s="569" t="s">
        <v>5581</v>
      </c>
      <c r="C2823" s="569" t="s">
        <v>52</v>
      </c>
      <c r="D2823" s="570">
        <v>700.44</v>
      </c>
    </row>
    <row r="2824" spans="1:4" ht="25.5">
      <c r="A2824" s="569">
        <v>72281</v>
      </c>
      <c r="B2824" s="569" t="s">
        <v>4566</v>
      </c>
      <c r="C2824" s="569" t="s">
        <v>52</v>
      </c>
      <c r="D2824" s="570">
        <v>97.41</v>
      </c>
    </row>
    <row r="2825" spans="1:4" ht="25.5">
      <c r="A2825" s="569">
        <v>72282</v>
      </c>
      <c r="B2825" s="569" t="s">
        <v>7413</v>
      </c>
      <c r="C2825" s="569" t="s">
        <v>52</v>
      </c>
      <c r="D2825" s="570">
        <v>133.19</v>
      </c>
    </row>
    <row r="2826" spans="1:4" ht="25.5">
      <c r="A2826" s="569" t="s">
        <v>11508</v>
      </c>
      <c r="B2826" s="569" t="s">
        <v>5553</v>
      </c>
      <c r="C2826" s="569" t="s">
        <v>52</v>
      </c>
      <c r="D2826" s="570">
        <v>26.04</v>
      </c>
    </row>
    <row r="2827" spans="1:4" ht="25.5">
      <c r="A2827" s="569" t="s">
        <v>11509</v>
      </c>
      <c r="B2827" s="569" t="s">
        <v>5554</v>
      </c>
      <c r="C2827" s="569" t="s">
        <v>52</v>
      </c>
      <c r="D2827" s="570">
        <v>34.22</v>
      </c>
    </row>
    <row r="2828" spans="1:4" ht="25.5">
      <c r="A2828" s="569" t="s">
        <v>11510</v>
      </c>
      <c r="B2828" s="569" t="s">
        <v>5555</v>
      </c>
      <c r="C2828" s="569" t="s">
        <v>52</v>
      </c>
      <c r="D2828" s="570">
        <v>16.82</v>
      </c>
    </row>
    <row r="2829" spans="1:4" ht="25.5">
      <c r="A2829" s="569" t="s">
        <v>11511</v>
      </c>
      <c r="B2829" s="569" t="s">
        <v>5556</v>
      </c>
      <c r="C2829" s="569" t="s">
        <v>52</v>
      </c>
      <c r="D2829" s="570">
        <v>21.68</v>
      </c>
    </row>
    <row r="2830" spans="1:4" ht="25.5">
      <c r="A2830" s="569" t="s">
        <v>11512</v>
      </c>
      <c r="B2830" s="569" t="s">
        <v>5557</v>
      </c>
      <c r="C2830" s="569" t="s">
        <v>52</v>
      </c>
      <c r="D2830" s="570">
        <v>38.159999999999997</v>
      </c>
    </row>
    <row r="2831" spans="1:4" ht="25.5">
      <c r="A2831" s="569" t="s">
        <v>11513</v>
      </c>
      <c r="B2831" s="569" t="s">
        <v>5558</v>
      </c>
      <c r="C2831" s="569" t="s">
        <v>52</v>
      </c>
      <c r="D2831" s="570">
        <v>30.87</v>
      </c>
    </row>
    <row r="2832" spans="1:4" ht="25.5">
      <c r="A2832" s="569" t="s">
        <v>11514</v>
      </c>
      <c r="B2832" s="569" t="s">
        <v>5559</v>
      </c>
      <c r="C2832" s="569" t="s">
        <v>52</v>
      </c>
      <c r="D2832" s="570">
        <v>35.130000000000003</v>
      </c>
    </row>
    <row r="2833" spans="1:4" ht="25.5">
      <c r="A2833" s="569" t="s">
        <v>11515</v>
      </c>
      <c r="B2833" s="569" t="s">
        <v>5560</v>
      </c>
      <c r="C2833" s="569" t="s">
        <v>52</v>
      </c>
      <c r="D2833" s="570">
        <v>40.36</v>
      </c>
    </row>
    <row r="2834" spans="1:4" ht="76.5">
      <c r="A2834" s="569" t="s">
        <v>11979</v>
      </c>
      <c r="B2834" s="569" t="s">
        <v>11980</v>
      </c>
      <c r="C2834" s="569" t="s">
        <v>52</v>
      </c>
      <c r="D2834" s="570">
        <v>121.5</v>
      </c>
    </row>
    <row r="2835" spans="1:4" ht="25.5">
      <c r="A2835" s="569" t="s">
        <v>11991</v>
      </c>
      <c r="B2835" s="569" t="s">
        <v>5784</v>
      </c>
      <c r="C2835" s="569" t="s">
        <v>52</v>
      </c>
      <c r="D2835" s="570">
        <v>236.7</v>
      </c>
    </row>
    <row r="2836" spans="1:4" ht="38.25">
      <c r="A2836" s="569">
        <v>83399</v>
      </c>
      <c r="B2836" s="569" t="s">
        <v>7488</v>
      </c>
      <c r="C2836" s="569" t="s">
        <v>52</v>
      </c>
      <c r="D2836" s="570">
        <v>27.77</v>
      </c>
    </row>
    <row r="2837" spans="1:4" ht="63.75">
      <c r="A2837" s="569">
        <v>83400</v>
      </c>
      <c r="B2837" s="569" t="s">
        <v>7489</v>
      </c>
      <c r="C2837" s="569" t="s">
        <v>52</v>
      </c>
      <c r="D2837" s="570">
        <v>87.6</v>
      </c>
    </row>
    <row r="2838" spans="1:4" ht="38.25">
      <c r="A2838" s="569">
        <v>83401</v>
      </c>
      <c r="B2838" s="569" t="s">
        <v>7490</v>
      </c>
      <c r="C2838" s="569" t="s">
        <v>52</v>
      </c>
      <c r="D2838" s="570">
        <v>87.6</v>
      </c>
    </row>
    <row r="2839" spans="1:4" ht="38.25">
      <c r="A2839" s="569">
        <v>83402</v>
      </c>
      <c r="B2839" s="569" t="s">
        <v>4669</v>
      </c>
      <c r="C2839" s="569" t="s">
        <v>52</v>
      </c>
      <c r="D2839" s="570">
        <v>47.32</v>
      </c>
    </row>
    <row r="2840" spans="1:4" ht="51">
      <c r="A2840" s="569">
        <v>83475</v>
      </c>
      <c r="B2840" s="569" t="s">
        <v>4674</v>
      </c>
      <c r="C2840" s="569" t="s">
        <v>52</v>
      </c>
      <c r="D2840" s="570">
        <v>345.44</v>
      </c>
    </row>
    <row r="2841" spans="1:4" ht="38.25">
      <c r="A2841" s="569">
        <v>83478</v>
      </c>
      <c r="B2841" s="569" t="s">
        <v>7493</v>
      </c>
      <c r="C2841" s="569" t="s">
        <v>52</v>
      </c>
      <c r="D2841" s="570">
        <v>252.06</v>
      </c>
    </row>
    <row r="2842" spans="1:4" ht="38.25">
      <c r="A2842" s="569">
        <v>83479</v>
      </c>
      <c r="B2842" s="569" t="s">
        <v>7494</v>
      </c>
      <c r="C2842" s="569" t="s">
        <v>52</v>
      </c>
      <c r="D2842" s="570">
        <v>99.56</v>
      </c>
    </row>
    <row r="2843" spans="1:4" ht="25.5">
      <c r="A2843" s="569">
        <v>83480</v>
      </c>
      <c r="B2843" s="569" t="s">
        <v>4675</v>
      </c>
      <c r="C2843" s="569" t="s">
        <v>52</v>
      </c>
      <c r="D2843" s="570">
        <v>77.89</v>
      </c>
    </row>
    <row r="2844" spans="1:4" ht="25.5">
      <c r="A2844" s="569">
        <v>83481</v>
      </c>
      <c r="B2844" s="569" t="s">
        <v>4676</v>
      </c>
      <c r="C2844" s="569" t="s">
        <v>52</v>
      </c>
      <c r="D2844" s="570">
        <v>87.95</v>
      </c>
    </row>
    <row r="2845" spans="1:4" ht="38.25">
      <c r="A2845" s="569">
        <v>97600</v>
      </c>
      <c r="B2845" s="569" t="s">
        <v>12730</v>
      </c>
      <c r="C2845" s="569" t="s">
        <v>52</v>
      </c>
      <c r="D2845" s="570">
        <v>178.51</v>
      </c>
    </row>
    <row r="2846" spans="1:4" ht="38.25">
      <c r="A2846" s="569">
        <v>97601</v>
      </c>
      <c r="B2846" s="569" t="s">
        <v>12731</v>
      </c>
      <c r="C2846" s="569" t="s">
        <v>52</v>
      </c>
      <c r="D2846" s="570">
        <v>188.36</v>
      </c>
    </row>
    <row r="2847" spans="1:4" ht="38.25">
      <c r="A2847" s="569">
        <v>97605</v>
      </c>
      <c r="B2847" s="569" t="s">
        <v>12732</v>
      </c>
      <c r="C2847" s="569" t="s">
        <v>52</v>
      </c>
      <c r="D2847" s="570">
        <v>58.62</v>
      </c>
    </row>
    <row r="2848" spans="1:4" ht="38.25">
      <c r="A2848" s="569">
        <v>97606</v>
      </c>
      <c r="B2848" s="569" t="s">
        <v>12733</v>
      </c>
      <c r="C2848" s="569" t="s">
        <v>52</v>
      </c>
      <c r="D2848" s="570">
        <v>49.5</v>
      </c>
    </row>
    <row r="2849" spans="1:4" ht="38.25">
      <c r="A2849" s="569">
        <v>97607</v>
      </c>
      <c r="B2849" s="569" t="s">
        <v>12734</v>
      </c>
      <c r="C2849" s="569" t="s">
        <v>52</v>
      </c>
      <c r="D2849" s="570">
        <v>84.67</v>
      </c>
    </row>
    <row r="2850" spans="1:4" ht="38.25">
      <c r="A2850" s="569">
        <v>97608</v>
      </c>
      <c r="B2850" s="569" t="s">
        <v>12735</v>
      </c>
      <c r="C2850" s="569" t="s">
        <v>52</v>
      </c>
      <c r="D2850" s="570">
        <v>66.430000000000007</v>
      </c>
    </row>
    <row r="2851" spans="1:4" ht="38.25">
      <c r="A2851" s="569" t="s">
        <v>11577</v>
      </c>
      <c r="B2851" s="569" t="s">
        <v>5583</v>
      </c>
      <c r="C2851" s="569" t="s">
        <v>52</v>
      </c>
      <c r="D2851" s="570">
        <v>6346.23</v>
      </c>
    </row>
    <row r="2852" spans="1:4" ht="38.25">
      <c r="A2852" s="569" t="s">
        <v>11579</v>
      </c>
      <c r="B2852" s="569" t="s">
        <v>5584</v>
      </c>
      <c r="C2852" s="569" t="s">
        <v>52</v>
      </c>
      <c r="D2852" s="570">
        <v>7842.49</v>
      </c>
    </row>
    <row r="2853" spans="1:4" ht="38.25">
      <c r="A2853" s="569" t="s">
        <v>11580</v>
      </c>
      <c r="B2853" s="569" t="s">
        <v>11581</v>
      </c>
      <c r="C2853" s="569" t="s">
        <v>52</v>
      </c>
      <c r="D2853" s="570">
        <v>9886.33</v>
      </c>
    </row>
    <row r="2854" spans="1:4" ht="38.25">
      <c r="A2854" s="569" t="s">
        <v>11582</v>
      </c>
      <c r="B2854" s="569" t="s">
        <v>11583</v>
      </c>
      <c r="C2854" s="569" t="s">
        <v>52</v>
      </c>
      <c r="D2854" s="570">
        <v>13846.22</v>
      </c>
    </row>
    <row r="2855" spans="1:4" ht="38.25">
      <c r="A2855" s="569" t="s">
        <v>11584</v>
      </c>
      <c r="B2855" s="569" t="s">
        <v>11585</v>
      </c>
      <c r="C2855" s="569" t="s">
        <v>52</v>
      </c>
      <c r="D2855" s="570">
        <v>16151.24</v>
      </c>
    </row>
    <row r="2856" spans="1:4" ht="38.25">
      <c r="A2856" s="569" t="s">
        <v>11586</v>
      </c>
      <c r="B2856" s="569" t="s">
        <v>11587</v>
      </c>
      <c r="C2856" s="569" t="s">
        <v>52</v>
      </c>
      <c r="D2856" s="570">
        <v>26290.92</v>
      </c>
    </row>
    <row r="2857" spans="1:4" ht="38.25">
      <c r="A2857" s="569" t="s">
        <v>11588</v>
      </c>
      <c r="B2857" s="569" t="s">
        <v>5585</v>
      </c>
      <c r="C2857" s="569" t="s">
        <v>52</v>
      </c>
      <c r="D2857" s="570">
        <v>4381.1400000000003</v>
      </c>
    </row>
    <row r="2858" spans="1:4" ht="38.25">
      <c r="A2858" s="569" t="s">
        <v>11589</v>
      </c>
      <c r="B2858" s="569" t="s">
        <v>5586</v>
      </c>
      <c r="C2858" s="569" t="s">
        <v>52</v>
      </c>
      <c r="D2858" s="570">
        <v>4905.8999999999996</v>
      </c>
    </row>
    <row r="2859" spans="1:4" ht="38.25">
      <c r="A2859" s="569" t="s">
        <v>11590</v>
      </c>
      <c r="B2859" s="569" t="s">
        <v>11591</v>
      </c>
      <c r="C2859" s="569" t="s">
        <v>52</v>
      </c>
      <c r="D2859" s="570">
        <v>36024.71</v>
      </c>
    </row>
    <row r="2860" spans="1:4" ht="38.25">
      <c r="A2860" s="569" t="s">
        <v>11578</v>
      </c>
      <c r="B2860" s="569" t="s">
        <v>5587</v>
      </c>
      <c r="C2860" s="569" t="s">
        <v>52</v>
      </c>
      <c r="D2860" s="570">
        <v>50390.720000000001</v>
      </c>
    </row>
    <row r="2861" spans="1:4" ht="63.75">
      <c r="A2861" s="569">
        <v>93128</v>
      </c>
      <c r="B2861" s="569" t="s">
        <v>10039</v>
      </c>
      <c r="C2861" s="569" t="s">
        <v>52</v>
      </c>
      <c r="D2861" s="570">
        <v>92.41</v>
      </c>
    </row>
    <row r="2862" spans="1:4" ht="63.75">
      <c r="A2862" s="569">
        <v>93137</v>
      </c>
      <c r="B2862" s="569" t="s">
        <v>10041</v>
      </c>
      <c r="C2862" s="569" t="s">
        <v>52</v>
      </c>
      <c r="D2862" s="570">
        <v>108.35</v>
      </c>
    </row>
    <row r="2863" spans="1:4" ht="63.75">
      <c r="A2863" s="569">
        <v>93138</v>
      </c>
      <c r="B2863" s="569" t="s">
        <v>10042</v>
      </c>
      <c r="C2863" s="569" t="s">
        <v>52</v>
      </c>
      <c r="D2863" s="570">
        <v>102.96</v>
      </c>
    </row>
    <row r="2864" spans="1:4" ht="63.75">
      <c r="A2864" s="569">
        <v>93139</v>
      </c>
      <c r="B2864" s="569" t="s">
        <v>10043</v>
      </c>
      <c r="C2864" s="569" t="s">
        <v>52</v>
      </c>
      <c r="D2864" s="570">
        <v>129.41</v>
      </c>
    </row>
    <row r="2865" spans="1:4" ht="63.75">
      <c r="A2865" s="569">
        <v>93140</v>
      </c>
      <c r="B2865" s="569" t="s">
        <v>10044</v>
      </c>
      <c r="C2865" s="569" t="s">
        <v>52</v>
      </c>
      <c r="D2865" s="570">
        <v>122.2</v>
      </c>
    </row>
    <row r="2866" spans="1:4" ht="51">
      <c r="A2866" s="569">
        <v>93141</v>
      </c>
      <c r="B2866" s="569" t="s">
        <v>5381</v>
      </c>
      <c r="C2866" s="569" t="s">
        <v>52</v>
      </c>
      <c r="D2866" s="570">
        <v>111.63</v>
      </c>
    </row>
    <row r="2867" spans="1:4" ht="51">
      <c r="A2867" s="569">
        <v>93142</v>
      </c>
      <c r="B2867" s="569" t="s">
        <v>10045</v>
      </c>
      <c r="C2867" s="569" t="s">
        <v>52</v>
      </c>
      <c r="D2867" s="570">
        <v>124.07</v>
      </c>
    </row>
    <row r="2868" spans="1:4" ht="51">
      <c r="A2868" s="569">
        <v>93143</v>
      </c>
      <c r="B2868" s="569" t="s">
        <v>5382</v>
      </c>
      <c r="C2868" s="569" t="s">
        <v>52</v>
      </c>
      <c r="D2868" s="570">
        <v>112.89</v>
      </c>
    </row>
    <row r="2869" spans="1:4" ht="51">
      <c r="A2869" s="569">
        <v>93144</v>
      </c>
      <c r="B2869" s="569" t="s">
        <v>10046</v>
      </c>
      <c r="C2869" s="569" t="s">
        <v>52</v>
      </c>
      <c r="D2869" s="570">
        <v>142.72999999999999</v>
      </c>
    </row>
    <row r="2870" spans="1:4" ht="63.75">
      <c r="A2870" s="569">
        <v>93145</v>
      </c>
      <c r="B2870" s="569" t="s">
        <v>10047</v>
      </c>
      <c r="C2870" s="569" t="s">
        <v>52</v>
      </c>
      <c r="D2870" s="570">
        <v>134.19999999999999</v>
      </c>
    </row>
    <row r="2871" spans="1:4" ht="63.75">
      <c r="A2871" s="569">
        <v>93146</v>
      </c>
      <c r="B2871" s="569" t="s">
        <v>10048</v>
      </c>
      <c r="C2871" s="569" t="s">
        <v>52</v>
      </c>
      <c r="D2871" s="570">
        <v>144.75</v>
      </c>
    </row>
    <row r="2872" spans="1:4" ht="76.5">
      <c r="A2872" s="569">
        <v>93147</v>
      </c>
      <c r="B2872" s="569" t="s">
        <v>10049</v>
      </c>
      <c r="C2872" s="569" t="s">
        <v>52</v>
      </c>
      <c r="D2872" s="570">
        <v>164.03</v>
      </c>
    </row>
    <row r="2873" spans="1:4">
      <c r="A2873" s="569">
        <v>8260</v>
      </c>
      <c r="B2873" s="569" t="s">
        <v>1979</v>
      </c>
      <c r="C2873" s="569" t="s">
        <v>52</v>
      </c>
      <c r="D2873" s="570">
        <v>2711.61</v>
      </c>
    </row>
    <row r="2874" spans="1:4" ht="25.5">
      <c r="A2874" s="569">
        <v>72315</v>
      </c>
      <c r="B2874" s="569" t="s">
        <v>4576</v>
      </c>
      <c r="C2874" s="569" t="s">
        <v>52</v>
      </c>
      <c r="D2874" s="570">
        <v>25.33</v>
      </c>
    </row>
    <row r="2875" spans="1:4" ht="38.25">
      <c r="A2875" s="569">
        <v>96971</v>
      </c>
      <c r="B2875" s="569" t="s">
        <v>12698</v>
      </c>
      <c r="C2875" s="569" t="s">
        <v>20</v>
      </c>
      <c r="D2875" s="570">
        <v>20.51</v>
      </c>
    </row>
    <row r="2876" spans="1:4" ht="38.25">
      <c r="A2876" s="569">
        <v>96972</v>
      </c>
      <c r="B2876" s="569" t="s">
        <v>12699</v>
      </c>
      <c r="C2876" s="569" t="s">
        <v>20</v>
      </c>
      <c r="D2876" s="570">
        <v>27.99</v>
      </c>
    </row>
    <row r="2877" spans="1:4" ht="38.25">
      <c r="A2877" s="569">
        <v>96973</v>
      </c>
      <c r="B2877" s="569" t="s">
        <v>12700</v>
      </c>
      <c r="C2877" s="569" t="s">
        <v>20</v>
      </c>
      <c r="D2877" s="570">
        <v>35.130000000000003</v>
      </c>
    </row>
    <row r="2878" spans="1:4" ht="38.25">
      <c r="A2878" s="569">
        <v>96974</v>
      </c>
      <c r="B2878" s="569" t="s">
        <v>12701</v>
      </c>
      <c r="C2878" s="569" t="s">
        <v>20</v>
      </c>
      <c r="D2878" s="570">
        <v>44.52</v>
      </c>
    </row>
    <row r="2879" spans="1:4" ht="38.25">
      <c r="A2879" s="569">
        <v>96975</v>
      </c>
      <c r="B2879" s="569" t="s">
        <v>12702</v>
      </c>
      <c r="C2879" s="569" t="s">
        <v>20</v>
      </c>
      <c r="D2879" s="570">
        <v>56.95</v>
      </c>
    </row>
    <row r="2880" spans="1:4" ht="38.25">
      <c r="A2880" s="569">
        <v>96976</v>
      </c>
      <c r="B2880" s="569" t="s">
        <v>12703</v>
      </c>
      <c r="C2880" s="569" t="s">
        <v>20</v>
      </c>
      <c r="D2880" s="570">
        <v>73.36</v>
      </c>
    </row>
    <row r="2881" spans="1:4" ht="38.25">
      <c r="A2881" s="569">
        <v>96977</v>
      </c>
      <c r="B2881" s="569" t="s">
        <v>12704</v>
      </c>
      <c r="C2881" s="569" t="s">
        <v>20</v>
      </c>
      <c r="D2881" s="570">
        <v>27.34</v>
      </c>
    </row>
    <row r="2882" spans="1:4" ht="38.25">
      <c r="A2882" s="569">
        <v>96978</v>
      </c>
      <c r="B2882" s="569" t="s">
        <v>12705</v>
      </c>
      <c r="C2882" s="569" t="s">
        <v>20</v>
      </c>
      <c r="D2882" s="570">
        <v>38.32</v>
      </c>
    </row>
    <row r="2883" spans="1:4" ht="38.25">
      <c r="A2883" s="569">
        <v>96979</v>
      </c>
      <c r="B2883" s="569" t="s">
        <v>12706</v>
      </c>
      <c r="C2883" s="569" t="s">
        <v>20</v>
      </c>
      <c r="D2883" s="570">
        <v>53.66</v>
      </c>
    </row>
    <row r="2884" spans="1:4" ht="25.5">
      <c r="A2884" s="569">
        <v>96984</v>
      </c>
      <c r="B2884" s="569" t="s">
        <v>12708</v>
      </c>
      <c r="C2884" s="569" t="s">
        <v>52</v>
      </c>
      <c r="D2884" s="570">
        <v>35.33</v>
      </c>
    </row>
    <row r="2885" spans="1:4" ht="25.5">
      <c r="A2885" s="569">
        <v>96985</v>
      </c>
      <c r="B2885" s="569" t="s">
        <v>12709</v>
      </c>
      <c r="C2885" s="569" t="s">
        <v>52</v>
      </c>
      <c r="D2885" s="570">
        <v>39</v>
      </c>
    </row>
    <row r="2886" spans="1:4" ht="25.5">
      <c r="A2886" s="569">
        <v>96986</v>
      </c>
      <c r="B2886" s="569" t="s">
        <v>12710</v>
      </c>
      <c r="C2886" s="569" t="s">
        <v>52</v>
      </c>
      <c r="D2886" s="570">
        <v>58.38</v>
      </c>
    </row>
    <row r="2887" spans="1:4" ht="25.5">
      <c r="A2887" s="569">
        <v>96987</v>
      </c>
      <c r="B2887" s="569" t="s">
        <v>12711</v>
      </c>
      <c r="C2887" s="569" t="s">
        <v>52</v>
      </c>
      <c r="D2887" s="570">
        <v>95.23</v>
      </c>
    </row>
    <row r="2888" spans="1:4" ht="25.5">
      <c r="A2888" s="569">
        <v>96988</v>
      </c>
      <c r="B2888" s="569" t="s">
        <v>12712</v>
      </c>
      <c r="C2888" s="569" t="s">
        <v>52</v>
      </c>
      <c r="D2888" s="570">
        <v>139.99</v>
      </c>
    </row>
    <row r="2889" spans="1:4" ht="25.5">
      <c r="A2889" s="569">
        <v>96989</v>
      </c>
      <c r="B2889" s="569" t="s">
        <v>12713</v>
      </c>
      <c r="C2889" s="569" t="s">
        <v>52</v>
      </c>
      <c r="D2889" s="570">
        <v>92.12</v>
      </c>
    </row>
    <row r="2890" spans="1:4" ht="38.25">
      <c r="A2890" s="569">
        <v>98463</v>
      </c>
      <c r="B2890" s="569" t="s">
        <v>12707</v>
      </c>
      <c r="C2890" s="569" t="s">
        <v>52</v>
      </c>
      <c r="D2890" s="570">
        <v>18.02</v>
      </c>
    </row>
    <row r="2891" spans="1:4" ht="25.5">
      <c r="A2891" s="569">
        <v>9535</v>
      </c>
      <c r="B2891" s="569" t="s">
        <v>6934</v>
      </c>
      <c r="C2891" s="569" t="s">
        <v>52</v>
      </c>
      <c r="D2891" s="570">
        <v>66.89</v>
      </c>
    </row>
    <row r="2892" spans="1:4" ht="38.25">
      <c r="A2892" s="569">
        <v>72322</v>
      </c>
      <c r="B2892" s="569" t="s">
        <v>7416</v>
      </c>
      <c r="C2892" s="569" t="s">
        <v>52</v>
      </c>
      <c r="D2892" s="570">
        <v>379.23</v>
      </c>
    </row>
    <row r="2893" spans="1:4" ht="25.5">
      <c r="A2893" s="569">
        <v>72326</v>
      </c>
      <c r="B2893" s="569" t="s">
        <v>7417</v>
      </c>
      <c r="C2893" s="569" t="s">
        <v>52</v>
      </c>
      <c r="D2893" s="570">
        <v>525.98</v>
      </c>
    </row>
    <row r="2894" spans="1:4" ht="38.25">
      <c r="A2894" s="569">
        <v>72327</v>
      </c>
      <c r="B2894" s="569" t="s">
        <v>104</v>
      </c>
      <c r="C2894" s="569" t="s">
        <v>52</v>
      </c>
      <c r="D2894" s="570">
        <v>5.08</v>
      </c>
    </row>
    <row r="2895" spans="1:4" ht="38.25">
      <c r="A2895" s="569">
        <v>72328</v>
      </c>
      <c r="B2895" s="569" t="s">
        <v>7418</v>
      </c>
      <c r="C2895" s="569" t="s">
        <v>52</v>
      </c>
      <c r="D2895" s="570">
        <v>5.89</v>
      </c>
    </row>
    <row r="2896" spans="1:4" ht="25.5">
      <c r="A2896" s="569">
        <v>72330</v>
      </c>
      <c r="B2896" s="569" t="s">
        <v>4577</v>
      </c>
      <c r="C2896" s="569" t="s">
        <v>52</v>
      </c>
      <c r="D2896" s="570">
        <v>23.53</v>
      </c>
    </row>
    <row r="2897" spans="1:4" ht="38.25">
      <c r="A2897" s="569" t="s">
        <v>11407</v>
      </c>
      <c r="B2897" s="569" t="s">
        <v>11408</v>
      </c>
      <c r="C2897" s="569" t="s">
        <v>52</v>
      </c>
      <c r="D2897" s="570">
        <v>299.57</v>
      </c>
    </row>
    <row r="2898" spans="1:4" ht="25.5">
      <c r="A2898" s="569" t="s">
        <v>11409</v>
      </c>
      <c r="B2898" s="569" t="s">
        <v>5519</v>
      </c>
      <c r="C2898" s="569" t="s">
        <v>52</v>
      </c>
      <c r="D2898" s="570">
        <v>202.69</v>
      </c>
    </row>
    <row r="2899" spans="1:4" ht="25.5">
      <c r="A2899" s="569" t="s">
        <v>11410</v>
      </c>
      <c r="B2899" s="569" t="s">
        <v>5520</v>
      </c>
      <c r="C2899" s="569" t="s">
        <v>52</v>
      </c>
      <c r="D2899" s="570">
        <v>311.19</v>
      </c>
    </row>
    <row r="2900" spans="1:4" ht="25.5">
      <c r="A2900" s="569" t="s">
        <v>11411</v>
      </c>
      <c r="B2900" s="569" t="s">
        <v>5521</v>
      </c>
      <c r="C2900" s="569" t="s">
        <v>52</v>
      </c>
      <c r="D2900" s="570">
        <v>574.16999999999996</v>
      </c>
    </row>
    <row r="2901" spans="1:4" ht="25.5">
      <c r="A2901" s="569">
        <v>83482</v>
      </c>
      <c r="B2901" s="569" t="s">
        <v>4677</v>
      </c>
      <c r="C2901" s="569" t="s">
        <v>52</v>
      </c>
      <c r="D2901" s="570">
        <v>23.53</v>
      </c>
    </row>
    <row r="2902" spans="1:4" ht="25.5">
      <c r="A2902" s="569">
        <v>83487</v>
      </c>
      <c r="B2902" s="569" t="s">
        <v>4679</v>
      </c>
      <c r="C2902" s="569" t="s">
        <v>52</v>
      </c>
      <c r="D2902" s="570">
        <v>95.46</v>
      </c>
    </row>
    <row r="2903" spans="1:4" ht="25.5">
      <c r="A2903" s="569">
        <v>83490</v>
      </c>
      <c r="B2903" s="569" t="s">
        <v>103</v>
      </c>
      <c r="C2903" s="569" t="s">
        <v>52</v>
      </c>
      <c r="D2903" s="570">
        <v>199.44</v>
      </c>
    </row>
    <row r="2904" spans="1:4" ht="38.25">
      <c r="A2904" s="569">
        <v>83491</v>
      </c>
      <c r="B2904" s="569" t="s">
        <v>7495</v>
      </c>
      <c r="C2904" s="569" t="s">
        <v>52</v>
      </c>
      <c r="D2904" s="570">
        <v>280.86</v>
      </c>
    </row>
    <row r="2905" spans="1:4" ht="38.25">
      <c r="A2905" s="569">
        <v>83492</v>
      </c>
      <c r="B2905" s="569" t="s">
        <v>7496</v>
      </c>
      <c r="C2905" s="569" t="s">
        <v>52</v>
      </c>
      <c r="D2905" s="570">
        <v>424.5</v>
      </c>
    </row>
    <row r="2906" spans="1:4" ht="25.5">
      <c r="A2906" s="569">
        <v>83493</v>
      </c>
      <c r="B2906" s="569" t="s">
        <v>4680</v>
      </c>
      <c r="C2906" s="569" t="s">
        <v>52</v>
      </c>
      <c r="D2906" s="570">
        <v>23.53</v>
      </c>
    </row>
    <row r="2907" spans="1:4">
      <c r="A2907" s="569">
        <v>85195</v>
      </c>
      <c r="B2907" s="569" t="s">
        <v>4783</v>
      </c>
      <c r="C2907" s="569" t="s">
        <v>52</v>
      </c>
      <c r="D2907" s="570">
        <v>62.08</v>
      </c>
    </row>
    <row r="2908" spans="1:4" ht="25.5">
      <c r="A2908" s="569">
        <v>88547</v>
      </c>
      <c r="B2908" s="569" t="s">
        <v>4959</v>
      </c>
      <c r="C2908" s="569" t="s">
        <v>52</v>
      </c>
      <c r="D2908" s="570">
        <v>68.010000000000005</v>
      </c>
    </row>
    <row r="2909" spans="1:4" ht="76.5">
      <c r="A2909" s="569">
        <v>72283</v>
      </c>
      <c r="B2909" s="569" t="s">
        <v>7414</v>
      </c>
      <c r="C2909" s="569" t="s">
        <v>52</v>
      </c>
      <c r="D2909" s="570">
        <v>896.42</v>
      </c>
    </row>
    <row r="2910" spans="1:4" ht="25.5">
      <c r="A2910" s="569">
        <v>72287</v>
      </c>
      <c r="B2910" s="569" t="s">
        <v>4568</v>
      </c>
      <c r="C2910" s="569" t="s">
        <v>52</v>
      </c>
      <c r="D2910" s="570">
        <v>218.29</v>
      </c>
    </row>
    <row r="2911" spans="1:4" ht="25.5">
      <c r="A2911" s="569">
        <v>72288</v>
      </c>
      <c r="B2911" s="569" t="s">
        <v>4569</v>
      </c>
      <c r="C2911" s="569" t="s">
        <v>52</v>
      </c>
      <c r="D2911" s="570">
        <v>271.86</v>
      </c>
    </row>
    <row r="2912" spans="1:4" ht="25.5">
      <c r="A2912" s="569">
        <v>72553</v>
      </c>
      <c r="B2912" s="569" t="s">
        <v>4584</v>
      </c>
      <c r="C2912" s="569" t="s">
        <v>52</v>
      </c>
      <c r="D2912" s="570">
        <v>139.71</v>
      </c>
    </row>
    <row r="2913" spans="1:4" ht="25.5">
      <c r="A2913" s="569">
        <v>72554</v>
      </c>
      <c r="B2913" s="569" t="s">
        <v>4585</v>
      </c>
      <c r="C2913" s="569" t="s">
        <v>52</v>
      </c>
      <c r="D2913" s="570">
        <v>470.05</v>
      </c>
    </row>
    <row r="2914" spans="1:4" ht="25.5">
      <c r="A2914" s="569" t="s">
        <v>11404</v>
      </c>
      <c r="B2914" s="569" t="s">
        <v>5517</v>
      </c>
      <c r="C2914" s="569" t="s">
        <v>52</v>
      </c>
      <c r="D2914" s="570">
        <v>145.57</v>
      </c>
    </row>
    <row r="2915" spans="1:4" ht="38.25">
      <c r="A2915" s="569" t="s">
        <v>11405</v>
      </c>
      <c r="B2915" s="569" t="s">
        <v>11406</v>
      </c>
      <c r="C2915" s="569" t="s">
        <v>52</v>
      </c>
      <c r="D2915" s="570">
        <v>149.99</v>
      </c>
    </row>
    <row r="2916" spans="1:4" ht="25.5">
      <c r="A2916" s="569">
        <v>83633</v>
      </c>
      <c r="B2916" s="569" t="s">
        <v>4685</v>
      </c>
      <c r="C2916" s="569" t="s">
        <v>52</v>
      </c>
      <c r="D2916" s="570">
        <v>1816.71</v>
      </c>
    </row>
    <row r="2917" spans="1:4" ht="25.5">
      <c r="A2917" s="569">
        <v>83634</v>
      </c>
      <c r="B2917" s="569" t="s">
        <v>7506</v>
      </c>
      <c r="C2917" s="569" t="s">
        <v>52</v>
      </c>
      <c r="D2917" s="570">
        <v>440.51</v>
      </c>
    </row>
    <row r="2918" spans="1:4" ht="25.5">
      <c r="A2918" s="569">
        <v>83635</v>
      </c>
      <c r="B2918" s="569" t="s">
        <v>4686</v>
      </c>
      <c r="C2918" s="569" t="s">
        <v>52</v>
      </c>
      <c r="D2918" s="570">
        <v>169.17</v>
      </c>
    </row>
    <row r="2919" spans="1:4" ht="76.5">
      <c r="A2919" s="569">
        <v>96765</v>
      </c>
      <c r="B2919" s="569" t="s">
        <v>11250</v>
      </c>
      <c r="C2919" s="569" t="s">
        <v>52</v>
      </c>
      <c r="D2919" s="570">
        <v>1057.22</v>
      </c>
    </row>
    <row r="2920" spans="1:4" ht="25.5">
      <c r="A2920" s="569">
        <v>72337</v>
      </c>
      <c r="B2920" s="569" t="s">
        <v>7419</v>
      </c>
      <c r="C2920" s="569" t="s">
        <v>52</v>
      </c>
      <c r="D2920" s="570">
        <v>17.5</v>
      </c>
    </row>
    <row r="2921" spans="1:4" ht="38.25">
      <c r="A2921" s="569" t="s">
        <v>11350</v>
      </c>
      <c r="B2921" s="569" t="s">
        <v>11351</v>
      </c>
      <c r="C2921" s="569" t="s">
        <v>52</v>
      </c>
      <c r="D2921" s="570">
        <v>163.07</v>
      </c>
    </row>
    <row r="2922" spans="1:4" ht="38.25">
      <c r="A2922" s="569" t="s">
        <v>11352</v>
      </c>
      <c r="B2922" s="569" t="s">
        <v>11353</v>
      </c>
      <c r="C2922" s="569" t="s">
        <v>52</v>
      </c>
      <c r="D2922" s="570">
        <v>296.60000000000002</v>
      </c>
    </row>
    <row r="2923" spans="1:4" ht="38.25">
      <c r="A2923" s="569" t="s">
        <v>11354</v>
      </c>
      <c r="B2923" s="569" t="s">
        <v>11355</v>
      </c>
      <c r="C2923" s="569" t="s">
        <v>52</v>
      </c>
      <c r="D2923" s="570">
        <v>972.36</v>
      </c>
    </row>
    <row r="2924" spans="1:4" ht="25.5">
      <c r="A2924" s="569" t="s">
        <v>11374</v>
      </c>
      <c r="B2924" s="569" t="s">
        <v>11375</v>
      </c>
      <c r="C2924" s="569" t="s">
        <v>20</v>
      </c>
      <c r="D2924" s="570">
        <v>2.14</v>
      </c>
    </row>
    <row r="2925" spans="1:4" ht="25.5">
      <c r="A2925" s="569" t="s">
        <v>11386</v>
      </c>
      <c r="B2925" s="569" t="s">
        <v>11387</v>
      </c>
      <c r="C2925" s="569" t="s">
        <v>20</v>
      </c>
      <c r="D2925" s="570">
        <v>69.17</v>
      </c>
    </row>
    <row r="2926" spans="1:4" ht="25.5">
      <c r="A2926" s="569" t="s">
        <v>11388</v>
      </c>
      <c r="B2926" s="569" t="s">
        <v>11389</v>
      </c>
      <c r="C2926" s="569" t="s">
        <v>20</v>
      </c>
      <c r="D2926" s="570">
        <v>167.36</v>
      </c>
    </row>
    <row r="2927" spans="1:4" ht="25.5">
      <c r="A2927" s="569" t="s">
        <v>11390</v>
      </c>
      <c r="B2927" s="569" t="s">
        <v>5514</v>
      </c>
      <c r="C2927" s="569" t="s">
        <v>20</v>
      </c>
      <c r="D2927" s="570">
        <v>1.46</v>
      </c>
    </row>
    <row r="2928" spans="1:4" ht="25.5">
      <c r="A2928" s="569" t="s">
        <v>11376</v>
      </c>
      <c r="B2928" s="569" t="s">
        <v>11377</v>
      </c>
      <c r="C2928" s="569" t="s">
        <v>20</v>
      </c>
      <c r="D2928" s="570">
        <v>2.0699999999999998</v>
      </c>
    </row>
    <row r="2929" spans="1:4" ht="25.5">
      <c r="A2929" s="569" t="s">
        <v>11378</v>
      </c>
      <c r="B2929" s="569" t="s">
        <v>11379</v>
      </c>
      <c r="C2929" s="569" t="s">
        <v>20</v>
      </c>
      <c r="D2929" s="570">
        <v>2.85</v>
      </c>
    </row>
    <row r="2930" spans="1:4" ht="25.5">
      <c r="A2930" s="569" t="s">
        <v>11380</v>
      </c>
      <c r="B2930" s="569" t="s">
        <v>11381</v>
      </c>
      <c r="C2930" s="569" t="s">
        <v>20</v>
      </c>
      <c r="D2930" s="570">
        <v>3.77</v>
      </c>
    </row>
    <row r="2931" spans="1:4" ht="25.5">
      <c r="A2931" s="569" t="s">
        <v>11382</v>
      </c>
      <c r="B2931" s="569" t="s">
        <v>11383</v>
      </c>
      <c r="C2931" s="569" t="s">
        <v>20</v>
      </c>
      <c r="D2931" s="570">
        <v>5.0599999999999996</v>
      </c>
    </row>
    <row r="2932" spans="1:4" ht="25.5">
      <c r="A2932" s="569" t="s">
        <v>11384</v>
      </c>
      <c r="B2932" s="569" t="s">
        <v>11385</v>
      </c>
      <c r="C2932" s="569" t="s">
        <v>20</v>
      </c>
      <c r="D2932" s="570">
        <v>6.27</v>
      </c>
    </row>
    <row r="2933" spans="1:4" ht="38.25">
      <c r="A2933" s="569">
        <v>83366</v>
      </c>
      <c r="B2933" s="569" t="s">
        <v>12543</v>
      </c>
      <c r="C2933" s="569" t="s">
        <v>52</v>
      </c>
      <c r="D2933" s="570">
        <v>56.1</v>
      </c>
    </row>
    <row r="2934" spans="1:4" ht="38.25">
      <c r="A2934" s="569">
        <v>83367</v>
      </c>
      <c r="B2934" s="569" t="s">
        <v>7476</v>
      </c>
      <c r="C2934" s="569" t="s">
        <v>52</v>
      </c>
      <c r="D2934" s="570">
        <v>437.2</v>
      </c>
    </row>
    <row r="2935" spans="1:4" ht="38.25">
      <c r="A2935" s="569">
        <v>83368</v>
      </c>
      <c r="B2935" s="569" t="s">
        <v>4667</v>
      </c>
      <c r="C2935" s="569" t="s">
        <v>52</v>
      </c>
      <c r="D2935" s="570">
        <v>1184.4000000000001</v>
      </c>
    </row>
    <row r="2936" spans="1:4" ht="51">
      <c r="A2936" s="569">
        <v>83369</v>
      </c>
      <c r="B2936" s="569" t="s">
        <v>7477</v>
      </c>
      <c r="C2936" s="569" t="s">
        <v>52</v>
      </c>
      <c r="D2936" s="570">
        <v>277.72000000000003</v>
      </c>
    </row>
    <row r="2937" spans="1:4" ht="51">
      <c r="A2937" s="569">
        <v>83370</v>
      </c>
      <c r="B2937" s="569" t="s">
        <v>7478</v>
      </c>
      <c r="C2937" s="569" t="s">
        <v>52</v>
      </c>
      <c r="D2937" s="570">
        <v>169.97</v>
      </c>
    </row>
    <row r="2938" spans="1:4" ht="51">
      <c r="A2938" s="569">
        <v>83371</v>
      </c>
      <c r="B2938" s="569" t="s">
        <v>7479</v>
      </c>
      <c r="C2938" s="569" t="s">
        <v>52</v>
      </c>
      <c r="D2938" s="570">
        <v>100.46</v>
      </c>
    </row>
    <row r="2939" spans="1:4" ht="25.5">
      <c r="A2939" s="569">
        <v>83639</v>
      </c>
      <c r="B2939" s="569" t="s">
        <v>7507</v>
      </c>
      <c r="C2939" s="569" t="s">
        <v>20</v>
      </c>
      <c r="D2939" s="570">
        <v>84.98</v>
      </c>
    </row>
    <row r="2940" spans="1:4" ht="51">
      <c r="A2940" s="569">
        <v>84676</v>
      </c>
      <c r="B2940" s="569" t="s">
        <v>7557</v>
      </c>
      <c r="C2940" s="569" t="s">
        <v>52</v>
      </c>
      <c r="D2940" s="570">
        <v>400.64</v>
      </c>
    </row>
    <row r="2941" spans="1:4" ht="25.5">
      <c r="A2941" s="569">
        <v>84796</v>
      </c>
      <c r="B2941" s="569" t="s">
        <v>7558</v>
      </c>
      <c r="C2941" s="569" t="s">
        <v>52</v>
      </c>
      <c r="D2941" s="570">
        <v>548.35</v>
      </c>
    </row>
    <row r="2942" spans="1:4" ht="25.5">
      <c r="A2942" s="569">
        <v>84798</v>
      </c>
      <c r="B2942" s="569" t="s">
        <v>7559</v>
      </c>
      <c r="C2942" s="569" t="s">
        <v>52</v>
      </c>
      <c r="D2942" s="570">
        <v>242.85</v>
      </c>
    </row>
    <row r="2943" spans="1:4" ht="38.25">
      <c r="A2943" s="569">
        <v>98261</v>
      </c>
      <c r="B2943" s="569" t="s">
        <v>13097</v>
      </c>
      <c r="C2943" s="569" t="s">
        <v>20</v>
      </c>
      <c r="D2943" s="570">
        <v>2.82</v>
      </c>
    </row>
    <row r="2944" spans="1:4" ht="51">
      <c r="A2944" s="569">
        <v>98262</v>
      </c>
      <c r="B2944" s="569" t="s">
        <v>13098</v>
      </c>
      <c r="C2944" s="569" t="s">
        <v>20</v>
      </c>
      <c r="D2944" s="570">
        <v>3.54</v>
      </c>
    </row>
    <row r="2945" spans="1:4" ht="51">
      <c r="A2945" s="569">
        <v>98263</v>
      </c>
      <c r="B2945" s="569" t="s">
        <v>13099</v>
      </c>
      <c r="C2945" s="569" t="s">
        <v>20</v>
      </c>
      <c r="D2945" s="570">
        <v>4.45</v>
      </c>
    </row>
    <row r="2946" spans="1:4" ht="51">
      <c r="A2946" s="569">
        <v>98264</v>
      </c>
      <c r="B2946" s="569" t="s">
        <v>13100</v>
      </c>
      <c r="C2946" s="569" t="s">
        <v>20</v>
      </c>
      <c r="D2946" s="570">
        <v>5.14</v>
      </c>
    </row>
    <row r="2947" spans="1:4" ht="51">
      <c r="A2947" s="569">
        <v>98265</v>
      </c>
      <c r="B2947" s="569" t="s">
        <v>13101</v>
      </c>
      <c r="C2947" s="569" t="s">
        <v>20</v>
      </c>
      <c r="D2947" s="570">
        <v>6.21</v>
      </c>
    </row>
    <row r="2948" spans="1:4" ht="51">
      <c r="A2948" s="569">
        <v>98266</v>
      </c>
      <c r="B2948" s="569" t="s">
        <v>13102</v>
      </c>
      <c r="C2948" s="569" t="s">
        <v>20</v>
      </c>
      <c r="D2948" s="570">
        <v>6.83</v>
      </c>
    </row>
    <row r="2949" spans="1:4" ht="38.25">
      <c r="A2949" s="569">
        <v>98267</v>
      </c>
      <c r="B2949" s="569" t="s">
        <v>13103</v>
      </c>
      <c r="C2949" s="569" t="s">
        <v>20</v>
      </c>
      <c r="D2949" s="570">
        <v>11.91</v>
      </c>
    </row>
    <row r="2950" spans="1:4" ht="38.25">
      <c r="A2950" s="569">
        <v>98268</v>
      </c>
      <c r="B2950" s="569" t="s">
        <v>13104</v>
      </c>
      <c r="C2950" s="569" t="s">
        <v>20</v>
      </c>
      <c r="D2950" s="570">
        <v>20.71</v>
      </c>
    </row>
    <row r="2951" spans="1:4" ht="38.25">
      <c r="A2951" s="569">
        <v>98269</v>
      </c>
      <c r="B2951" s="569" t="s">
        <v>13105</v>
      </c>
      <c r="C2951" s="569" t="s">
        <v>20</v>
      </c>
      <c r="D2951" s="570">
        <v>27.31</v>
      </c>
    </row>
    <row r="2952" spans="1:4" ht="38.25">
      <c r="A2952" s="569">
        <v>98270</v>
      </c>
      <c r="B2952" s="569" t="s">
        <v>13106</v>
      </c>
      <c r="C2952" s="569" t="s">
        <v>20</v>
      </c>
      <c r="D2952" s="570">
        <v>46.05</v>
      </c>
    </row>
    <row r="2953" spans="1:4" ht="38.25">
      <c r="A2953" s="569">
        <v>98271</v>
      </c>
      <c r="B2953" s="569" t="s">
        <v>13107</v>
      </c>
      <c r="C2953" s="569" t="s">
        <v>20</v>
      </c>
      <c r="D2953" s="570">
        <v>73.02</v>
      </c>
    </row>
    <row r="2954" spans="1:4" ht="38.25">
      <c r="A2954" s="569">
        <v>98272</v>
      </c>
      <c r="B2954" s="569" t="s">
        <v>13108</v>
      </c>
      <c r="C2954" s="569" t="s">
        <v>20</v>
      </c>
      <c r="D2954" s="570">
        <v>175.04</v>
      </c>
    </row>
    <row r="2955" spans="1:4" ht="38.25">
      <c r="A2955" s="569">
        <v>98273</v>
      </c>
      <c r="B2955" s="569" t="s">
        <v>13109</v>
      </c>
      <c r="C2955" s="569" t="s">
        <v>20</v>
      </c>
      <c r="D2955" s="570">
        <v>3.21</v>
      </c>
    </row>
    <row r="2956" spans="1:4" ht="38.25">
      <c r="A2956" s="569">
        <v>98274</v>
      </c>
      <c r="B2956" s="569" t="s">
        <v>13110</v>
      </c>
      <c r="C2956" s="569" t="s">
        <v>20</v>
      </c>
      <c r="D2956" s="570">
        <v>4.28</v>
      </c>
    </row>
    <row r="2957" spans="1:4" ht="38.25">
      <c r="A2957" s="569">
        <v>98275</v>
      </c>
      <c r="B2957" s="569" t="s">
        <v>13111</v>
      </c>
      <c r="C2957" s="569" t="s">
        <v>20</v>
      </c>
      <c r="D2957" s="570">
        <v>4.9000000000000004</v>
      </c>
    </row>
    <row r="2958" spans="1:4" ht="38.25">
      <c r="A2958" s="569">
        <v>98276</v>
      </c>
      <c r="B2958" s="569" t="s">
        <v>13112</v>
      </c>
      <c r="C2958" s="569" t="s">
        <v>20</v>
      </c>
      <c r="D2958" s="570">
        <v>9.9700000000000006</v>
      </c>
    </row>
    <row r="2959" spans="1:4" ht="38.25">
      <c r="A2959" s="569">
        <v>98277</v>
      </c>
      <c r="B2959" s="569" t="s">
        <v>13113</v>
      </c>
      <c r="C2959" s="569" t="s">
        <v>20</v>
      </c>
      <c r="D2959" s="570">
        <v>18.77</v>
      </c>
    </row>
    <row r="2960" spans="1:4" ht="38.25">
      <c r="A2960" s="569">
        <v>98278</v>
      </c>
      <c r="B2960" s="569" t="s">
        <v>13114</v>
      </c>
      <c r="C2960" s="569" t="s">
        <v>20</v>
      </c>
      <c r="D2960" s="570">
        <v>25.37</v>
      </c>
    </row>
    <row r="2961" spans="1:4" ht="38.25">
      <c r="A2961" s="569">
        <v>98279</v>
      </c>
      <c r="B2961" s="569" t="s">
        <v>13115</v>
      </c>
      <c r="C2961" s="569" t="s">
        <v>20</v>
      </c>
      <c r="D2961" s="570">
        <v>44.12</v>
      </c>
    </row>
    <row r="2962" spans="1:4" ht="51">
      <c r="A2962" s="569">
        <v>98280</v>
      </c>
      <c r="B2962" s="569" t="s">
        <v>13116</v>
      </c>
      <c r="C2962" s="569" t="s">
        <v>20</v>
      </c>
      <c r="D2962" s="570">
        <v>5.3</v>
      </c>
    </row>
    <row r="2963" spans="1:4" ht="51">
      <c r="A2963" s="569">
        <v>98281</v>
      </c>
      <c r="B2963" s="569" t="s">
        <v>13117</v>
      </c>
      <c r="C2963" s="569" t="s">
        <v>20</v>
      </c>
      <c r="D2963" s="570">
        <v>6.03</v>
      </c>
    </row>
    <row r="2964" spans="1:4" ht="51">
      <c r="A2964" s="569">
        <v>98282</v>
      </c>
      <c r="B2964" s="569" t="s">
        <v>13118</v>
      </c>
      <c r="C2964" s="569" t="s">
        <v>20</v>
      </c>
      <c r="D2964" s="570">
        <v>6.94</v>
      </c>
    </row>
    <row r="2965" spans="1:4" ht="51">
      <c r="A2965" s="569">
        <v>98283</v>
      </c>
      <c r="B2965" s="569" t="s">
        <v>13119</v>
      </c>
      <c r="C2965" s="569" t="s">
        <v>20</v>
      </c>
      <c r="D2965" s="570">
        <v>7.64</v>
      </c>
    </row>
    <row r="2966" spans="1:4" ht="51">
      <c r="A2966" s="569">
        <v>98284</v>
      </c>
      <c r="B2966" s="569" t="s">
        <v>13120</v>
      </c>
      <c r="C2966" s="569" t="s">
        <v>20</v>
      </c>
      <c r="D2966" s="570">
        <v>8.69</v>
      </c>
    </row>
    <row r="2967" spans="1:4" ht="51">
      <c r="A2967" s="569">
        <v>98285</v>
      </c>
      <c r="B2967" s="569" t="s">
        <v>13121</v>
      </c>
      <c r="C2967" s="569" t="s">
        <v>20</v>
      </c>
      <c r="D2967" s="570">
        <v>9.32</v>
      </c>
    </row>
    <row r="2968" spans="1:4" ht="38.25">
      <c r="A2968" s="569">
        <v>98286</v>
      </c>
      <c r="B2968" s="569" t="s">
        <v>13122</v>
      </c>
      <c r="C2968" s="569" t="s">
        <v>20</v>
      </c>
      <c r="D2968" s="570">
        <v>14.39</v>
      </c>
    </row>
    <row r="2969" spans="1:4" ht="51">
      <c r="A2969" s="569">
        <v>98287</v>
      </c>
      <c r="B2969" s="569" t="s">
        <v>13123</v>
      </c>
      <c r="C2969" s="569" t="s">
        <v>20</v>
      </c>
      <c r="D2969" s="570">
        <v>1.32</v>
      </c>
    </row>
    <row r="2970" spans="1:4" ht="51">
      <c r="A2970" s="569">
        <v>98288</v>
      </c>
      <c r="B2970" s="569" t="s">
        <v>13124</v>
      </c>
      <c r="C2970" s="569" t="s">
        <v>20</v>
      </c>
      <c r="D2970" s="570">
        <v>2.0499999999999998</v>
      </c>
    </row>
    <row r="2971" spans="1:4" ht="51">
      <c r="A2971" s="569">
        <v>98289</v>
      </c>
      <c r="B2971" s="569" t="s">
        <v>13125</v>
      </c>
      <c r="C2971" s="569" t="s">
        <v>20</v>
      </c>
      <c r="D2971" s="570">
        <v>2.96</v>
      </c>
    </row>
    <row r="2972" spans="1:4" ht="51">
      <c r="A2972" s="569">
        <v>98290</v>
      </c>
      <c r="B2972" s="569" t="s">
        <v>13126</v>
      </c>
      <c r="C2972" s="569" t="s">
        <v>20</v>
      </c>
      <c r="D2972" s="570">
        <v>3.65</v>
      </c>
    </row>
    <row r="2973" spans="1:4" ht="51">
      <c r="A2973" s="569">
        <v>98291</v>
      </c>
      <c r="B2973" s="569" t="s">
        <v>13127</v>
      </c>
      <c r="C2973" s="569" t="s">
        <v>20</v>
      </c>
      <c r="D2973" s="570">
        <v>4.72</v>
      </c>
    </row>
    <row r="2974" spans="1:4" ht="51">
      <c r="A2974" s="569">
        <v>98292</v>
      </c>
      <c r="B2974" s="569" t="s">
        <v>13128</v>
      </c>
      <c r="C2974" s="569" t="s">
        <v>20</v>
      </c>
      <c r="D2974" s="570">
        <v>5.34</v>
      </c>
    </row>
    <row r="2975" spans="1:4" ht="38.25">
      <c r="A2975" s="569">
        <v>98293</v>
      </c>
      <c r="B2975" s="569" t="s">
        <v>13129</v>
      </c>
      <c r="C2975" s="569" t="s">
        <v>20</v>
      </c>
      <c r="D2975" s="570">
        <v>10.41</v>
      </c>
    </row>
    <row r="2976" spans="1:4" ht="38.25">
      <c r="A2976" s="569">
        <v>98400</v>
      </c>
      <c r="B2976" s="569" t="s">
        <v>13130</v>
      </c>
      <c r="C2976" s="569" t="s">
        <v>20</v>
      </c>
      <c r="D2976" s="570">
        <v>14.58</v>
      </c>
    </row>
    <row r="2977" spans="1:4" ht="38.25">
      <c r="A2977" s="569">
        <v>98401</v>
      </c>
      <c r="B2977" s="569" t="s">
        <v>13131</v>
      </c>
      <c r="C2977" s="569" t="s">
        <v>20</v>
      </c>
      <c r="D2977" s="570">
        <v>23.59</v>
      </c>
    </row>
    <row r="2978" spans="1:4" ht="38.25">
      <c r="A2978" s="569">
        <v>98402</v>
      </c>
      <c r="B2978" s="569" t="s">
        <v>13132</v>
      </c>
      <c r="C2978" s="569" t="s">
        <v>20</v>
      </c>
      <c r="D2978" s="570">
        <v>31.13</v>
      </c>
    </row>
    <row r="2979" spans="1:4" ht="25.5">
      <c r="A2979" s="569">
        <v>98397</v>
      </c>
      <c r="B2979" s="569" t="s">
        <v>13133</v>
      </c>
      <c r="C2979" s="569" t="s">
        <v>78</v>
      </c>
      <c r="D2979" s="570">
        <v>7.37</v>
      </c>
    </row>
    <row r="2980" spans="1:4" ht="38.25">
      <c r="A2980" s="569" t="s">
        <v>11756</v>
      </c>
      <c r="B2980" s="569" t="s">
        <v>11757</v>
      </c>
      <c r="C2980" s="569" t="s">
        <v>52</v>
      </c>
      <c r="D2980" s="570">
        <v>4552.82</v>
      </c>
    </row>
    <row r="2981" spans="1:4" ht="25.5">
      <c r="A2981" s="569">
        <v>85120</v>
      </c>
      <c r="B2981" s="569" t="s">
        <v>7566</v>
      </c>
      <c r="C2981" s="569" t="s">
        <v>52</v>
      </c>
      <c r="D2981" s="570">
        <v>111.98</v>
      </c>
    </row>
    <row r="2982" spans="1:4" ht="25.5">
      <c r="A2982" s="569">
        <v>83486</v>
      </c>
      <c r="B2982" s="569" t="s">
        <v>4678</v>
      </c>
      <c r="C2982" s="569" t="s">
        <v>52</v>
      </c>
      <c r="D2982" s="570">
        <v>1260.3900000000001</v>
      </c>
    </row>
    <row r="2983" spans="1:4" ht="63.75">
      <c r="A2983" s="569">
        <v>83643</v>
      </c>
      <c r="B2983" s="569" t="s">
        <v>7508</v>
      </c>
      <c r="C2983" s="569" t="s">
        <v>52</v>
      </c>
      <c r="D2983" s="570">
        <v>3220.36</v>
      </c>
    </row>
    <row r="2984" spans="1:4">
      <c r="A2984" s="569">
        <v>83644</v>
      </c>
      <c r="B2984" s="569" t="s">
        <v>4687</v>
      </c>
      <c r="C2984" s="569" t="s">
        <v>52</v>
      </c>
      <c r="D2984" s="570">
        <v>5551.4</v>
      </c>
    </row>
    <row r="2985" spans="1:4">
      <c r="A2985" s="569">
        <v>83645</v>
      </c>
      <c r="B2985" s="569" t="s">
        <v>4688</v>
      </c>
      <c r="C2985" s="569" t="s">
        <v>52</v>
      </c>
      <c r="D2985" s="570">
        <v>1750.37</v>
      </c>
    </row>
    <row r="2986" spans="1:4" ht="25.5">
      <c r="A2986" s="569">
        <v>83646</v>
      </c>
      <c r="B2986" s="569" t="s">
        <v>4689</v>
      </c>
      <c r="C2986" s="569" t="s">
        <v>52</v>
      </c>
      <c r="D2986" s="570">
        <v>2035.15</v>
      </c>
    </row>
    <row r="2987" spans="1:4">
      <c r="A2987" s="569">
        <v>83647</v>
      </c>
      <c r="B2987" s="569" t="s">
        <v>4690</v>
      </c>
      <c r="C2987" s="569" t="s">
        <v>52</v>
      </c>
      <c r="D2987" s="570">
        <v>1324.19</v>
      </c>
    </row>
    <row r="2988" spans="1:4">
      <c r="A2988" s="569">
        <v>83648</v>
      </c>
      <c r="B2988" s="569" t="s">
        <v>4691</v>
      </c>
      <c r="C2988" s="569" t="s">
        <v>52</v>
      </c>
      <c r="D2988" s="570">
        <v>842.72</v>
      </c>
    </row>
    <row r="2989" spans="1:4" ht="25.5">
      <c r="A2989" s="569">
        <v>83649</v>
      </c>
      <c r="B2989" s="569" t="s">
        <v>4692</v>
      </c>
      <c r="C2989" s="569" t="s">
        <v>52</v>
      </c>
      <c r="D2989" s="570">
        <v>4978.29</v>
      </c>
    </row>
    <row r="2990" spans="1:4" ht="25.5">
      <c r="A2990" s="569">
        <v>83650</v>
      </c>
      <c r="B2990" s="569" t="s">
        <v>4693</v>
      </c>
      <c r="C2990" s="569" t="s">
        <v>52</v>
      </c>
      <c r="D2990" s="570">
        <v>4125.93</v>
      </c>
    </row>
    <row r="2991" spans="1:4" ht="38.25">
      <c r="A2991" s="569">
        <v>98294</v>
      </c>
      <c r="B2991" s="569" t="s">
        <v>13134</v>
      </c>
      <c r="C2991" s="569" t="s">
        <v>20</v>
      </c>
      <c r="D2991" s="570">
        <v>1.6</v>
      </c>
    </row>
    <row r="2992" spans="1:4" ht="38.25">
      <c r="A2992" s="569">
        <v>98295</v>
      </c>
      <c r="B2992" s="569" t="s">
        <v>13135</v>
      </c>
      <c r="C2992" s="569" t="s">
        <v>20</v>
      </c>
      <c r="D2992" s="570">
        <v>1.1499999999999999</v>
      </c>
    </row>
    <row r="2993" spans="1:4" ht="38.25">
      <c r="A2993" s="569">
        <v>98296</v>
      </c>
      <c r="B2993" s="569" t="s">
        <v>13136</v>
      </c>
      <c r="C2993" s="569" t="s">
        <v>20</v>
      </c>
      <c r="D2993" s="570">
        <v>2.4500000000000002</v>
      </c>
    </row>
    <row r="2994" spans="1:4" ht="38.25">
      <c r="A2994" s="569">
        <v>98297</v>
      </c>
      <c r="B2994" s="569" t="s">
        <v>13137</v>
      </c>
      <c r="C2994" s="569" t="s">
        <v>20</v>
      </c>
      <c r="D2994" s="570">
        <v>1.74</v>
      </c>
    </row>
    <row r="2995" spans="1:4" ht="25.5">
      <c r="A2995" s="569">
        <v>98301</v>
      </c>
      <c r="B2995" s="569" t="s">
        <v>13138</v>
      </c>
      <c r="C2995" s="569" t="s">
        <v>52</v>
      </c>
      <c r="D2995" s="570">
        <v>363.54</v>
      </c>
    </row>
    <row r="2996" spans="1:4" ht="25.5">
      <c r="A2996" s="569">
        <v>98302</v>
      </c>
      <c r="B2996" s="569" t="s">
        <v>13139</v>
      </c>
      <c r="C2996" s="569" t="s">
        <v>52</v>
      </c>
      <c r="D2996" s="570">
        <v>485.72</v>
      </c>
    </row>
    <row r="2997" spans="1:4" ht="25.5">
      <c r="A2997" s="569">
        <v>98304</v>
      </c>
      <c r="B2997" s="569" t="s">
        <v>13140</v>
      </c>
      <c r="C2997" s="569" t="s">
        <v>52</v>
      </c>
      <c r="D2997" s="570">
        <v>782.23</v>
      </c>
    </row>
    <row r="2998" spans="1:4" ht="25.5">
      <c r="A2998" s="569">
        <v>98307</v>
      </c>
      <c r="B2998" s="569" t="s">
        <v>13141</v>
      </c>
      <c r="C2998" s="569" t="s">
        <v>52</v>
      </c>
      <c r="D2998" s="570">
        <v>27.22</v>
      </c>
    </row>
    <row r="2999" spans="1:4" ht="25.5">
      <c r="A2999" s="569">
        <v>98308</v>
      </c>
      <c r="B2999" s="569" t="s">
        <v>13142</v>
      </c>
      <c r="C2999" s="569" t="s">
        <v>52</v>
      </c>
      <c r="D2999" s="570">
        <v>18.29</v>
      </c>
    </row>
    <row r="3000" spans="1:4" ht="25.5">
      <c r="A3000" s="569">
        <v>98593</v>
      </c>
      <c r="B3000" s="569" t="s">
        <v>13143</v>
      </c>
      <c r="C3000" s="569" t="s">
        <v>52</v>
      </c>
      <c r="D3000" s="570">
        <v>636.29999999999995</v>
      </c>
    </row>
    <row r="3001" spans="1:4" ht="38.25">
      <c r="A3001" s="569">
        <v>89355</v>
      </c>
      <c r="B3001" s="569" t="s">
        <v>4997</v>
      </c>
      <c r="C3001" s="569" t="s">
        <v>20</v>
      </c>
      <c r="D3001" s="570">
        <v>12.61</v>
      </c>
    </row>
    <row r="3002" spans="1:4" ht="38.25">
      <c r="A3002" s="569">
        <v>89356</v>
      </c>
      <c r="B3002" s="569" t="s">
        <v>4998</v>
      </c>
      <c r="C3002" s="569" t="s">
        <v>20</v>
      </c>
      <c r="D3002" s="570">
        <v>14.98</v>
      </c>
    </row>
    <row r="3003" spans="1:4" ht="38.25">
      <c r="A3003" s="569">
        <v>89357</v>
      </c>
      <c r="B3003" s="569" t="s">
        <v>4999</v>
      </c>
      <c r="C3003" s="569" t="s">
        <v>20</v>
      </c>
      <c r="D3003" s="570">
        <v>20.76</v>
      </c>
    </row>
    <row r="3004" spans="1:4" ht="38.25">
      <c r="A3004" s="569">
        <v>89401</v>
      </c>
      <c r="B3004" s="569" t="s">
        <v>8299</v>
      </c>
      <c r="C3004" s="569" t="s">
        <v>20</v>
      </c>
      <c r="D3004" s="570">
        <v>5.42</v>
      </c>
    </row>
    <row r="3005" spans="1:4" ht="38.25">
      <c r="A3005" s="569">
        <v>89402</v>
      </c>
      <c r="B3005" s="569" t="s">
        <v>8300</v>
      </c>
      <c r="C3005" s="569" t="s">
        <v>20</v>
      </c>
      <c r="D3005" s="570">
        <v>6.68</v>
      </c>
    </row>
    <row r="3006" spans="1:4" ht="38.25">
      <c r="A3006" s="569">
        <v>89403</v>
      </c>
      <c r="B3006" s="569" t="s">
        <v>8301</v>
      </c>
      <c r="C3006" s="569" t="s">
        <v>20</v>
      </c>
      <c r="D3006" s="570">
        <v>10.85</v>
      </c>
    </row>
    <row r="3007" spans="1:4" ht="38.25">
      <c r="A3007" s="569">
        <v>89446</v>
      </c>
      <c r="B3007" s="569" t="s">
        <v>8338</v>
      </c>
      <c r="C3007" s="569" t="s">
        <v>20</v>
      </c>
      <c r="D3007" s="570">
        <v>3.54</v>
      </c>
    </row>
    <row r="3008" spans="1:4" ht="38.25">
      <c r="A3008" s="569">
        <v>89447</v>
      </c>
      <c r="B3008" s="569" t="s">
        <v>8339</v>
      </c>
      <c r="C3008" s="569" t="s">
        <v>20</v>
      </c>
      <c r="D3008" s="570">
        <v>7.14</v>
      </c>
    </row>
    <row r="3009" spans="1:4" ht="38.25">
      <c r="A3009" s="569">
        <v>89448</v>
      </c>
      <c r="B3009" s="569" t="s">
        <v>8340</v>
      </c>
      <c r="C3009" s="569" t="s">
        <v>20</v>
      </c>
      <c r="D3009" s="570">
        <v>10.27</v>
      </c>
    </row>
    <row r="3010" spans="1:4" ht="38.25">
      <c r="A3010" s="569">
        <v>89449</v>
      </c>
      <c r="B3010" s="569" t="s">
        <v>8341</v>
      </c>
      <c r="C3010" s="569" t="s">
        <v>20</v>
      </c>
      <c r="D3010" s="570">
        <v>12.71</v>
      </c>
    </row>
    <row r="3011" spans="1:4" ht="38.25">
      <c r="A3011" s="569">
        <v>89450</v>
      </c>
      <c r="B3011" s="569" t="s">
        <v>8342</v>
      </c>
      <c r="C3011" s="569" t="s">
        <v>20</v>
      </c>
      <c r="D3011" s="570">
        <v>19.47</v>
      </c>
    </row>
    <row r="3012" spans="1:4" ht="38.25">
      <c r="A3012" s="569">
        <v>89451</v>
      </c>
      <c r="B3012" s="569" t="s">
        <v>8343</v>
      </c>
      <c r="C3012" s="569" t="s">
        <v>20</v>
      </c>
      <c r="D3012" s="570">
        <v>27.16</v>
      </c>
    </row>
    <row r="3013" spans="1:4" ht="38.25">
      <c r="A3013" s="569">
        <v>89452</v>
      </c>
      <c r="B3013" s="569" t="s">
        <v>8344</v>
      </c>
      <c r="C3013" s="569" t="s">
        <v>20</v>
      </c>
      <c r="D3013" s="570">
        <v>34.03</v>
      </c>
    </row>
    <row r="3014" spans="1:4" ht="38.25">
      <c r="A3014" s="569">
        <v>89508</v>
      </c>
      <c r="B3014" s="569" t="s">
        <v>8380</v>
      </c>
      <c r="C3014" s="569" t="s">
        <v>20</v>
      </c>
      <c r="D3014" s="570">
        <v>10.66</v>
      </c>
    </row>
    <row r="3015" spans="1:4" ht="38.25">
      <c r="A3015" s="569">
        <v>89509</v>
      </c>
      <c r="B3015" s="569" t="s">
        <v>8381</v>
      </c>
      <c r="C3015" s="569" t="s">
        <v>20</v>
      </c>
      <c r="D3015" s="570">
        <v>15.33</v>
      </c>
    </row>
    <row r="3016" spans="1:4" ht="38.25">
      <c r="A3016" s="569">
        <v>89511</v>
      </c>
      <c r="B3016" s="569" t="s">
        <v>8382</v>
      </c>
      <c r="C3016" s="569" t="s">
        <v>20</v>
      </c>
      <c r="D3016" s="570">
        <v>22.99</v>
      </c>
    </row>
    <row r="3017" spans="1:4" ht="38.25">
      <c r="A3017" s="569">
        <v>89512</v>
      </c>
      <c r="B3017" s="569" t="s">
        <v>8383</v>
      </c>
      <c r="C3017" s="569" t="s">
        <v>20</v>
      </c>
      <c r="D3017" s="570">
        <v>34.5</v>
      </c>
    </row>
    <row r="3018" spans="1:4" ht="38.25">
      <c r="A3018" s="569">
        <v>89576</v>
      </c>
      <c r="B3018" s="569" t="s">
        <v>8416</v>
      </c>
      <c r="C3018" s="569" t="s">
        <v>20</v>
      </c>
      <c r="D3018" s="570">
        <v>11.69</v>
      </c>
    </row>
    <row r="3019" spans="1:4" ht="38.25">
      <c r="A3019" s="569">
        <v>89578</v>
      </c>
      <c r="B3019" s="569" t="s">
        <v>8417</v>
      </c>
      <c r="C3019" s="569" t="s">
        <v>20</v>
      </c>
      <c r="D3019" s="570">
        <v>19.059999999999999</v>
      </c>
    </row>
    <row r="3020" spans="1:4" ht="38.25">
      <c r="A3020" s="569">
        <v>89580</v>
      </c>
      <c r="B3020" s="569" t="s">
        <v>8419</v>
      </c>
      <c r="C3020" s="569" t="s">
        <v>20</v>
      </c>
      <c r="D3020" s="570">
        <v>37.61</v>
      </c>
    </row>
    <row r="3021" spans="1:4" ht="38.25">
      <c r="A3021" s="569">
        <v>89633</v>
      </c>
      <c r="B3021" s="569" t="s">
        <v>5073</v>
      </c>
      <c r="C3021" s="569" t="s">
        <v>20</v>
      </c>
      <c r="D3021" s="570">
        <v>16.309999999999999</v>
      </c>
    </row>
    <row r="3022" spans="1:4" ht="38.25">
      <c r="A3022" s="569">
        <v>89634</v>
      </c>
      <c r="B3022" s="569" t="s">
        <v>5074</v>
      </c>
      <c r="C3022" s="569" t="s">
        <v>20</v>
      </c>
      <c r="D3022" s="570">
        <v>24.6</v>
      </c>
    </row>
    <row r="3023" spans="1:4" ht="38.25">
      <c r="A3023" s="569">
        <v>89635</v>
      </c>
      <c r="B3023" s="569" t="s">
        <v>5075</v>
      </c>
      <c r="C3023" s="569" t="s">
        <v>20</v>
      </c>
      <c r="D3023" s="570">
        <v>34.9</v>
      </c>
    </row>
    <row r="3024" spans="1:4" ht="38.25">
      <c r="A3024" s="569">
        <v>89636</v>
      </c>
      <c r="B3024" s="569" t="s">
        <v>8456</v>
      </c>
      <c r="C3024" s="569" t="s">
        <v>20</v>
      </c>
      <c r="D3024" s="570">
        <v>42.45</v>
      </c>
    </row>
    <row r="3025" spans="1:4" ht="51">
      <c r="A3025" s="569">
        <v>89711</v>
      </c>
      <c r="B3025" s="569" t="s">
        <v>8522</v>
      </c>
      <c r="C3025" s="569" t="s">
        <v>20</v>
      </c>
      <c r="D3025" s="570">
        <v>12.68</v>
      </c>
    </row>
    <row r="3026" spans="1:4" ht="51">
      <c r="A3026" s="569">
        <v>89712</v>
      </c>
      <c r="B3026" s="569" t="s">
        <v>8523</v>
      </c>
      <c r="C3026" s="569" t="s">
        <v>20</v>
      </c>
      <c r="D3026" s="570">
        <v>18.63</v>
      </c>
    </row>
    <row r="3027" spans="1:4" ht="51">
      <c r="A3027" s="569">
        <v>89713</v>
      </c>
      <c r="B3027" s="569" t="s">
        <v>8524</v>
      </c>
      <c r="C3027" s="569" t="s">
        <v>20</v>
      </c>
      <c r="D3027" s="570">
        <v>27.91</v>
      </c>
    </row>
    <row r="3028" spans="1:4" ht="51">
      <c r="A3028" s="569">
        <v>89714</v>
      </c>
      <c r="B3028" s="569" t="s">
        <v>8525</v>
      </c>
      <c r="C3028" s="569" t="s">
        <v>20</v>
      </c>
      <c r="D3028" s="570">
        <v>36.159999999999997</v>
      </c>
    </row>
    <row r="3029" spans="1:4" ht="38.25">
      <c r="A3029" s="569">
        <v>89716</v>
      </c>
      <c r="B3029" s="569" t="s">
        <v>8526</v>
      </c>
      <c r="C3029" s="569" t="s">
        <v>20</v>
      </c>
      <c r="D3029" s="570">
        <v>17.09</v>
      </c>
    </row>
    <row r="3030" spans="1:4" ht="38.25">
      <c r="A3030" s="569">
        <v>89717</v>
      </c>
      <c r="B3030" s="569" t="s">
        <v>8527</v>
      </c>
      <c r="C3030" s="569" t="s">
        <v>20</v>
      </c>
      <c r="D3030" s="570">
        <v>26.06</v>
      </c>
    </row>
    <row r="3031" spans="1:4" ht="38.25">
      <c r="A3031" s="569">
        <v>89770</v>
      </c>
      <c r="B3031" s="569" t="s">
        <v>8571</v>
      </c>
      <c r="C3031" s="569" t="s">
        <v>20</v>
      </c>
      <c r="D3031" s="570">
        <v>28.13</v>
      </c>
    </row>
    <row r="3032" spans="1:4" ht="38.25">
      <c r="A3032" s="569">
        <v>89771</v>
      </c>
      <c r="B3032" s="569" t="s">
        <v>8572</v>
      </c>
      <c r="C3032" s="569" t="s">
        <v>20</v>
      </c>
      <c r="D3032" s="570">
        <v>38.43</v>
      </c>
    </row>
    <row r="3033" spans="1:4" ht="38.25">
      <c r="A3033" s="569">
        <v>89773</v>
      </c>
      <c r="B3033" s="569" t="s">
        <v>8574</v>
      </c>
      <c r="C3033" s="569" t="s">
        <v>20</v>
      </c>
      <c r="D3033" s="570">
        <v>89.47</v>
      </c>
    </row>
    <row r="3034" spans="1:4" ht="38.25">
      <c r="A3034" s="569">
        <v>89775</v>
      </c>
      <c r="B3034" s="569" t="s">
        <v>8576</v>
      </c>
      <c r="C3034" s="569" t="s">
        <v>20</v>
      </c>
      <c r="D3034" s="570">
        <v>141.27000000000001</v>
      </c>
    </row>
    <row r="3035" spans="1:4" ht="51">
      <c r="A3035" s="569">
        <v>89798</v>
      </c>
      <c r="B3035" s="569" t="s">
        <v>8598</v>
      </c>
      <c r="C3035" s="569" t="s">
        <v>20</v>
      </c>
      <c r="D3035" s="570">
        <v>7.08</v>
      </c>
    </row>
    <row r="3036" spans="1:4" ht="51">
      <c r="A3036" s="569">
        <v>89799</v>
      </c>
      <c r="B3036" s="569" t="s">
        <v>8599</v>
      </c>
      <c r="C3036" s="569" t="s">
        <v>20</v>
      </c>
      <c r="D3036" s="570">
        <v>11.38</v>
      </c>
    </row>
    <row r="3037" spans="1:4" ht="51">
      <c r="A3037" s="569">
        <v>89800</v>
      </c>
      <c r="B3037" s="569" t="s">
        <v>8600</v>
      </c>
      <c r="C3037" s="569" t="s">
        <v>20</v>
      </c>
      <c r="D3037" s="570">
        <v>14.42</v>
      </c>
    </row>
    <row r="3038" spans="1:4" ht="51">
      <c r="A3038" s="569">
        <v>89848</v>
      </c>
      <c r="B3038" s="569" t="s">
        <v>8647</v>
      </c>
      <c r="C3038" s="569" t="s">
        <v>20</v>
      </c>
      <c r="D3038" s="570">
        <v>18.239999999999998</v>
      </c>
    </row>
    <row r="3039" spans="1:4" ht="51">
      <c r="A3039" s="569">
        <v>89849</v>
      </c>
      <c r="B3039" s="569" t="s">
        <v>8648</v>
      </c>
      <c r="C3039" s="569" t="s">
        <v>20</v>
      </c>
      <c r="D3039" s="570">
        <v>32.67</v>
      </c>
    </row>
    <row r="3040" spans="1:4" ht="38.25">
      <c r="A3040" s="569">
        <v>89865</v>
      </c>
      <c r="B3040" s="569" t="s">
        <v>5091</v>
      </c>
      <c r="C3040" s="569" t="s">
        <v>20</v>
      </c>
      <c r="D3040" s="570">
        <v>9.15</v>
      </c>
    </row>
    <row r="3041" spans="1:4" ht="76.5">
      <c r="A3041" s="569">
        <v>91784</v>
      </c>
      <c r="B3041" s="569" t="s">
        <v>5238</v>
      </c>
      <c r="C3041" s="569" t="s">
        <v>20</v>
      </c>
      <c r="D3041" s="570">
        <v>29.99</v>
      </c>
    </row>
    <row r="3042" spans="1:4" ht="76.5">
      <c r="A3042" s="569">
        <v>91785</v>
      </c>
      <c r="B3042" s="569" t="s">
        <v>5239</v>
      </c>
      <c r="C3042" s="569" t="s">
        <v>20</v>
      </c>
      <c r="D3042" s="570">
        <v>29.79</v>
      </c>
    </row>
    <row r="3043" spans="1:4" ht="76.5">
      <c r="A3043" s="569">
        <v>91786</v>
      </c>
      <c r="B3043" s="569" t="s">
        <v>9200</v>
      </c>
      <c r="C3043" s="569" t="s">
        <v>20</v>
      </c>
      <c r="D3043" s="570">
        <v>19.48</v>
      </c>
    </row>
    <row r="3044" spans="1:4" ht="63.75">
      <c r="A3044" s="569">
        <v>91787</v>
      </c>
      <c r="B3044" s="569" t="s">
        <v>9201</v>
      </c>
      <c r="C3044" s="569" t="s">
        <v>20</v>
      </c>
      <c r="D3044" s="570">
        <v>21.92</v>
      </c>
    </row>
    <row r="3045" spans="1:4" ht="63.75">
      <c r="A3045" s="569">
        <v>91788</v>
      </c>
      <c r="B3045" s="569" t="s">
        <v>9202</v>
      </c>
      <c r="C3045" s="569" t="s">
        <v>20</v>
      </c>
      <c r="D3045" s="570">
        <v>30.05</v>
      </c>
    </row>
    <row r="3046" spans="1:4" ht="76.5">
      <c r="A3046" s="569">
        <v>91789</v>
      </c>
      <c r="B3046" s="569" t="s">
        <v>5240</v>
      </c>
      <c r="C3046" s="569" t="s">
        <v>20</v>
      </c>
      <c r="D3046" s="570">
        <v>23.63</v>
      </c>
    </row>
    <row r="3047" spans="1:4" ht="76.5">
      <c r="A3047" s="569">
        <v>91790</v>
      </c>
      <c r="B3047" s="569" t="s">
        <v>9203</v>
      </c>
      <c r="C3047" s="569" t="s">
        <v>20</v>
      </c>
      <c r="D3047" s="570">
        <v>34.880000000000003</v>
      </c>
    </row>
    <row r="3048" spans="1:4" ht="76.5">
      <c r="A3048" s="569">
        <v>91791</v>
      </c>
      <c r="B3048" s="569" t="s">
        <v>5241</v>
      </c>
      <c r="C3048" s="569" t="s">
        <v>20</v>
      </c>
      <c r="D3048" s="570">
        <v>40.81</v>
      </c>
    </row>
    <row r="3049" spans="1:4" ht="89.25">
      <c r="A3049" s="569">
        <v>91792</v>
      </c>
      <c r="B3049" s="569" t="s">
        <v>9204</v>
      </c>
      <c r="C3049" s="569" t="s">
        <v>20</v>
      </c>
      <c r="D3049" s="570">
        <v>38.53</v>
      </c>
    </row>
    <row r="3050" spans="1:4" ht="89.25">
      <c r="A3050" s="569">
        <v>91793</v>
      </c>
      <c r="B3050" s="569" t="s">
        <v>9205</v>
      </c>
      <c r="C3050" s="569" t="s">
        <v>20</v>
      </c>
      <c r="D3050" s="570">
        <v>57.08</v>
      </c>
    </row>
    <row r="3051" spans="1:4" ht="76.5">
      <c r="A3051" s="569">
        <v>91794</v>
      </c>
      <c r="B3051" s="569" t="s">
        <v>9206</v>
      </c>
      <c r="C3051" s="569" t="s">
        <v>20</v>
      </c>
      <c r="D3051" s="570">
        <v>24.98</v>
      </c>
    </row>
    <row r="3052" spans="1:4" ht="89.25">
      <c r="A3052" s="569">
        <v>91795</v>
      </c>
      <c r="B3052" s="569" t="s">
        <v>9207</v>
      </c>
      <c r="C3052" s="569" t="s">
        <v>20</v>
      </c>
      <c r="D3052" s="570">
        <v>43.42</v>
      </c>
    </row>
    <row r="3053" spans="1:4" ht="76.5">
      <c r="A3053" s="569">
        <v>91796</v>
      </c>
      <c r="B3053" s="569" t="s">
        <v>9208</v>
      </c>
      <c r="C3053" s="569" t="s">
        <v>20</v>
      </c>
      <c r="D3053" s="570">
        <v>42.15</v>
      </c>
    </row>
    <row r="3054" spans="1:4" ht="38.25">
      <c r="A3054" s="569">
        <v>92275</v>
      </c>
      <c r="B3054" s="569" t="s">
        <v>9388</v>
      </c>
      <c r="C3054" s="569" t="s">
        <v>20</v>
      </c>
      <c r="D3054" s="570">
        <v>22.65</v>
      </c>
    </row>
    <row r="3055" spans="1:4" ht="38.25">
      <c r="A3055" s="569">
        <v>92276</v>
      </c>
      <c r="B3055" s="569" t="s">
        <v>9389</v>
      </c>
      <c r="C3055" s="569" t="s">
        <v>20</v>
      </c>
      <c r="D3055" s="570">
        <v>28.66</v>
      </c>
    </row>
    <row r="3056" spans="1:4" ht="38.25">
      <c r="A3056" s="569">
        <v>92277</v>
      </c>
      <c r="B3056" s="569" t="s">
        <v>9390</v>
      </c>
      <c r="C3056" s="569" t="s">
        <v>20</v>
      </c>
      <c r="D3056" s="570">
        <v>41.12</v>
      </c>
    </row>
    <row r="3057" spans="1:4" ht="38.25">
      <c r="A3057" s="569">
        <v>92278</v>
      </c>
      <c r="B3057" s="569" t="s">
        <v>9391</v>
      </c>
      <c r="C3057" s="569" t="s">
        <v>20</v>
      </c>
      <c r="D3057" s="570">
        <v>55.12</v>
      </c>
    </row>
    <row r="3058" spans="1:4" ht="38.25">
      <c r="A3058" s="569">
        <v>92279</v>
      </c>
      <c r="B3058" s="569" t="s">
        <v>9392</v>
      </c>
      <c r="C3058" s="569" t="s">
        <v>20</v>
      </c>
      <c r="D3058" s="570">
        <v>79.42</v>
      </c>
    </row>
    <row r="3059" spans="1:4" ht="38.25">
      <c r="A3059" s="569">
        <v>92280</v>
      </c>
      <c r="B3059" s="569" t="s">
        <v>9393</v>
      </c>
      <c r="C3059" s="569" t="s">
        <v>20</v>
      </c>
      <c r="D3059" s="570">
        <v>111.24</v>
      </c>
    </row>
    <row r="3060" spans="1:4" ht="51">
      <c r="A3060" s="569">
        <v>92305</v>
      </c>
      <c r="B3060" s="569" t="s">
        <v>9406</v>
      </c>
      <c r="C3060" s="569" t="s">
        <v>20</v>
      </c>
      <c r="D3060" s="570">
        <v>16.28</v>
      </c>
    </row>
    <row r="3061" spans="1:4" ht="51">
      <c r="A3061" s="569">
        <v>92306</v>
      </c>
      <c r="B3061" s="569" t="s">
        <v>9407</v>
      </c>
      <c r="C3061" s="569" t="s">
        <v>20</v>
      </c>
      <c r="D3061" s="570">
        <v>25.75</v>
      </c>
    </row>
    <row r="3062" spans="1:4" ht="51">
      <c r="A3062" s="569">
        <v>92307</v>
      </c>
      <c r="B3062" s="569" t="s">
        <v>9408</v>
      </c>
      <c r="C3062" s="569" t="s">
        <v>20</v>
      </c>
      <c r="D3062" s="570">
        <v>31.96</v>
      </c>
    </row>
    <row r="3063" spans="1:4" ht="51">
      <c r="A3063" s="569">
        <v>92320</v>
      </c>
      <c r="B3063" s="569" t="s">
        <v>9415</v>
      </c>
      <c r="C3063" s="569" t="s">
        <v>20</v>
      </c>
      <c r="D3063" s="570">
        <v>23.07</v>
      </c>
    </row>
    <row r="3064" spans="1:4" ht="51">
      <c r="A3064" s="569">
        <v>92321</v>
      </c>
      <c r="B3064" s="569" t="s">
        <v>9416</v>
      </c>
      <c r="C3064" s="569" t="s">
        <v>20</v>
      </c>
      <c r="D3064" s="570">
        <v>37.4</v>
      </c>
    </row>
    <row r="3065" spans="1:4" ht="51">
      <c r="A3065" s="569">
        <v>92322</v>
      </c>
      <c r="B3065" s="569" t="s">
        <v>9417</v>
      </c>
      <c r="C3065" s="569" t="s">
        <v>20</v>
      </c>
      <c r="D3065" s="570">
        <v>47.85</v>
      </c>
    </row>
    <row r="3066" spans="1:4" ht="51">
      <c r="A3066" s="569">
        <v>92335</v>
      </c>
      <c r="B3066" s="569" t="s">
        <v>9424</v>
      </c>
      <c r="C3066" s="569" t="s">
        <v>20</v>
      </c>
      <c r="D3066" s="570">
        <v>48.54</v>
      </c>
    </row>
    <row r="3067" spans="1:4" ht="51">
      <c r="A3067" s="569">
        <v>92336</v>
      </c>
      <c r="B3067" s="569" t="s">
        <v>9425</v>
      </c>
      <c r="C3067" s="569" t="s">
        <v>20</v>
      </c>
      <c r="D3067" s="570">
        <v>59.51</v>
      </c>
    </row>
    <row r="3068" spans="1:4" ht="51">
      <c r="A3068" s="569">
        <v>92337</v>
      </c>
      <c r="B3068" s="569" t="s">
        <v>9426</v>
      </c>
      <c r="C3068" s="569" t="s">
        <v>20</v>
      </c>
      <c r="D3068" s="570">
        <v>78.010000000000005</v>
      </c>
    </row>
    <row r="3069" spans="1:4" ht="38.25">
      <c r="A3069" s="569">
        <v>92338</v>
      </c>
      <c r="B3069" s="569" t="s">
        <v>5309</v>
      </c>
      <c r="C3069" s="569" t="s">
        <v>20</v>
      </c>
      <c r="D3069" s="570">
        <v>65.959999999999994</v>
      </c>
    </row>
    <row r="3070" spans="1:4" ht="51">
      <c r="A3070" s="569">
        <v>92339</v>
      </c>
      <c r="B3070" s="569" t="s">
        <v>9427</v>
      </c>
      <c r="C3070" s="569" t="s">
        <v>20</v>
      </c>
      <c r="D3070" s="570">
        <v>97.36</v>
      </c>
    </row>
    <row r="3071" spans="1:4" ht="51">
      <c r="A3071" s="569">
        <v>92341</v>
      </c>
      <c r="B3071" s="569" t="s">
        <v>9428</v>
      </c>
      <c r="C3071" s="569" t="s">
        <v>20</v>
      </c>
      <c r="D3071" s="570">
        <v>55.32</v>
      </c>
    </row>
    <row r="3072" spans="1:4" ht="51">
      <c r="A3072" s="569">
        <v>92342</v>
      </c>
      <c r="B3072" s="569" t="s">
        <v>9429</v>
      </c>
      <c r="C3072" s="569" t="s">
        <v>20</v>
      </c>
      <c r="D3072" s="570">
        <v>66.33</v>
      </c>
    </row>
    <row r="3073" spans="1:4" ht="51">
      <c r="A3073" s="569">
        <v>92343</v>
      </c>
      <c r="B3073" s="569" t="s">
        <v>9430</v>
      </c>
      <c r="C3073" s="569" t="s">
        <v>20</v>
      </c>
      <c r="D3073" s="570">
        <v>84.89</v>
      </c>
    </row>
    <row r="3074" spans="1:4" ht="51">
      <c r="A3074" s="569">
        <v>92361</v>
      </c>
      <c r="B3074" s="569" t="s">
        <v>9437</v>
      </c>
      <c r="C3074" s="569" t="s">
        <v>20</v>
      </c>
      <c r="D3074" s="570">
        <v>52.28</v>
      </c>
    </row>
    <row r="3075" spans="1:4" ht="51">
      <c r="A3075" s="569">
        <v>92362</v>
      </c>
      <c r="B3075" s="569" t="s">
        <v>9438</v>
      </c>
      <c r="C3075" s="569" t="s">
        <v>20</v>
      </c>
      <c r="D3075" s="570">
        <v>83.15</v>
      </c>
    </row>
    <row r="3076" spans="1:4" ht="63.75">
      <c r="A3076" s="569">
        <v>92364</v>
      </c>
      <c r="B3076" s="569" t="s">
        <v>9439</v>
      </c>
      <c r="C3076" s="569" t="s">
        <v>20</v>
      </c>
      <c r="D3076" s="570">
        <v>29.6</v>
      </c>
    </row>
    <row r="3077" spans="1:4" ht="63.75">
      <c r="A3077" s="569">
        <v>92365</v>
      </c>
      <c r="B3077" s="569" t="s">
        <v>9440</v>
      </c>
      <c r="C3077" s="569" t="s">
        <v>20</v>
      </c>
      <c r="D3077" s="570">
        <v>33.99</v>
      </c>
    </row>
    <row r="3078" spans="1:4" ht="63.75">
      <c r="A3078" s="569">
        <v>92366</v>
      </c>
      <c r="B3078" s="569" t="s">
        <v>9441</v>
      </c>
      <c r="C3078" s="569" t="s">
        <v>20</v>
      </c>
      <c r="D3078" s="570">
        <v>46.95</v>
      </c>
    </row>
    <row r="3079" spans="1:4" ht="63.75">
      <c r="A3079" s="569">
        <v>92367</v>
      </c>
      <c r="B3079" s="569" t="s">
        <v>9442</v>
      </c>
      <c r="C3079" s="569" t="s">
        <v>20</v>
      </c>
      <c r="D3079" s="570">
        <v>57.57</v>
      </c>
    </row>
    <row r="3080" spans="1:4" ht="63.75">
      <c r="A3080" s="569">
        <v>92368</v>
      </c>
      <c r="B3080" s="569" t="s">
        <v>9443</v>
      </c>
      <c r="C3080" s="569" t="s">
        <v>20</v>
      </c>
      <c r="D3080" s="570">
        <v>75.78</v>
      </c>
    </row>
    <row r="3081" spans="1:4" ht="51">
      <c r="A3081" s="569">
        <v>92648</v>
      </c>
      <c r="B3081" s="569" t="s">
        <v>9663</v>
      </c>
      <c r="C3081" s="569" t="s">
        <v>20</v>
      </c>
      <c r="D3081" s="570">
        <v>44.98</v>
      </c>
    </row>
    <row r="3082" spans="1:4" ht="51">
      <c r="A3082" s="569">
        <v>92649</v>
      </c>
      <c r="B3082" s="569" t="s">
        <v>9664</v>
      </c>
      <c r="C3082" s="569" t="s">
        <v>20</v>
      </c>
      <c r="D3082" s="570">
        <v>54.75</v>
      </c>
    </row>
    <row r="3083" spans="1:4" ht="51">
      <c r="A3083" s="569">
        <v>92650</v>
      </c>
      <c r="B3083" s="569" t="s">
        <v>9665</v>
      </c>
      <c r="C3083" s="569" t="s">
        <v>20</v>
      </c>
      <c r="D3083" s="570">
        <v>85.61</v>
      </c>
    </row>
    <row r="3084" spans="1:4" ht="63.75">
      <c r="A3084" s="569">
        <v>92652</v>
      </c>
      <c r="B3084" s="569" t="s">
        <v>9666</v>
      </c>
      <c r="C3084" s="569" t="s">
        <v>20</v>
      </c>
      <c r="D3084" s="570">
        <v>32.69</v>
      </c>
    </row>
    <row r="3085" spans="1:4" ht="63.75">
      <c r="A3085" s="569">
        <v>92653</v>
      </c>
      <c r="B3085" s="569" t="s">
        <v>9667</v>
      </c>
      <c r="C3085" s="569" t="s">
        <v>20</v>
      </c>
      <c r="D3085" s="570">
        <v>37.1</v>
      </c>
    </row>
    <row r="3086" spans="1:4" ht="63.75">
      <c r="A3086" s="569">
        <v>92654</v>
      </c>
      <c r="B3086" s="569" t="s">
        <v>9668</v>
      </c>
      <c r="C3086" s="569" t="s">
        <v>20</v>
      </c>
      <c r="D3086" s="570">
        <v>50.07</v>
      </c>
    </row>
    <row r="3087" spans="1:4" ht="63.75">
      <c r="A3087" s="569">
        <v>92655</v>
      </c>
      <c r="B3087" s="569" t="s">
        <v>9669</v>
      </c>
      <c r="C3087" s="569" t="s">
        <v>20</v>
      </c>
      <c r="D3087" s="570">
        <v>60.75</v>
      </c>
    </row>
    <row r="3088" spans="1:4" ht="63.75">
      <c r="A3088" s="569">
        <v>92656</v>
      </c>
      <c r="B3088" s="569" t="s">
        <v>9670</v>
      </c>
      <c r="C3088" s="569" t="s">
        <v>20</v>
      </c>
      <c r="D3088" s="570">
        <v>78.959999999999994</v>
      </c>
    </row>
    <row r="3089" spans="1:4" ht="51">
      <c r="A3089" s="569">
        <v>92687</v>
      </c>
      <c r="B3089" s="569" t="s">
        <v>5342</v>
      </c>
      <c r="C3089" s="569" t="s">
        <v>20</v>
      </c>
      <c r="D3089" s="570">
        <v>15.61</v>
      </c>
    </row>
    <row r="3090" spans="1:4" ht="51">
      <c r="A3090" s="569">
        <v>92688</v>
      </c>
      <c r="B3090" s="569" t="s">
        <v>5343</v>
      </c>
      <c r="C3090" s="569" t="s">
        <v>20</v>
      </c>
      <c r="D3090" s="570">
        <v>22.24</v>
      </c>
    </row>
    <row r="3091" spans="1:4" ht="51">
      <c r="A3091" s="569">
        <v>92689</v>
      </c>
      <c r="B3091" s="569" t="s">
        <v>9701</v>
      </c>
      <c r="C3091" s="569" t="s">
        <v>20</v>
      </c>
      <c r="D3091" s="570">
        <v>22.8</v>
      </c>
    </row>
    <row r="3092" spans="1:4" ht="51">
      <c r="A3092" s="569">
        <v>92690</v>
      </c>
      <c r="B3092" s="569" t="s">
        <v>9702</v>
      </c>
      <c r="C3092" s="569" t="s">
        <v>20</v>
      </c>
      <c r="D3092" s="570">
        <v>33.119999999999997</v>
      </c>
    </row>
    <row r="3093" spans="1:4" ht="76.5">
      <c r="A3093" s="569">
        <v>94462</v>
      </c>
      <c r="B3093" s="569" t="s">
        <v>10336</v>
      </c>
      <c r="C3093" s="569" t="s">
        <v>20</v>
      </c>
      <c r="D3093" s="570">
        <v>55.44</v>
      </c>
    </row>
    <row r="3094" spans="1:4" ht="76.5">
      <c r="A3094" s="569">
        <v>94463</v>
      </c>
      <c r="B3094" s="569" t="s">
        <v>10337</v>
      </c>
      <c r="C3094" s="569" t="s">
        <v>20</v>
      </c>
      <c r="D3094" s="570">
        <v>64.36</v>
      </c>
    </row>
    <row r="3095" spans="1:4" ht="76.5">
      <c r="A3095" s="569">
        <v>94464</v>
      </c>
      <c r="B3095" s="569" t="s">
        <v>10338</v>
      </c>
      <c r="C3095" s="569" t="s">
        <v>20</v>
      </c>
      <c r="D3095" s="570">
        <v>90.07</v>
      </c>
    </row>
    <row r="3096" spans="1:4" ht="63.75">
      <c r="A3096" s="569">
        <v>94602</v>
      </c>
      <c r="B3096" s="569" t="s">
        <v>10386</v>
      </c>
      <c r="C3096" s="569" t="s">
        <v>20</v>
      </c>
      <c r="D3096" s="570">
        <v>92.97</v>
      </c>
    </row>
    <row r="3097" spans="1:4" ht="63.75">
      <c r="A3097" s="569">
        <v>94603</v>
      </c>
      <c r="B3097" s="569" t="s">
        <v>10387</v>
      </c>
      <c r="C3097" s="569" t="s">
        <v>20</v>
      </c>
      <c r="D3097" s="570">
        <v>122.12</v>
      </c>
    </row>
    <row r="3098" spans="1:4" ht="63.75">
      <c r="A3098" s="569">
        <v>94604</v>
      </c>
      <c r="B3098" s="569" t="s">
        <v>10388</v>
      </c>
      <c r="C3098" s="569" t="s">
        <v>20</v>
      </c>
      <c r="D3098" s="570">
        <v>164.58</v>
      </c>
    </row>
    <row r="3099" spans="1:4" ht="63.75">
      <c r="A3099" s="569">
        <v>94605</v>
      </c>
      <c r="B3099" s="569" t="s">
        <v>10389</v>
      </c>
      <c r="C3099" s="569" t="s">
        <v>20</v>
      </c>
      <c r="D3099" s="570">
        <v>231.47</v>
      </c>
    </row>
    <row r="3100" spans="1:4" ht="63.75">
      <c r="A3100" s="569">
        <v>94648</v>
      </c>
      <c r="B3100" s="569" t="s">
        <v>10403</v>
      </c>
      <c r="C3100" s="569" t="s">
        <v>20</v>
      </c>
      <c r="D3100" s="570">
        <v>7.21</v>
      </c>
    </row>
    <row r="3101" spans="1:4" ht="63.75">
      <c r="A3101" s="569">
        <v>94649</v>
      </c>
      <c r="B3101" s="569" t="s">
        <v>10404</v>
      </c>
      <c r="C3101" s="569" t="s">
        <v>20</v>
      </c>
      <c r="D3101" s="570">
        <v>10.63</v>
      </c>
    </row>
    <row r="3102" spans="1:4" ht="63.75">
      <c r="A3102" s="569">
        <v>94650</v>
      </c>
      <c r="B3102" s="569" t="s">
        <v>10405</v>
      </c>
      <c r="C3102" s="569" t="s">
        <v>20</v>
      </c>
      <c r="D3102" s="570">
        <v>15.23</v>
      </c>
    </row>
    <row r="3103" spans="1:4" ht="63.75">
      <c r="A3103" s="569">
        <v>94651</v>
      </c>
      <c r="B3103" s="569" t="s">
        <v>10406</v>
      </c>
      <c r="C3103" s="569" t="s">
        <v>20</v>
      </c>
      <c r="D3103" s="570">
        <v>17.440000000000001</v>
      </c>
    </row>
    <row r="3104" spans="1:4" ht="63.75">
      <c r="A3104" s="569">
        <v>94652</v>
      </c>
      <c r="B3104" s="569" t="s">
        <v>10407</v>
      </c>
      <c r="C3104" s="569" t="s">
        <v>20</v>
      </c>
      <c r="D3104" s="570">
        <v>26.96</v>
      </c>
    </row>
    <row r="3105" spans="1:4" ht="63.75">
      <c r="A3105" s="569">
        <v>94653</v>
      </c>
      <c r="B3105" s="569" t="s">
        <v>10408</v>
      </c>
      <c r="C3105" s="569" t="s">
        <v>20</v>
      </c>
      <c r="D3105" s="570">
        <v>33.89</v>
      </c>
    </row>
    <row r="3106" spans="1:4" ht="63.75">
      <c r="A3106" s="569">
        <v>94654</v>
      </c>
      <c r="B3106" s="569" t="s">
        <v>10409</v>
      </c>
      <c r="C3106" s="569" t="s">
        <v>20</v>
      </c>
      <c r="D3106" s="570">
        <v>46.04</v>
      </c>
    </row>
    <row r="3107" spans="1:4" ht="63.75">
      <c r="A3107" s="569">
        <v>94655</v>
      </c>
      <c r="B3107" s="569" t="s">
        <v>10410</v>
      </c>
      <c r="C3107" s="569" t="s">
        <v>20</v>
      </c>
      <c r="D3107" s="570">
        <v>65.86</v>
      </c>
    </row>
    <row r="3108" spans="1:4" ht="63.75">
      <c r="A3108" s="569">
        <v>94716</v>
      </c>
      <c r="B3108" s="569" t="s">
        <v>10469</v>
      </c>
      <c r="C3108" s="569" t="s">
        <v>20</v>
      </c>
      <c r="D3108" s="570">
        <v>17.32</v>
      </c>
    </row>
    <row r="3109" spans="1:4" ht="63.75">
      <c r="A3109" s="569">
        <v>94717</v>
      </c>
      <c r="B3109" s="569" t="s">
        <v>10470</v>
      </c>
      <c r="C3109" s="569" t="s">
        <v>20</v>
      </c>
      <c r="D3109" s="570">
        <v>25.41</v>
      </c>
    </row>
    <row r="3110" spans="1:4" ht="63.75">
      <c r="A3110" s="569">
        <v>94718</v>
      </c>
      <c r="B3110" s="569" t="s">
        <v>10471</v>
      </c>
      <c r="C3110" s="569" t="s">
        <v>20</v>
      </c>
      <c r="D3110" s="570">
        <v>31.45</v>
      </c>
    </row>
    <row r="3111" spans="1:4" ht="63.75">
      <c r="A3111" s="569">
        <v>94719</v>
      </c>
      <c r="B3111" s="569" t="s">
        <v>10472</v>
      </c>
      <c r="C3111" s="569" t="s">
        <v>20</v>
      </c>
      <c r="D3111" s="570">
        <v>41.17</v>
      </c>
    </row>
    <row r="3112" spans="1:4" ht="63.75">
      <c r="A3112" s="569">
        <v>94720</v>
      </c>
      <c r="B3112" s="569" t="s">
        <v>10473</v>
      </c>
      <c r="C3112" s="569" t="s">
        <v>20</v>
      </c>
      <c r="D3112" s="570">
        <v>62.15</v>
      </c>
    </row>
    <row r="3113" spans="1:4" ht="63.75">
      <c r="A3113" s="569">
        <v>94721</v>
      </c>
      <c r="B3113" s="569" t="s">
        <v>10474</v>
      </c>
      <c r="C3113" s="569" t="s">
        <v>20</v>
      </c>
      <c r="D3113" s="570">
        <v>90.64</v>
      </c>
    </row>
    <row r="3114" spans="1:4" ht="63.75">
      <c r="A3114" s="569">
        <v>94722</v>
      </c>
      <c r="B3114" s="569" t="s">
        <v>10475</v>
      </c>
      <c r="C3114" s="569" t="s">
        <v>20</v>
      </c>
      <c r="D3114" s="570">
        <v>158.02000000000001</v>
      </c>
    </row>
    <row r="3115" spans="1:4" ht="51">
      <c r="A3115" s="569">
        <v>95697</v>
      </c>
      <c r="B3115" s="569" t="s">
        <v>10849</v>
      </c>
      <c r="C3115" s="569" t="s">
        <v>20</v>
      </c>
      <c r="D3115" s="570">
        <v>42.51</v>
      </c>
    </row>
    <row r="3116" spans="1:4" ht="38.25">
      <c r="A3116" s="569">
        <v>96635</v>
      </c>
      <c r="B3116" s="569" t="s">
        <v>11120</v>
      </c>
      <c r="C3116" s="569" t="s">
        <v>20</v>
      </c>
      <c r="D3116" s="570">
        <v>20.61</v>
      </c>
    </row>
    <row r="3117" spans="1:4" ht="38.25">
      <c r="A3117" s="569">
        <v>96636</v>
      </c>
      <c r="B3117" s="569" t="s">
        <v>11121</v>
      </c>
      <c r="C3117" s="569" t="s">
        <v>20</v>
      </c>
      <c r="D3117" s="570">
        <v>21.75</v>
      </c>
    </row>
    <row r="3118" spans="1:4" ht="38.25">
      <c r="A3118" s="569">
        <v>96644</v>
      </c>
      <c r="B3118" s="569" t="s">
        <v>11129</v>
      </c>
      <c r="C3118" s="569" t="s">
        <v>20</v>
      </c>
      <c r="D3118" s="570">
        <v>13.57</v>
      </c>
    </row>
    <row r="3119" spans="1:4" ht="38.25">
      <c r="A3119" s="569">
        <v>96645</v>
      </c>
      <c r="B3119" s="569" t="s">
        <v>11130</v>
      </c>
      <c r="C3119" s="569" t="s">
        <v>20</v>
      </c>
      <c r="D3119" s="570">
        <v>17.55</v>
      </c>
    </row>
    <row r="3120" spans="1:4" ht="38.25">
      <c r="A3120" s="569">
        <v>96646</v>
      </c>
      <c r="B3120" s="569" t="s">
        <v>11131</v>
      </c>
      <c r="C3120" s="569" t="s">
        <v>20</v>
      </c>
      <c r="D3120" s="570">
        <v>27.23</v>
      </c>
    </row>
    <row r="3121" spans="1:4" ht="38.25">
      <c r="A3121" s="569">
        <v>96647</v>
      </c>
      <c r="B3121" s="569" t="s">
        <v>11132</v>
      </c>
      <c r="C3121" s="569" t="s">
        <v>20</v>
      </c>
      <c r="D3121" s="570">
        <v>12.3</v>
      </c>
    </row>
    <row r="3122" spans="1:4" ht="38.25">
      <c r="A3122" s="569">
        <v>96648</v>
      </c>
      <c r="B3122" s="569" t="s">
        <v>11133</v>
      </c>
      <c r="C3122" s="569" t="s">
        <v>20</v>
      </c>
      <c r="D3122" s="570">
        <v>22.35</v>
      </c>
    </row>
    <row r="3123" spans="1:4" ht="38.25">
      <c r="A3123" s="569">
        <v>96649</v>
      </c>
      <c r="B3123" s="569" t="s">
        <v>11134</v>
      </c>
      <c r="C3123" s="569" t="s">
        <v>20</v>
      </c>
      <c r="D3123" s="570">
        <v>32.86</v>
      </c>
    </row>
    <row r="3124" spans="1:4" ht="38.25">
      <c r="A3124" s="569">
        <v>96668</v>
      </c>
      <c r="B3124" s="569" t="s">
        <v>11153</v>
      </c>
      <c r="C3124" s="569" t="s">
        <v>20</v>
      </c>
      <c r="D3124" s="570">
        <v>8.67</v>
      </c>
    </row>
    <row r="3125" spans="1:4" ht="38.25">
      <c r="A3125" s="569">
        <v>96669</v>
      </c>
      <c r="B3125" s="569" t="s">
        <v>11154</v>
      </c>
      <c r="C3125" s="569" t="s">
        <v>20</v>
      </c>
      <c r="D3125" s="570">
        <v>10.78</v>
      </c>
    </row>
    <row r="3126" spans="1:4" ht="38.25">
      <c r="A3126" s="569">
        <v>96670</v>
      </c>
      <c r="B3126" s="569" t="s">
        <v>11155</v>
      </c>
      <c r="C3126" s="569" t="s">
        <v>20</v>
      </c>
      <c r="D3126" s="570">
        <v>16.37</v>
      </c>
    </row>
    <row r="3127" spans="1:4" ht="38.25">
      <c r="A3127" s="569">
        <v>96671</v>
      </c>
      <c r="B3127" s="569" t="s">
        <v>11156</v>
      </c>
      <c r="C3127" s="569" t="s">
        <v>20</v>
      </c>
      <c r="D3127" s="570">
        <v>21.91</v>
      </c>
    </row>
    <row r="3128" spans="1:4" ht="38.25">
      <c r="A3128" s="569">
        <v>96672</v>
      </c>
      <c r="B3128" s="569" t="s">
        <v>11157</v>
      </c>
      <c r="C3128" s="569" t="s">
        <v>20</v>
      </c>
      <c r="D3128" s="570">
        <v>32.17</v>
      </c>
    </row>
    <row r="3129" spans="1:4" ht="38.25">
      <c r="A3129" s="569">
        <v>96673</v>
      </c>
      <c r="B3129" s="569" t="s">
        <v>11158</v>
      </c>
      <c r="C3129" s="569" t="s">
        <v>20</v>
      </c>
      <c r="D3129" s="570">
        <v>52.57</v>
      </c>
    </row>
    <row r="3130" spans="1:4" ht="38.25">
      <c r="A3130" s="569">
        <v>96674</v>
      </c>
      <c r="B3130" s="569" t="s">
        <v>11159</v>
      </c>
      <c r="C3130" s="569" t="s">
        <v>20</v>
      </c>
      <c r="D3130" s="570">
        <v>73.849999999999994</v>
      </c>
    </row>
    <row r="3131" spans="1:4" ht="38.25">
      <c r="A3131" s="569">
        <v>96675</v>
      </c>
      <c r="B3131" s="569" t="s">
        <v>11160</v>
      </c>
      <c r="C3131" s="569" t="s">
        <v>20</v>
      </c>
      <c r="D3131" s="570">
        <v>128.37</v>
      </c>
    </row>
    <row r="3132" spans="1:4" ht="38.25">
      <c r="A3132" s="569">
        <v>96676</v>
      </c>
      <c r="B3132" s="569" t="s">
        <v>11161</v>
      </c>
      <c r="C3132" s="569" t="s">
        <v>20</v>
      </c>
      <c r="D3132" s="570">
        <v>8.6300000000000008</v>
      </c>
    </row>
    <row r="3133" spans="1:4" ht="38.25">
      <c r="A3133" s="569">
        <v>96677</v>
      </c>
      <c r="B3133" s="569" t="s">
        <v>11162</v>
      </c>
      <c r="C3133" s="569" t="s">
        <v>20</v>
      </c>
      <c r="D3133" s="570">
        <v>14.26</v>
      </c>
    </row>
    <row r="3134" spans="1:4" ht="38.25">
      <c r="A3134" s="569">
        <v>96678</v>
      </c>
      <c r="B3134" s="569" t="s">
        <v>11163</v>
      </c>
      <c r="C3134" s="569" t="s">
        <v>20</v>
      </c>
      <c r="D3134" s="570">
        <v>19.809999999999999</v>
      </c>
    </row>
    <row r="3135" spans="1:4" ht="38.25">
      <c r="A3135" s="569">
        <v>96679</v>
      </c>
      <c r="B3135" s="569" t="s">
        <v>11164</v>
      </c>
      <c r="C3135" s="569" t="s">
        <v>20</v>
      </c>
      <c r="D3135" s="570">
        <v>28.91</v>
      </c>
    </row>
    <row r="3136" spans="1:4" ht="38.25">
      <c r="A3136" s="569">
        <v>96680</v>
      </c>
      <c r="B3136" s="569" t="s">
        <v>11165</v>
      </c>
      <c r="C3136" s="569" t="s">
        <v>20</v>
      </c>
      <c r="D3136" s="570">
        <v>38.96</v>
      </c>
    </row>
    <row r="3137" spans="1:4" ht="38.25">
      <c r="A3137" s="569">
        <v>96681</v>
      </c>
      <c r="B3137" s="569" t="s">
        <v>11166</v>
      </c>
      <c r="C3137" s="569" t="s">
        <v>20</v>
      </c>
      <c r="D3137" s="570">
        <v>72.709999999999994</v>
      </c>
    </row>
    <row r="3138" spans="1:4" ht="38.25">
      <c r="A3138" s="569">
        <v>96682</v>
      </c>
      <c r="B3138" s="569" t="s">
        <v>11167</v>
      </c>
      <c r="C3138" s="569" t="s">
        <v>20</v>
      </c>
      <c r="D3138" s="570">
        <v>107.26</v>
      </c>
    </row>
    <row r="3139" spans="1:4" ht="38.25">
      <c r="A3139" s="569">
        <v>96683</v>
      </c>
      <c r="B3139" s="569" t="s">
        <v>11168</v>
      </c>
      <c r="C3139" s="569" t="s">
        <v>20</v>
      </c>
      <c r="D3139" s="570">
        <v>146.83000000000001</v>
      </c>
    </row>
    <row r="3140" spans="1:4" ht="63.75">
      <c r="A3140" s="569">
        <v>96718</v>
      </c>
      <c r="B3140" s="569" t="s">
        <v>11203</v>
      </c>
      <c r="C3140" s="569" t="s">
        <v>20</v>
      </c>
      <c r="D3140" s="570">
        <v>5.68</v>
      </c>
    </row>
    <row r="3141" spans="1:4" ht="63.75">
      <c r="A3141" s="569">
        <v>96719</v>
      </c>
      <c r="B3141" s="569" t="s">
        <v>11204</v>
      </c>
      <c r="C3141" s="569" t="s">
        <v>20</v>
      </c>
      <c r="D3141" s="570">
        <v>11.6</v>
      </c>
    </row>
    <row r="3142" spans="1:4" ht="63.75">
      <c r="A3142" s="569">
        <v>96720</v>
      </c>
      <c r="B3142" s="569" t="s">
        <v>11205</v>
      </c>
      <c r="C3142" s="569" t="s">
        <v>20</v>
      </c>
      <c r="D3142" s="570">
        <v>14.08</v>
      </c>
    </row>
    <row r="3143" spans="1:4" ht="63.75">
      <c r="A3143" s="569">
        <v>96721</v>
      </c>
      <c r="B3143" s="569" t="s">
        <v>11206</v>
      </c>
      <c r="C3143" s="569" t="s">
        <v>20</v>
      </c>
      <c r="D3143" s="570">
        <v>18.899999999999999</v>
      </c>
    </row>
    <row r="3144" spans="1:4" ht="63.75">
      <c r="A3144" s="569">
        <v>96722</v>
      </c>
      <c r="B3144" s="569" t="s">
        <v>11207</v>
      </c>
      <c r="C3144" s="569" t="s">
        <v>20</v>
      </c>
      <c r="D3144" s="570">
        <v>25.83</v>
      </c>
    </row>
    <row r="3145" spans="1:4" ht="63.75">
      <c r="A3145" s="569">
        <v>96723</v>
      </c>
      <c r="B3145" s="569" t="s">
        <v>11208</v>
      </c>
      <c r="C3145" s="569" t="s">
        <v>20</v>
      </c>
      <c r="D3145" s="570">
        <v>34.270000000000003</v>
      </c>
    </row>
    <row r="3146" spans="1:4" ht="63.75">
      <c r="A3146" s="569">
        <v>96724</v>
      </c>
      <c r="B3146" s="569" t="s">
        <v>11209</v>
      </c>
      <c r="C3146" s="569" t="s">
        <v>20</v>
      </c>
      <c r="D3146" s="570">
        <v>55.97</v>
      </c>
    </row>
    <row r="3147" spans="1:4" ht="63.75">
      <c r="A3147" s="569">
        <v>96725</v>
      </c>
      <c r="B3147" s="569" t="s">
        <v>11210</v>
      </c>
      <c r="C3147" s="569" t="s">
        <v>20</v>
      </c>
      <c r="D3147" s="570">
        <v>73.58</v>
      </c>
    </row>
    <row r="3148" spans="1:4" ht="63.75">
      <c r="A3148" s="569">
        <v>96726</v>
      </c>
      <c r="B3148" s="569" t="s">
        <v>11211</v>
      </c>
      <c r="C3148" s="569" t="s">
        <v>20</v>
      </c>
      <c r="D3148" s="570">
        <v>119.96</v>
      </c>
    </row>
    <row r="3149" spans="1:4" ht="63.75">
      <c r="A3149" s="569">
        <v>96727</v>
      </c>
      <c r="B3149" s="569" t="s">
        <v>11212</v>
      </c>
      <c r="C3149" s="569" t="s">
        <v>20</v>
      </c>
      <c r="D3149" s="570">
        <v>10.01</v>
      </c>
    </row>
    <row r="3150" spans="1:4" ht="63.75">
      <c r="A3150" s="569">
        <v>96728</v>
      </c>
      <c r="B3150" s="569" t="s">
        <v>11213</v>
      </c>
      <c r="C3150" s="569" t="s">
        <v>20</v>
      </c>
      <c r="D3150" s="570">
        <v>11.97</v>
      </c>
    </row>
    <row r="3151" spans="1:4" ht="63.75">
      <c r="A3151" s="569">
        <v>96729</v>
      </c>
      <c r="B3151" s="569" t="s">
        <v>11214</v>
      </c>
      <c r="C3151" s="569" t="s">
        <v>20</v>
      </c>
      <c r="D3151" s="570">
        <v>18.12</v>
      </c>
    </row>
    <row r="3152" spans="1:4" ht="63.75">
      <c r="A3152" s="569">
        <v>96730</v>
      </c>
      <c r="B3152" s="569" t="s">
        <v>11215</v>
      </c>
      <c r="C3152" s="569" t="s">
        <v>20</v>
      </c>
      <c r="D3152" s="570">
        <v>22.85</v>
      </c>
    </row>
    <row r="3153" spans="1:4" ht="63.75">
      <c r="A3153" s="569">
        <v>96731</v>
      </c>
      <c r="B3153" s="569" t="s">
        <v>11216</v>
      </c>
      <c r="C3153" s="569" t="s">
        <v>20</v>
      </c>
      <c r="D3153" s="570">
        <v>33.43</v>
      </c>
    </row>
    <row r="3154" spans="1:4" ht="63.75">
      <c r="A3154" s="569">
        <v>96732</v>
      </c>
      <c r="B3154" s="569" t="s">
        <v>11217</v>
      </c>
      <c r="C3154" s="569" t="s">
        <v>20</v>
      </c>
      <c r="D3154" s="570">
        <v>41.45</v>
      </c>
    </row>
    <row r="3155" spans="1:4" ht="63.75">
      <c r="A3155" s="569">
        <v>96733</v>
      </c>
      <c r="B3155" s="569" t="s">
        <v>11218</v>
      </c>
      <c r="C3155" s="569" t="s">
        <v>20</v>
      </c>
      <c r="D3155" s="570">
        <v>76.069999999999993</v>
      </c>
    </row>
    <row r="3156" spans="1:4" ht="63.75">
      <c r="A3156" s="569">
        <v>96734</v>
      </c>
      <c r="B3156" s="569" t="s">
        <v>11219</v>
      </c>
      <c r="C3156" s="569" t="s">
        <v>20</v>
      </c>
      <c r="D3156" s="570">
        <v>105.57</v>
      </c>
    </row>
    <row r="3157" spans="1:4" ht="63.75">
      <c r="A3157" s="569">
        <v>96735</v>
      </c>
      <c r="B3157" s="569" t="s">
        <v>11220</v>
      </c>
      <c r="C3157" s="569" t="s">
        <v>20</v>
      </c>
      <c r="D3157" s="570">
        <v>137.75</v>
      </c>
    </row>
    <row r="3158" spans="1:4" ht="38.25">
      <c r="A3158" s="569">
        <v>96794</v>
      </c>
      <c r="B3158" s="569" t="s">
        <v>11251</v>
      </c>
      <c r="C3158" s="569" t="s">
        <v>20</v>
      </c>
      <c r="D3158" s="570">
        <v>5.96</v>
      </c>
    </row>
    <row r="3159" spans="1:4" ht="38.25">
      <c r="A3159" s="569">
        <v>96795</v>
      </c>
      <c r="B3159" s="569" t="s">
        <v>11252</v>
      </c>
      <c r="C3159" s="569" t="s">
        <v>20</v>
      </c>
      <c r="D3159" s="570">
        <v>7.55</v>
      </c>
    </row>
    <row r="3160" spans="1:4" ht="38.25">
      <c r="A3160" s="569">
        <v>96796</v>
      </c>
      <c r="B3160" s="569" t="s">
        <v>11253</v>
      </c>
      <c r="C3160" s="569" t="s">
        <v>20</v>
      </c>
      <c r="D3160" s="570">
        <v>10.54</v>
      </c>
    </row>
    <row r="3161" spans="1:4" ht="38.25">
      <c r="A3161" s="569">
        <v>96797</v>
      </c>
      <c r="B3161" s="569" t="s">
        <v>11254</v>
      </c>
      <c r="C3161" s="569" t="s">
        <v>20</v>
      </c>
      <c r="D3161" s="570">
        <v>15.88</v>
      </c>
    </row>
    <row r="3162" spans="1:4" ht="38.25">
      <c r="A3162" s="569">
        <v>96798</v>
      </c>
      <c r="B3162" s="569" t="s">
        <v>11255</v>
      </c>
      <c r="C3162" s="569" t="s">
        <v>20</v>
      </c>
      <c r="D3162" s="570">
        <v>6.06</v>
      </c>
    </row>
    <row r="3163" spans="1:4" ht="38.25">
      <c r="A3163" s="569">
        <v>96799</v>
      </c>
      <c r="B3163" s="569" t="s">
        <v>11256</v>
      </c>
      <c r="C3163" s="569" t="s">
        <v>20</v>
      </c>
      <c r="D3163" s="570">
        <v>8.1199999999999992</v>
      </c>
    </row>
    <row r="3164" spans="1:4" ht="38.25">
      <c r="A3164" s="569">
        <v>96800</v>
      </c>
      <c r="B3164" s="569" t="s">
        <v>11257</v>
      </c>
      <c r="C3164" s="569" t="s">
        <v>20</v>
      </c>
      <c r="D3164" s="570">
        <v>11.69</v>
      </c>
    </row>
    <row r="3165" spans="1:4" ht="38.25">
      <c r="A3165" s="569">
        <v>96801</v>
      </c>
      <c r="B3165" s="569" t="s">
        <v>11258</v>
      </c>
      <c r="C3165" s="569" t="s">
        <v>20</v>
      </c>
      <c r="D3165" s="570">
        <v>17.850000000000001</v>
      </c>
    </row>
    <row r="3166" spans="1:4" ht="63.75">
      <c r="A3166" s="569">
        <v>97498</v>
      </c>
      <c r="B3166" s="569" t="s">
        <v>13144</v>
      </c>
      <c r="C3166" s="569" t="s">
        <v>20</v>
      </c>
      <c r="D3166" s="570">
        <v>24.17</v>
      </c>
    </row>
    <row r="3167" spans="1:4" ht="63.75">
      <c r="A3167" s="569">
        <v>97535</v>
      </c>
      <c r="B3167" s="569" t="s">
        <v>13145</v>
      </c>
      <c r="C3167" s="569" t="s">
        <v>20</v>
      </c>
      <c r="D3167" s="570">
        <v>27.26</v>
      </c>
    </row>
    <row r="3168" spans="1:4" ht="51">
      <c r="A3168" s="569">
        <v>97536</v>
      </c>
      <c r="B3168" s="569" t="s">
        <v>13146</v>
      </c>
      <c r="C3168" s="569" t="s">
        <v>20</v>
      </c>
      <c r="D3168" s="570">
        <v>34.36</v>
      </c>
    </row>
    <row r="3169" spans="1:4" ht="25.5">
      <c r="A3169" s="569">
        <v>72293</v>
      </c>
      <c r="B3169" s="569" t="s">
        <v>4570</v>
      </c>
      <c r="C3169" s="569" t="s">
        <v>52</v>
      </c>
      <c r="D3169" s="570">
        <v>5.27</v>
      </c>
    </row>
    <row r="3170" spans="1:4" ht="25.5">
      <c r="A3170" s="569">
        <v>72294</v>
      </c>
      <c r="B3170" s="569" t="s">
        <v>4571</v>
      </c>
      <c r="C3170" s="569" t="s">
        <v>52</v>
      </c>
      <c r="D3170" s="570">
        <v>8.08</v>
      </c>
    </row>
    <row r="3171" spans="1:4" ht="25.5">
      <c r="A3171" s="569">
        <v>72295</v>
      </c>
      <c r="B3171" s="569" t="s">
        <v>4572</v>
      </c>
      <c r="C3171" s="569" t="s">
        <v>52</v>
      </c>
      <c r="D3171" s="570">
        <v>11.1</v>
      </c>
    </row>
    <row r="3172" spans="1:4" ht="25.5">
      <c r="A3172" s="569">
        <v>72306</v>
      </c>
      <c r="B3172" s="569" t="s">
        <v>4573</v>
      </c>
      <c r="C3172" s="569" t="s">
        <v>52</v>
      </c>
      <c r="D3172" s="570">
        <v>153.6</v>
      </c>
    </row>
    <row r="3173" spans="1:4" ht="25.5">
      <c r="A3173" s="569">
        <v>72307</v>
      </c>
      <c r="B3173" s="569" t="s">
        <v>4574</v>
      </c>
      <c r="C3173" s="569" t="s">
        <v>52</v>
      </c>
      <c r="D3173" s="570">
        <v>214.95</v>
      </c>
    </row>
    <row r="3174" spans="1:4" ht="25.5">
      <c r="A3174" s="569">
        <v>72313</v>
      </c>
      <c r="B3174" s="569" t="s">
        <v>4575</v>
      </c>
      <c r="C3174" s="569" t="s">
        <v>52</v>
      </c>
      <c r="D3174" s="570">
        <v>499.42</v>
      </c>
    </row>
    <row r="3175" spans="1:4" ht="25.5">
      <c r="A3175" s="569">
        <v>72482</v>
      </c>
      <c r="B3175" s="569" t="s">
        <v>4583</v>
      </c>
      <c r="C3175" s="569" t="s">
        <v>52</v>
      </c>
      <c r="D3175" s="570">
        <v>215.05</v>
      </c>
    </row>
    <row r="3176" spans="1:4" ht="25.5">
      <c r="A3176" s="569">
        <v>72619</v>
      </c>
      <c r="B3176" s="569" t="s">
        <v>4586</v>
      </c>
      <c r="C3176" s="569" t="s">
        <v>52</v>
      </c>
      <c r="D3176" s="570">
        <v>89.88</v>
      </c>
    </row>
    <row r="3177" spans="1:4" ht="25.5">
      <c r="A3177" s="569">
        <v>72620</v>
      </c>
      <c r="B3177" s="569" t="s">
        <v>4587</v>
      </c>
      <c r="C3177" s="569" t="s">
        <v>52</v>
      </c>
      <c r="D3177" s="570">
        <v>156.44</v>
      </c>
    </row>
    <row r="3178" spans="1:4" ht="25.5">
      <c r="A3178" s="569">
        <v>72621</v>
      </c>
      <c r="B3178" s="569" t="s">
        <v>4588</v>
      </c>
      <c r="C3178" s="569" t="s">
        <v>52</v>
      </c>
      <c r="D3178" s="570">
        <v>250.84</v>
      </c>
    </row>
    <row r="3179" spans="1:4" ht="25.5">
      <c r="A3179" s="569">
        <v>72667</v>
      </c>
      <c r="B3179" s="569" t="s">
        <v>4589</v>
      </c>
      <c r="C3179" s="569" t="s">
        <v>52</v>
      </c>
      <c r="D3179" s="570">
        <v>124.28</v>
      </c>
    </row>
    <row r="3180" spans="1:4" ht="25.5">
      <c r="A3180" s="569">
        <v>72668</v>
      </c>
      <c r="B3180" s="569" t="s">
        <v>4590</v>
      </c>
      <c r="C3180" s="569" t="s">
        <v>52</v>
      </c>
      <c r="D3180" s="570">
        <v>123.6</v>
      </c>
    </row>
    <row r="3181" spans="1:4" ht="25.5">
      <c r="A3181" s="569">
        <v>72669</v>
      </c>
      <c r="B3181" s="569" t="s">
        <v>4591</v>
      </c>
      <c r="C3181" s="569" t="s">
        <v>52</v>
      </c>
      <c r="D3181" s="570">
        <v>127.53</v>
      </c>
    </row>
    <row r="3182" spans="1:4" ht="25.5">
      <c r="A3182" s="569">
        <v>72681</v>
      </c>
      <c r="B3182" s="569" t="s">
        <v>4592</v>
      </c>
      <c r="C3182" s="569" t="s">
        <v>52</v>
      </c>
      <c r="D3182" s="570">
        <v>87.26</v>
      </c>
    </row>
    <row r="3183" spans="1:4" ht="25.5">
      <c r="A3183" s="569">
        <v>72682</v>
      </c>
      <c r="B3183" s="569" t="s">
        <v>4593</v>
      </c>
      <c r="C3183" s="569" t="s">
        <v>52</v>
      </c>
      <c r="D3183" s="570">
        <v>174.88</v>
      </c>
    </row>
    <row r="3184" spans="1:4" ht="25.5">
      <c r="A3184" s="569">
        <v>72683</v>
      </c>
      <c r="B3184" s="569" t="s">
        <v>4594</v>
      </c>
      <c r="C3184" s="569" t="s">
        <v>52</v>
      </c>
      <c r="D3184" s="570">
        <v>280.55</v>
      </c>
    </row>
    <row r="3185" spans="1:4" ht="25.5">
      <c r="A3185" s="569">
        <v>72719</v>
      </c>
      <c r="B3185" s="569" t="s">
        <v>4595</v>
      </c>
      <c r="C3185" s="569" t="s">
        <v>52</v>
      </c>
      <c r="D3185" s="570">
        <v>192.51</v>
      </c>
    </row>
    <row r="3186" spans="1:4" ht="25.5">
      <c r="A3186" s="569">
        <v>72720</v>
      </c>
      <c r="B3186" s="569" t="s">
        <v>4596</v>
      </c>
      <c r="C3186" s="569" t="s">
        <v>52</v>
      </c>
      <c r="D3186" s="570">
        <v>264.70999999999998</v>
      </c>
    </row>
    <row r="3187" spans="1:4" ht="25.5">
      <c r="A3187" s="569">
        <v>72721</v>
      </c>
      <c r="B3187" s="569" t="s">
        <v>4597</v>
      </c>
      <c r="C3187" s="569" t="s">
        <v>52</v>
      </c>
      <c r="D3187" s="570">
        <v>571.46</v>
      </c>
    </row>
    <row r="3188" spans="1:4" ht="38.25">
      <c r="A3188" s="569">
        <v>89358</v>
      </c>
      <c r="B3188" s="569" t="s">
        <v>8268</v>
      </c>
      <c r="C3188" s="569" t="s">
        <v>52</v>
      </c>
      <c r="D3188" s="570">
        <v>5.0999999999999996</v>
      </c>
    </row>
    <row r="3189" spans="1:4" ht="38.25">
      <c r="A3189" s="569">
        <v>89359</v>
      </c>
      <c r="B3189" s="569" t="s">
        <v>8269</v>
      </c>
      <c r="C3189" s="569" t="s">
        <v>52</v>
      </c>
      <c r="D3189" s="570">
        <v>5.31</v>
      </c>
    </row>
    <row r="3190" spans="1:4" ht="38.25">
      <c r="A3190" s="569">
        <v>89360</v>
      </c>
      <c r="B3190" s="569" t="s">
        <v>8270</v>
      </c>
      <c r="C3190" s="569" t="s">
        <v>52</v>
      </c>
      <c r="D3190" s="570">
        <v>6.15</v>
      </c>
    </row>
    <row r="3191" spans="1:4" ht="38.25">
      <c r="A3191" s="569">
        <v>89361</v>
      </c>
      <c r="B3191" s="569" t="s">
        <v>8271</v>
      </c>
      <c r="C3191" s="569" t="s">
        <v>52</v>
      </c>
      <c r="D3191" s="570">
        <v>6.08</v>
      </c>
    </row>
    <row r="3192" spans="1:4" ht="38.25">
      <c r="A3192" s="569">
        <v>89362</v>
      </c>
      <c r="B3192" s="569" t="s">
        <v>8272</v>
      </c>
      <c r="C3192" s="569" t="s">
        <v>52</v>
      </c>
      <c r="D3192" s="570">
        <v>6.12</v>
      </c>
    </row>
    <row r="3193" spans="1:4" ht="38.25">
      <c r="A3193" s="569">
        <v>89363</v>
      </c>
      <c r="B3193" s="569" t="s">
        <v>8273</v>
      </c>
      <c r="C3193" s="569" t="s">
        <v>52</v>
      </c>
      <c r="D3193" s="570">
        <v>6.58</v>
      </c>
    </row>
    <row r="3194" spans="1:4" ht="38.25">
      <c r="A3194" s="569">
        <v>89364</v>
      </c>
      <c r="B3194" s="569" t="s">
        <v>8274</v>
      </c>
      <c r="C3194" s="569" t="s">
        <v>52</v>
      </c>
      <c r="D3194" s="570">
        <v>7.61</v>
      </c>
    </row>
    <row r="3195" spans="1:4" ht="38.25">
      <c r="A3195" s="569">
        <v>89365</v>
      </c>
      <c r="B3195" s="569" t="s">
        <v>8275</v>
      </c>
      <c r="C3195" s="569" t="s">
        <v>52</v>
      </c>
      <c r="D3195" s="570">
        <v>7.19</v>
      </c>
    </row>
    <row r="3196" spans="1:4" ht="51">
      <c r="A3196" s="569">
        <v>89366</v>
      </c>
      <c r="B3196" s="569" t="s">
        <v>8276</v>
      </c>
      <c r="C3196" s="569" t="s">
        <v>52</v>
      </c>
      <c r="D3196" s="570">
        <v>10.9</v>
      </c>
    </row>
    <row r="3197" spans="1:4" ht="38.25">
      <c r="A3197" s="569">
        <v>89367</v>
      </c>
      <c r="B3197" s="569" t="s">
        <v>8277</v>
      </c>
      <c r="C3197" s="569" t="s">
        <v>52</v>
      </c>
      <c r="D3197" s="570">
        <v>8.2200000000000006</v>
      </c>
    </row>
    <row r="3198" spans="1:4" ht="38.25">
      <c r="A3198" s="569">
        <v>89368</v>
      </c>
      <c r="B3198" s="569" t="s">
        <v>8278</v>
      </c>
      <c r="C3198" s="569" t="s">
        <v>52</v>
      </c>
      <c r="D3198" s="570">
        <v>9.49</v>
      </c>
    </row>
    <row r="3199" spans="1:4" ht="38.25">
      <c r="A3199" s="569">
        <v>89369</v>
      </c>
      <c r="B3199" s="569" t="s">
        <v>8279</v>
      </c>
      <c r="C3199" s="569" t="s">
        <v>52</v>
      </c>
      <c r="D3199" s="570">
        <v>10.89</v>
      </c>
    </row>
    <row r="3200" spans="1:4" ht="38.25">
      <c r="A3200" s="569">
        <v>89370</v>
      </c>
      <c r="B3200" s="569" t="s">
        <v>8280</v>
      </c>
      <c r="C3200" s="569" t="s">
        <v>52</v>
      </c>
      <c r="D3200" s="570">
        <v>9.39</v>
      </c>
    </row>
    <row r="3201" spans="1:4" ht="38.25">
      <c r="A3201" s="569">
        <v>89371</v>
      </c>
      <c r="B3201" s="569" t="s">
        <v>5000</v>
      </c>
      <c r="C3201" s="569" t="s">
        <v>52</v>
      </c>
      <c r="D3201" s="570">
        <v>3.87</v>
      </c>
    </row>
    <row r="3202" spans="1:4" ht="38.25">
      <c r="A3202" s="569">
        <v>89372</v>
      </c>
      <c r="B3202" s="569" t="s">
        <v>8281</v>
      </c>
      <c r="C3202" s="569" t="s">
        <v>52</v>
      </c>
      <c r="D3202" s="570">
        <v>9.6999999999999993</v>
      </c>
    </row>
    <row r="3203" spans="1:4" ht="51">
      <c r="A3203" s="569">
        <v>89373</v>
      </c>
      <c r="B3203" s="569" t="s">
        <v>5001</v>
      </c>
      <c r="C3203" s="569" t="s">
        <v>52</v>
      </c>
      <c r="D3203" s="570">
        <v>4.28</v>
      </c>
    </row>
    <row r="3204" spans="1:4" ht="51">
      <c r="A3204" s="569">
        <v>89374</v>
      </c>
      <c r="B3204" s="569" t="s">
        <v>8282</v>
      </c>
      <c r="C3204" s="569" t="s">
        <v>52</v>
      </c>
      <c r="D3204" s="570">
        <v>7.22</v>
      </c>
    </row>
    <row r="3205" spans="1:4" ht="38.25">
      <c r="A3205" s="569">
        <v>89375</v>
      </c>
      <c r="B3205" s="569" t="s">
        <v>5002</v>
      </c>
      <c r="C3205" s="569" t="s">
        <v>52</v>
      </c>
      <c r="D3205" s="570">
        <v>9.34</v>
      </c>
    </row>
    <row r="3206" spans="1:4" ht="51">
      <c r="A3206" s="569">
        <v>89376</v>
      </c>
      <c r="B3206" s="569" t="s">
        <v>8283</v>
      </c>
      <c r="C3206" s="569" t="s">
        <v>52</v>
      </c>
      <c r="D3206" s="570">
        <v>4.07</v>
      </c>
    </row>
    <row r="3207" spans="1:4" ht="51">
      <c r="A3207" s="569">
        <v>89377</v>
      </c>
      <c r="B3207" s="569" t="s">
        <v>8284</v>
      </c>
      <c r="C3207" s="569" t="s">
        <v>52</v>
      </c>
      <c r="D3207" s="570">
        <v>5.98</v>
      </c>
    </row>
    <row r="3208" spans="1:4" ht="38.25">
      <c r="A3208" s="569">
        <v>89378</v>
      </c>
      <c r="B3208" s="569" t="s">
        <v>5003</v>
      </c>
      <c r="C3208" s="569" t="s">
        <v>52</v>
      </c>
      <c r="D3208" s="570">
        <v>4.53</v>
      </c>
    </row>
    <row r="3209" spans="1:4" ht="38.25">
      <c r="A3209" s="569">
        <v>89379</v>
      </c>
      <c r="B3209" s="569" t="s">
        <v>8285</v>
      </c>
      <c r="C3209" s="569" t="s">
        <v>52</v>
      </c>
      <c r="D3209" s="570">
        <v>12.9</v>
      </c>
    </row>
    <row r="3210" spans="1:4" ht="51">
      <c r="A3210" s="569">
        <v>89380</v>
      </c>
      <c r="B3210" s="569" t="s">
        <v>5004</v>
      </c>
      <c r="C3210" s="569" t="s">
        <v>52</v>
      </c>
      <c r="D3210" s="570">
        <v>6.21</v>
      </c>
    </row>
    <row r="3211" spans="1:4" ht="51">
      <c r="A3211" s="569">
        <v>89381</v>
      </c>
      <c r="B3211" s="569" t="s">
        <v>8286</v>
      </c>
      <c r="C3211" s="569" t="s">
        <v>52</v>
      </c>
      <c r="D3211" s="570">
        <v>9.1199999999999992</v>
      </c>
    </row>
    <row r="3212" spans="1:4" ht="38.25">
      <c r="A3212" s="569">
        <v>89382</v>
      </c>
      <c r="B3212" s="569" t="s">
        <v>5005</v>
      </c>
      <c r="C3212" s="569" t="s">
        <v>52</v>
      </c>
      <c r="D3212" s="570">
        <v>11.01</v>
      </c>
    </row>
    <row r="3213" spans="1:4" ht="51">
      <c r="A3213" s="569">
        <v>89383</v>
      </c>
      <c r="B3213" s="569" t="s">
        <v>8287</v>
      </c>
      <c r="C3213" s="569" t="s">
        <v>52</v>
      </c>
      <c r="D3213" s="570">
        <v>4.75</v>
      </c>
    </row>
    <row r="3214" spans="1:4" ht="51">
      <c r="A3214" s="569">
        <v>89384</v>
      </c>
      <c r="B3214" s="569" t="s">
        <v>8288</v>
      </c>
      <c r="C3214" s="569" t="s">
        <v>52</v>
      </c>
      <c r="D3214" s="570">
        <v>8.25</v>
      </c>
    </row>
    <row r="3215" spans="1:4" ht="51">
      <c r="A3215" s="569">
        <v>89385</v>
      </c>
      <c r="B3215" s="569" t="s">
        <v>8289</v>
      </c>
      <c r="C3215" s="569" t="s">
        <v>52</v>
      </c>
      <c r="D3215" s="570">
        <v>5.0199999999999996</v>
      </c>
    </row>
    <row r="3216" spans="1:4" ht="38.25">
      <c r="A3216" s="569">
        <v>89386</v>
      </c>
      <c r="B3216" s="569" t="s">
        <v>5006</v>
      </c>
      <c r="C3216" s="569" t="s">
        <v>52</v>
      </c>
      <c r="D3216" s="570">
        <v>6.05</v>
      </c>
    </row>
    <row r="3217" spans="1:4" ht="38.25">
      <c r="A3217" s="569">
        <v>89387</v>
      </c>
      <c r="B3217" s="569" t="s">
        <v>8290</v>
      </c>
      <c r="C3217" s="569" t="s">
        <v>52</v>
      </c>
      <c r="D3217" s="570">
        <v>20</v>
      </c>
    </row>
    <row r="3218" spans="1:4" ht="51">
      <c r="A3218" s="569">
        <v>89388</v>
      </c>
      <c r="B3218" s="569" t="s">
        <v>5007</v>
      </c>
      <c r="C3218" s="569" t="s">
        <v>52</v>
      </c>
      <c r="D3218" s="570">
        <v>7.58</v>
      </c>
    </row>
    <row r="3219" spans="1:4" ht="51">
      <c r="A3219" s="569">
        <v>89389</v>
      </c>
      <c r="B3219" s="569" t="s">
        <v>8291</v>
      </c>
      <c r="C3219" s="569" t="s">
        <v>52</v>
      </c>
      <c r="D3219" s="570">
        <v>8.25</v>
      </c>
    </row>
    <row r="3220" spans="1:4" ht="38.25">
      <c r="A3220" s="569">
        <v>89390</v>
      </c>
      <c r="B3220" s="569" t="s">
        <v>5008</v>
      </c>
      <c r="C3220" s="569" t="s">
        <v>52</v>
      </c>
      <c r="D3220" s="570">
        <v>16.73</v>
      </c>
    </row>
    <row r="3221" spans="1:4" ht="51">
      <c r="A3221" s="569">
        <v>89391</v>
      </c>
      <c r="B3221" s="569" t="s">
        <v>8292</v>
      </c>
      <c r="C3221" s="569" t="s">
        <v>52</v>
      </c>
      <c r="D3221" s="570">
        <v>6.4</v>
      </c>
    </row>
    <row r="3222" spans="1:4" ht="51">
      <c r="A3222" s="569">
        <v>89392</v>
      </c>
      <c r="B3222" s="569" t="s">
        <v>8293</v>
      </c>
      <c r="C3222" s="569" t="s">
        <v>52</v>
      </c>
      <c r="D3222" s="570">
        <v>15.95</v>
      </c>
    </row>
    <row r="3223" spans="1:4" ht="38.25">
      <c r="A3223" s="569">
        <v>89393</v>
      </c>
      <c r="B3223" s="569" t="s">
        <v>5009</v>
      </c>
      <c r="C3223" s="569" t="s">
        <v>52</v>
      </c>
      <c r="D3223" s="570">
        <v>7.1</v>
      </c>
    </row>
    <row r="3224" spans="1:4" ht="51">
      <c r="A3224" s="569">
        <v>89394</v>
      </c>
      <c r="B3224" s="569" t="s">
        <v>8294</v>
      </c>
      <c r="C3224" s="569" t="s">
        <v>52</v>
      </c>
      <c r="D3224" s="570">
        <v>13.18</v>
      </c>
    </row>
    <row r="3225" spans="1:4" ht="38.25">
      <c r="A3225" s="569">
        <v>89395</v>
      </c>
      <c r="B3225" s="569" t="s">
        <v>5010</v>
      </c>
      <c r="C3225" s="569" t="s">
        <v>52</v>
      </c>
      <c r="D3225" s="570">
        <v>8.51</v>
      </c>
    </row>
    <row r="3226" spans="1:4" ht="51">
      <c r="A3226" s="569">
        <v>89396</v>
      </c>
      <c r="B3226" s="569" t="s">
        <v>8295</v>
      </c>
      <c r="C3226" s="569" t="s">
        <v>52</v>
      </c>
      <c r="D3226" s="570">
        <v>14.96</v>
      </c>
    </row>
    <row r="3227" spans="1:4" ht="51">
      <c r="A3227" s="569">
        <v>89397</v>
      </c>
      <c r="B3227" s="569" t="s">
        <v>8296</v>
      </c>
      <c r="C3227" s="569" t="s">
        <v>52</v>
      </c>
      <c r="D3227" s="570">
        <v>9.8699999999999992</v>
      </c>
    </row>
    <row r="3228" spans="1:4" ht="38.25">
      <c r="A3228" s="569">
        <v>89398</v>
      </c>
      <c r="B3228" s="569" t="s">
        <v>5011</v>
      </c>
      <c r="C3228" s="569" t="s">
        <v>52</v>
      </c>
      <c r="D3228" s="570">
        <v>11.58</v>
      </c>
    </row>
    <row r="3229" spans="1:4" ht="51">
      <c r="A3229" s="569">
        <v>89399</v>
      </c>
      <c r="B3229" s="569" t="s">
        <v>8297</v>
      </c>
      <c r="C3229" s="569" t="s">
        <v>52</v>
      </c>
      <c r="D3229" s="570">
        <v>21.9</v>
      </c>
    </row>
    <row r="3230" spans="1:4" ht="51">
      <c r="A3230" s="569">
        <v>89400</v>
      </c>
      <c r="B3230" s="569" t="s">
        <v>8298</v>
      </c>
      <c r="C3230" s="569" t="s">
        <v>52</v>
      </c>
      <c r="D3230" s="570">
        <v>13.69</v>
      </c>
    </row>
    <row r="3231" spans="1:4" ht="51">
      <c r="A3231" s="569">
        <v>89404</v>
      </c>
      <c r="B3231" s="569" t="s">
        <v>8302</v>
      </c>
      <c r="C3231" s="569" t="s">
        <v>52</v>
      </c>
      <c r="D3231" s="570">
        <v>3.41</v>
      </c>
    </row>
    <row r="3232" spans="1:4" ht="51">
      <c r="A3232" s="569">
        <v>89405</v>
      </c>
      <c r="B3232" s="569" t="s">
        <v>8303</v>
      </c>
      <c r="C3232" s="569" t="s">
        <v>52</v>
      </c>
      <c r="D3232" s="570">
        <v>3.62</v>
      </c>
    </row>
    <row r="3233" spans="1:4" ht="51">
      <c r="A3233" s="569">
        <v>89406</v>
      </c>
      <c r="B3233" s="569" t="s">
        <v>8304</v>
      </c>
      <c r="C3233" s="569" t="s">
        <v>52</v>
      </c>
      <c r="D3233" s="570">
        <v>4.46</v>
      </c>
    </row>
    <row r="3234" spans="1:4" ht="51">
      <c r="A3234" s="569">
        <v>89407</v>
      </c>
      <c r="B3234" s="569" t="s">
        <v>8305</v>
      </c>
      <c r="C3234" s="569" t="s">
        <v>52</v>
      </c>
      <c r="D3234" s="570">
        <v>4.3899999999999997</v>
      </c>
    </row>
    <row r="3235" spans="1:4" ht="51">
      <c r="A3235" s="569">
        <v>89408</v>
      </c>
      <c r="B3235" s="569" t="s">
        <v>8306</v>
      </c>
      <c r="C3235" s="569" t="s">
        <v>52</v>
      </c>
      <c r="D3235" s="570">
        <v>4.16</v>
      </c>
    </row>
    <row r="3236" spans="1:4" ht="51">
      <c r="A3236" s="569">
        <v>89409</v>
      </c>
      <c r="B3236" s="569" t="s">
        <v>8307</v>
      </c>
      <c r="C3236" s="569" t="s">
        <v>52</v>
      </c>
      <c r="D3236" s="570">
        <v>4.62</v>
      </c>
    </row>
    <row r="3237" spans="1:4" ht="51">
      <c r="A3237" s="569">
        <v>89410</v>
      </c>
      <c r="B3237" s="569" t="s">
        <v>8308</v>
      </c>
      <c r="C3237" s="569" t="s">
        <v>52</v>
      </c>
      <c r="D3237" s="570">
        <v>5.65</v>
      </c>
    </row>
    <row r="3238" spans="1:4" ht="51">
      <c r="A3238" s="569">
        <v>89411</v>
      </c>
      <c r="B3238" s="569" t="s">
        <v>8309</v>
      </c>
      <c r="C3238" s="569" t="s">
        <v>52</v>
      </c>
      <c r="D3238" s="570">
        <v>5.23</v>
      </c>
    </row>
    <row r="3239" spans="1:4" ht="51">
      <c r="A3239" s="569">
        <v>89412</v>
      </c>
      <c r="B3239" s="569" t="s">
        <v>8310</v>
      </c>
      <c r="C3239" s="569" t="s">
        <v>52</v>
      </c>
      <c r="D3239" s="570">
        <v>5.85</v>
      </c>
    </row>
    <row r="3240" spans="1:4" ht="51">
      <c r="A3240" s="569">
        <v>89413</v>
      </c>
      <c r="B3240" s="569" t="s">
        <v>8311</v>
      </c>
      <c r="C3240" s="569" t="s">
        <v>52</v>
      </c>
      <c r="D3240" s="570">
        <v>5.89</v>
      </c>
    </row>
    <row r="3241" spans="1:4" ht="51">
      <c r="A3241" s="569">
        <v>89414</v>
      </c>
      <c r="B3241" s="569" t="s">
        <v>8312</v>
      </c>
      <c r="C3241" s="569" t="s">
        <v>52</v>
      </c>
      <c r="D3241" s="570">
        <v>7.16</v>
      </c>
    </row>
    <row r="3242" spans="1:4" ht="51">
      <c r="A3242" s="569">
        <v>89415</v>
      </c>
      <c r="B3242" s="569" t="s">
        <v>8313</v>
      </c>
      <c r="C3242" s="569" t="s">
        <v>52</v>
      </c>
      <c r="D3242" s="570">
        <v>8.56</v>
      </c>
    </row>
    <row r="3243" spans="1:4" ht="51">
      <c r="A3243" s="569">
        <v>89416</v>
      </c>
      <c r="B3243" s="569" t="s">
        <v>8314</v>
      </c>
      <c r="C3243" s="569" t="s">
        <v>52</v>
      </c>
      <c r="D3243" s="570">
        <v>7.06</v>
      </c>
    </row>
    <row r="3244" spans="1:4" ht="38.25">
      <c r="A3244" s="569">
        <v>89417</v>
      </c>
      <c r="B3244" s="569" t="s">
        <v>8315</v>
      </c>
      <c r="C3244" s="569" t="s">
        <v>52</v>
      </c>
      <c r="D3244" s="570">
        <v>2.75</v>
      </c>
    </row>
    <row r="3245" spans="1:4" ht="51">
      <c r="A3245" s="569">
        <v>89418</v>
      </c>
      <c r="B3245" s="569" t="s">
        <v>8316</v>
      </c>
      <c r="C3245" s="569" t="s">
        <v>52</v>
      </c>
      <c r="D3245" s="570">
        <v>8.58</v>
      </c>
    </row>
    <row r="3246" spans="1:4" ht="51">
      <c r="A3246" s="569">
        <v>89419</v>
      </c>
      <c r="B3246" s="569" t="s">
        <v>5012</v>
      </c>
      <c r="C3246" s="569" t="s">
        <v>52</v>
      </c>
      <c r="D3246" s="570">
        <v>3.16</v>
      </c>
    </row>
    <row r="3247" spans="1:4" ht="51">
      <c r="A3247" s="569">
        <v>89420</v>
      </c>
      <c r="B3247" s="569" t="s">
        <v>8317</v>
      </c>
      <c r="C3247" s="569" t="s">
        <v>52</v>
      </c>
      <c r="D3247" s="570">
        <v>6.1</v>
      </c>
    </row>
    <row r="3248" spans="1:4" ht="38.25">
      <c r="A3248" s="569">
        <v>89421</v>
      </c>
      <c r="B3248" s="569" t="s">
        <v>8318</v>
      </c>
      <c r="C3248" s="569" t="s">
        <v>52</v>
      </c>
      <c r="D3248" s="570">
        <v>8.2200000000000006</v>
      </c>
    </row>
    <row r="3249" spans="1:4" ht="63.75">
      <c r="A3249" s="569">
        <v>89422</v>
      </c>
      <c r="B3249" s="569" t="s">
        <v>8319</v>
      </c>
      <c r="C3249" s="569" t="s">
        <v>52</v>
      </c>
      <c r="D3249" s="570">
        <v>2.95</v>
      </c>
    </row>
    <row r="3250" spans="1:4" ht="51">
      <c r="A3250" s="569">
        <v>89423</v>
      </c>
      <c r="B3250" s="569" t="s">
        <v>8320</v>
      </c>
      <c r="C3250" s="569" t="s">
        <v>52</v>
      </c>
      <c r="D3250" s="570">
        <v>5.24</v>
      </c>
    </row>
    <row r="3251" spans="1:4" ht="38.25">
      <c r="A3251" s="569">
        <v>89424</v>
      </c>
      <c r="B3251" s="569" t="s">
        <v>8321</v>
      </c>
      <c r="C3251" s="569" t="s">
        <v>52</v>
      </c>
      <c r="D3251" s="570">
        <v>3.22</v>
      </c>
    </row>
    <row r="3252" spans="1:4" ht="51">
      <c r="A3252" s="569">
        <v>89425</v>
      </c>
      <c r="B3252" s="569" t="s">
        <v>8322</v>
      </c>
      <c r="C3252" s="569" t="s">
        <v>52</v>
      </c>
      <c r="D3252" s="570">
        <v>11.59</v>
      </c>
    </row>
    <row r="3253" spans="1:4" ht="51">
      <c r="A3253" s="569">
        <v>89426</v>
      </c>
      <c r="B3253" s="569" t="s">
        <v>5013</v>
      </c>
      <c r="C3253" s="569" t="s">
        <v>52</v>
      </c>
      <c r="D3253" s="570">
        <v>4.9000000000000004</v>
      </c>
    </row>
    <row r="3254" spans="1:4" ht="51">
      <c r="A3254" s="569">
        <v>89427</v>
      </c>
      <c r="B3254" s="569" t="s">
        <v>8323</v>
      </c>
      <c r="C3254" s="569" t="s">
        <v>52</v>
      </c>
      <c r="D3254" s="570">
        <v>7.81</v>
      </c>
    </row>
    <row r="3255" spans="1:4" ht="38.25">
      <c r="A3255" s="569">
        <v>89428</v>
      </c>
      <c r="B3255" s="569" t="s">
        <v>8324</v>
      </c>
      <c r="C3255" s="569" t="s">
        <v>52</v>
      </c>
      <c r="D3255" s="570">
        <v>9.6999999999999993</v>
      </c>
    </row>
    <row r="3256" spans="1:4" ht="63.75">
      <c r="A3256" s="569">
        <v>89429</v>
      </c>
      <c r="B3256" s="569" t="s">
        <v>8325</v>
      </c>
      <c r="C3256" s="569" t="s">
        <v>52</v>
      </c>
      <c r="D3256" s="570">
        <v>3.44</v>
      </c>
    </row>
    <row r="3257" spans="1:4" ht="51">
      <c r="A3257" s="569">
        <v>89430</v>
      </c>
      <c r="B3257" s="569" t="s">
        <v>8326</v>
      </c>
      <c r="C3257" s="569" t="s">
        <v>52</v>
      </c>
      <c r="D3257" s="570">
        <v>6.94</v>
      </c>
    </row>
    <row r="3258" spans="1:4" ht="38.25">
      <c r="A3258" s="569">
        <v>89431</v>
      </c>
      <c r="B3258" s="569" t="s">
        <v>8327</v>
      </c>
      <c r="C3258" s="569" t="s">
        <v>52</v>
      </c>
      <c r="D3258" s="570">
        <v>4.4800000000000004</v>
      </c>
    </row>
    <row r="3259" spans="1:4" ht="51">
      <c r="A3259" s="569">
        <v>89432</v>
      </c>
      <c r="B3259" s="569" t="s">
        <v>8328</v>
      </c>
      <c r="C3259" s="569" t="s">
        <v>52</v>
      </c>
      <c r="D3259" s="570">
        <v>18.43</v>
      </c>
    </row>
    <row r="3260" spans="1:4" ht="51">
      <c r="A3260" s="569">
        <v>89433</v>
      </c>
      <c r="B3260" s="569" t="s">
        <v>5014</v>
      </c>
      <c r="C3260" s="569" t="s">
        <v>52</v>
      </c>
      <c r="D3260" s="570">
        <v>6.01</v>
      </c>
    </row>
    <row r="3261" spans="1:4" ht="51">
      <c r="A3261" s="569">
        <v>89434</v>
      </c>
      <c r="B3261" s="569" t="s">
        <v>8329</v>
      </c>
      <c r="C3261" s="569" t="s">
        <v>52</v>
      </c>
      <c r="D3261" s="570">
        <v>6.68</v>
      </c>
    </row>
    <row r="3262" spans="1:4" ht="38.25">
      <c r="A3262" s="569">
        <v>89435</v>
      </c>
      <c r="B3262" s="569" t="s">
        <v>8330</v>
      </c>
      <c r="C3262" s="569" t="s">
        <v>52</v>
      </c>
      <c r="D3262" s="570">
        <v>15.16</v>
      </c>
    </row>
    <row r="3263" spans="1:4" ht="63.75">
      <c r="A3263" s="569">
        <v>89436</v>
      </c>
      <c r="B3263" s="569" t="s">
        <v>8331</v>
      </c>
      <c r="C3263" s="569" t="s">
        <v>52</v>
      </c>
      <c r="D3263" s="570">
        <v>4.83</v>
      </c>
    </row>
    <row r="3264" spans="1:4" ht="51">
      <c r="A3264" s="569">
        <v>89437</v>
      </c>
      <c r="B3264" s="569" t="s">
        <v>8332</v>
      </c>
      <c r="C3264" s="569" t="s">
        <v>52</v>
      </c>
      <c r="D3264" s="570">
        <v>14.38</v>
      </c>
    </row>
    <row r="3265" spans="1:4" ht="38.25">
      <c r="A3265" s="569">
        <v>89438</v>
      </c>
      <c r="B3265" s="569" t="s">
        <v>5015</v>
      </c>
      <c r="C3265" s="569" t="s">
        <v>52</v>
      </c>
      <c r="D3265" s="570">
        <v>4.8600000000000003</v>
      </c>
    </row>
    <row r="3266" spans="1:4" ht="63.75">
      <c r="A3266" s="569">
        <v>89439</v>
      </c>
      <c r="B3266" s="569" t="s">
        <v>8333</v>
      </c>
      <c r="C3266" s="569" t="s">
        <v>52</v>
      </c>
      <c r="D3266" s="570">
        <v>5.96</v>
      </c>
    </row>
    <row r="3267" spans="1:4" ht="38.25">
      <c r="A3267" s="569">
        <v>89440</v>
      </c>
      <c r="B3267" s="569" t="s">
        <v>5016</v>
      </c>
      <c r="C3267" s="569" t="s">
        <v>52</v>
      </c>
      <c r="D3267" s="570">
        <v>5.91</v>
      </c>
    </row>
    <row r="3268" spans="1:4" ht="51">
      <c r="A3268" s="569">
        <v>89441</v>
      </c>
      <c r="B3268" s="569" t="s">
        <v>8334</v>
      </c>
      <c r="C3268" s="569" t="s">
        <v>52</v>
      </c>
      <c r="D3268" s="570">
        <v>12.36</v>
      </c>
    </row>
    <row r="3269" spans="1:4" ht="51">
      <c r="A3269" s="569">
        <v>89442</v>
      </c>
      <c r="B3269" s="569" t="s">
        <v>8335</v>
      </c>
      <c r="C3269" s="569" t="s">
        <v>52</v>
      </c>
      <c r="D3269" s="570">
        <v>7.27</v>
      </c>
    </row>
    <row r="3270" spans="1:4" ht="38.25">
      <c r="A3270" s="569">
        <v>89443</v>
      </c>
      <c r="B3270" s="569" t="s">
        <v>5017</v>
      </c>
      <c r="C3270" s="569" t="s">
        <v>52</v>
      </c>
      <c r="D3270" s="570">
        <v>8.49</v>
      </c>
    </row>
    <row r="3271" spans="1:4" ht="51">
      <c r="A3271" s="569">
        <v>89444</v>
      </c>
      <c r="B3271" s="569" t="s">
        <v>8336</v>
      </c>
      <c r="C3271" s="569" t="s">
        <v>52</v>
      </c>
      <c r="D3271" s="570">
        <v>18.809999999999999</v>
      </c>
    </row>
    <row r="3272" spans="1:4" ht="51">
      <c r="A3272" s="569">
        <v>89445</v>
      </c>
      <c r="B3272" s="569" t="s">
        <v>8337</v>
      </c>
      <c r="C3272" s="569" t="s">
        <v>52</v>
      </c>
      <c r="D3272" s="570">
        <v>10.6</v>
      </c>
    </row>
    <row r="3273" spans="1:4" ht="38.25">
      <c r="A3273" s="569">
        <v>89481</v>
      </c>
      <c r="B3273" s="569" t="s">
        <v>5018</v>
      </c>
      <c r="C3273" s="569" t="s">
        <v>52</v>
      </c>
      <c r="D3273" s="570">
        <v>3.19</v>
      </c>
    </row>
    <row r="3274" spans="1:4" ht="38.25">
      <c r="A3274" s="569">
        <v>89485</v>
      </c>
      <c r="B3274" s="569" t="s">
        <v>5019</v>
      </c>
      <c r="C3274" s="569" t="s">
        <v>52</v>
      </c>
      <c r="D3274" s="570">
        <v>3.65</v>
      </c>
    </row>
    <row r="3275" spans="1:4" ht="38.25">
      <c r="A3275" s="569">
        <v>89489</v>
      </c>
      <c r="B3275" s="569" t="s">
        <v>5020</v>
      </c>
      <c r="C3275" s="569" t="s">
        <v>52</v>
      </c>
      <c r="D3275" s="570">
        <v>4.68</v>
      </c>
    </row>
    <row r="3276" spans="1:4" ht="38.25">
      <c r="A3276" s="569">
        <v>89490</v>
      </c>
      <c r="B3276" s="569" t="s">
        <v>5021</v>
      </c>
      <c r="C3276" s="569" t="s">
        <v>52</v>
      </c>
      <c r="D3276" s="570">
        <v>4.26</v>
      </c>
    </row>
    <row r="3277" spans="1:4" ht="38.25">
      <c r="A3277" s="569">
        <v>89492</v>
      </c>
      <c r="B3277" s="569" t="s">
        <v>5022</v>
      </c>
      <c r="C3277" s="569" t="s">
        <v>52</v>
      </c>
      <c r="D3277" s="570">
        <v>4.7699999999999996</v>
      </c>
    </row>
    <row r="3278" spans="1:4" ht="38.25">
      <c r="A3278" s="569">
        <v>89493</v>
      </c>
      <c r="B3278" s="569" t="s">
        <v>5023</v>
      </c>
      <c r="C3278" s="569" t="s">
        <v>52</v>
      </c>
      <c r="D3278" s="570">
        <v>6.04</v>
      </c>
    </row>
    <row r="3279" spans="1:4" ht="38.25">
      <c r="A3279" s="569">
        <v>89494</v>
      </c>
      <c r="B3279" s="569" t="s">
        <v>5024</v>
      </c>
      <c r="C3279" s="569" t="s">
        <v>52</v>
      </c>
      <c r="D3279" s="570">
        <v>7.44</v>
      </c>
    </row>
    <row r="3280" spans="1:4" ht="38.25">
      <c r="A3280" s="569">
        <v>89496</v>
      </c>
      <c r="B3280" s="569" t="s">
        <v>5025</v>
      </c>
      <c r="C3280" s="569" t="s">
        <v>52</v>
      </c>
      <c r="D3280" s="570">
        <v>5.94</v>
      </c>
    </row>
    <row r="3281" spans="1:4" ht="38.25">
      <c r="A3281" s="569">
        <v>89497</v>
      </c>
      <c r="B3281" s="569" t="s">
        <v>5026</v>
      </c>
      <c r="C3281" s="569" t="s">
        <v>52</v>
      </c>
      <c r="D3281" s="570">
        <v>7.78</v>
      </c>
    </row>
    <row r="3282" spans="1:4" ht="38.25">
      <c r="A3282" s="569">
        <v>89498</v>
      </c>
      <c r="B3282" s="569" t="s">
        <v>5027</v>
      </c>
      <c r="C3282" s="569" t="s">
        <v>52</v>
      </c>
      <c r="D3282" s="570">
        <v>8.1300000000000008</v>
      </c>
    </row>
    <row r="3283" spans="1:4" ht="38.25">
      <c r="A3283" s="569">
        <v>89499</v>
      </c>
      <c r="B3283" s="569" t="s">
        <v>5028</v>
      </c>
      <c r="C3283" s="569" t="s">
        <v>52</v>
      </c>
      <c r="D3283" s="570">
        <v>11.67</v>
      </c>
    </row>
    <row r="3284" spans="1:4" ht="38.25">
      <c r="A3284" s="569">
        <v>89500</v>
      </c>
      <c r="B3284" s="569" t="s">
        <v>5029</v>
      </c>
      <c r="C3284" s="569" t="s">
        <v>52</v>
      </c>
      <c r="D3284" s="570">
        <v>7.47</v>
      </c>
    </row>
    <row r="3285" spans="1:4" ht="38.25">
      <c r="A3285" s="569">
        <v>89501</v>
      </c>
      <c r="B3285" s="569" t="s">
        <v>5030</v>
      </c>
      <c r="C3285" s="569" t="s">
        <v>52</v>
      </c>
      <c r="D3285" s="570">
        <v>9.42</v>
      </c>
    </row>
    <row r="3286" spans="1:4" ht="38.25">
      <c r="A3286" s="569">
        <v>89502</v>
      </c>
      <c r="B3286" s="569" t="s">
        <v>5031</v>
      </c>
      <c r="C3286" s="569" t="s">
        <v>52</v>
      </c>
      <c r="D3286" s="570">
        <v>10.36</v>
      </c>
    </row>
    <row r="3287" spans="1:4" ht="38.25">
      <c r="A3287" s="569">
        <v>89503</v>
      </c>
      <c r="B3287" s="569" t="s">
        <v>5032</v>
      </c>
      <c r="C3287" s="569" t="s">
        <v>52</v>
      </c>
      <c r="D3287" s="570">
        <v>13.69</v>
      </c>
    </row>
    <row r="3288" spans="1:4" ht="38.25">
      <c r="A3288" s="569">
        <v>89504</v>
      </c>
      <c r="B3288" s="569" t="s">
        <v>5033</v>
      </c>
      <c r="C3288" s="569" t="s">
        <v>52</v>
      </c>
      <c r="D3288" s="570">
        <v>12.38</v>
      </c>
    </row>
    <row r="3289" spans="1:4" ht="38.25">
      <c r="A3289" s="569">
        <v>89505</v>
      </c>
      <c r="B3289" s="569" t="s">
        <v>5034</v>
      </c>
      <c r="C3289" s="569" t="s">
        <v>52</v>
      </c>
      <c r="D3289" s="570">
        <v>25.52</v>
      </c>
    </row>
    <row r="3290" spans="1:4" ht="38.25">
      <c r="A3290" s="569">
        <v>89506</v>
      </c>
      <c r="B3290" s="569" t="s">
        <v>5035</v>
      </c>
      <c r="C3290" s="569" t="s">
        <v>52</v>
      </c>
      <c r="D3290" s="570">
        <v>24.85</v>
      </c>
    </row>
    <row r="3291" spans="1:4" ht="38.25">
      <c r="A3291" s="569">
        <v>89507</v>
      </c>
      <c r="B3291" s="569" t="s">
        <v>5036</v>
      </c>
      <c r="C3291" s="569" t="s">
        <v>52</v>
      </c>
      <c r="D3291" s="570">
        <v>26.01</v>
      </c>
    </row>
    <row r="3292" spans="1:4" ht="38.25">
      <c r="A3292" s="569">
        <v>89510</v>
      </c>
      <c r="B3292" s="569" t="s">
        <v>5037</v>
      </c>
      <c r="C3292" s="569" t="s">
        <v>52</v>
      </c>
      <c r="D3292" s="570">
        <v>18.61</v>
      </c>
    </row>
    <row r="3293" spans="1:4" ht="38.25">
      <c r="A3293" s="569">
        <v>89513</v>
      </c>
      <c r="B3293" s="569" t="s">
        <v>5038</v>
      </c>
      <c r="C3293" s="569" t="s">
        <v>52</v>
      </c>
      <c r="D3293" s="570">
        <v>69.239999999999995</v>
      </c>
    </row>
    <row r="3294" spans="1:4" ht="51">
      <c r="A3294" s="569">
        <v>89514</v>
      </c>
      <c r="B3294" s="569" t="s">
        <v>5039</v>
      </c>
      <c r="C3294" s="569" t="s">
        <v>52</v>
      </c>
      <c r="D3294" s="570">
        <v>5.76</v>
      </c>
    </row>
    <row r="3295" spans="1:4" ht="38.25">
      <c r="A3295" s="569">
        <v>89515</v>
      </c>
      <c r="B3295" s="569" t="s">
        <v>5040</v>
      </c>
      <c r="C3295" s="569" t="s">
        <v>52</v>
      </c>
      <c r="D3295" s="570">
        <v>53.54</v>
      </c>
    </row>
    <row r="3296" spans="1:4" ht="51">
      <c r="A3296" s="569">
        <v>89516</v>
      </c>
      <c r="B3296" s="569" t="s">
        <v>5041</v>
      </c>
      <c r="C3296" s="569" t="s">
        <v>52</v>
      </c>
      <c r="D3296" s="570">
        <v>5.48</v>
      </c>
    </row>
    <row r="3297" spans="1:4" ht="38.25">
      <c r="A3297" s="569">
        <v>89517</v>
      </c>
      <c r="B3297" s="569" t="s">
        <v>5042</v>
      </c>
      <c r="C3297" s="569" t="s">
        <v>52</v>
      </c>
      <c r="D3297" s="570">
        <v>42.8</v>
      </c>
    </row>
    <row r="3298" spans="1:4" ht="51">
      <c r="A3298" s="569">
        <v>89518</v>
      </c>
      <c r="B3298" s="569" t="s">
        <v>5043</v>
      </c>
      <c r="C3298" s="569" t="s">
        <v>52</v>
      </c>
      <c r="D3298" s="570">
        <v>7.98</v>
      </c>
    </row>
    <row r="3299" spans="1:4" ht="38.25">
      <c r="A3299" s="569">
        <v>89519</v>
      </c>
      <c r="B3299" s="569" t="s">
        <v>5044</v>
      </c>
      <c r="C3299" s="569" t="s">
        <v>52</v>
      </c>
      <c r="D3299" s="570">
        <v>33.659999999999997</v>
      </c>
    </row>
    <row r="3300" spans="1:4" ht="51">
      <c r="A3300" s="569">
        <v>89520</v>
      </c>
      <c r="B3300" s="569" t="s">
        <v>5045</v>
      </c>
      <c r="C3300" s="569" t="s">
        <v>52</v>
      </c>
      <c r="D3300" s="570">
        <v>7.38</v>
      </c>
    </row>
    <row r="3301" spans="1:4" ht="38.25">
      <c r="A3301" s="569">
        <v>89521</v>
      </c>
      <c r="B3301" s="569" t="s">
        <v>5046</v>
      </c>
      <c r="C3301" s="569" t="s">
        <v>52</v>
      </c>
      <c r="D3301" s="570">
        <v>78.180000000000007</v>
      </c>
    </row>
    <row r="3302" spans="1:4" ht="51">
      <c r="A3302" s="569">
        <v>89522</v>
      </c>
      <c r="B3302" s="569" t="s">
        <v>5047</v>
      </c>
      <c r="C3302" s="569" t="s">
        <v>52</v>
      </c>
      <c r="D3302" s="570">
        <v>16.45</v>
      </c>
    </row>
    <row r="3303" spans="1:4" ht="38.25">
      <c r="A3303" s="569">
        <v>89523</v>
      </c>
      <c r="B3303" s="569" t="s">
        <v>5048</v>
      </c>
      <c r="C3303" s="569" t="s">
        <v>52</v>
      </c>
      <c r="D3303" s="570">
        <v>60.71</v>
      </c>
    </row>
    <row r="3304" spans="1:4" ht="51">
      <c r="A3304" s="569">
        <v>89524</v>
      </c>
      <c r="B3304" s="569" t="s">
        <v>5049</v>
      </c>
      <c r="C3304" s="569" t="s">
        <v>52</v>
      </c>
      <c r="D3304" s="570">
        <v>16.07</v>
      </c>
    </row>
    <row r="3305" spans="1:4" ht="38.25">
      <c r="A3305" s="569">
        <v>89525</v>
      </c>
      <c r="B3305" s="569" t="s">
        <v>5050</v>
      </c>
      <c r="C3305" s="569" t="s">
        <v>52</v>
      </c>
      <c r="D3305" s="570">
        <v>50.83</v>
      </c>
    </row>
    <row r="3306" spans="1:4" ht="51">
      <c r="A3306" s="569">
        <v>89526</v>
      </c>
      <c r="B3306" s="569" t="s">
        <v>8384</v>
      </c>
      <c r="C3306" s="569" t="s">
        <v>52</v>
      </c>
      <c r="D3306" s="570">
        <v>20.84</v>
      </c>
    </row>
    <row r="3307" spans="1:4" ht="38.25">
      <c r="A3307" s="569">
        <v>89527</v>
      </c>
      <c r="B3307" s="569" t="s">
        <v>5051</v>
      </c>
      <c r="C3307" s="569" t="s">
        <v>52</v>
      </c>
      <c r="D3307" s="570">
        <v>39.71</v>
      </c>
    </row>
    <row r="3308" spans="1:4" ht="38.25">
      <c r="A3308" s="569">
        <v>89528</v>
      </c>
      <c r="B3308" s="569" t="s">
        <v>8385</v>
      </c>
      <c r="C3308" s="569" t="s">
        <v>52</v>
      </c>
      <c r="D3308" s="570">
        <v>2.56</v>
      </c>
    </row>
    <row r="3309" spans="1:4" ht="51">
      <c r="A3309" s="569">
        <v>89529</v>
      </c>
      <c r="B3309" s="569" t="s">
        <v>8386</v>
      </c>
      <c r="C3309" s="569" t="s">
        <v>52</v>
      </c>
      <c r="D3309" s="570">
        <v>25.45</v>
      </c>
    </row>
    <row r="3310" spans="1:4" ht="38.25">
      <c r="A3310" s="569">
        <v>89530</v>
      </c>
      <c r="B3310" s="569" t="s">
        <v>5052</v>
      </c>
      <c r="C3310" s="569" t="s">
        <v>52</v>
      </c>
      <c r="D3310" s="570">
        <v>10.93</v>
      </c>
    </row>
    <row r="3311" spans="1:4" ht="51">
      <c r="A3311" s="569">
        <v>89531</v>
      </c>
      <c r="B3311" s="569" t="s">
        <v>8387</v>
      </c>
      <c r="C3311" s="569" t="s">
        <v>52</v>
      </c>
      <c r="D3311" s="570">
        <v>21.84</v>
      </c>
    </row>
    <row r="3312" spans="1:4" ht="38.25">
      <c r="A3312" s="569">
        <v>89532</v>
      </c>
      <c r="B3312" s="569" t="s">
        <v>8388</v>
      </c>
      <c r="C3312" s="569" t="s">
        <v>52</v>
      </c>
      <c r="D3312" s="570">
        <v>4.24</v>
      </c>
    </row>
    <row r="3313" spans="1:4" ht="51">
      <c r="A3313" s="569">
        <v>89533</v>
      </c>
      <c r="B3313" s="569" t="s">
        <v>5053</v>
      </c>
      <c r="C3313" s="569" t="s">
        <v>52</v>
      </c>
      <c r="D3313" s="570">
        <v>21.84</v>
      </c>
    </row>
    <row r="3314" spans="1:4" ht="51">
      <c r="A3314" s="569">
        <v>89534</v>
      </c>
      <c r="B3314" s="569" t="s">
        <v>8389</v>
      </c>
      <c r="C3314" s="569" t="s">
        <v>52</v>
      </c>
      <c r="D3314" s="570">
        <v>3.05</v>
      </c>
    </row>
    <row r="3315" spans="1:4" ht="51">
      <c r="A3315" s="569">
        <v>89535</v>
      </c>
      <c r="B3315" s="569" t="s">
        <v>8390</v>
      </c>
      <c r="C3315" s="569" t="s">
        <v>52</v>
      </c>
      <c r="D3315" s="570">
        <v>34.01</v>
      </c>
    </row>
    <row r="3316" spans="1:4" ht="38.25">
      <c r="A3316" s="569">
        <v>89536</v>
      </c>
      <c r="B3316" s="569" t="s">
        <v>8391</v>
      </c>
      <c r="C3316" s="569" t="s">
        <v>52</v>
      </c>
      <c r="D3316" s="570">
        <v>9.0399999999999991</v>
      </c>
    </row>
    <row r="3317" spans="1:4" ht="51">
      <c r="A3317" s="569">
        <v>89538</v>
      </c>
      <c r="B3317" s="569" t="s">
        <v>8392</v>
      </c>
      <c r="C3317" s="569" t="s">
        <v>52</v>
      </c>
      <c r="D3317" s="570">
        <v>2.78</v>
      </c>
    </row>
    <row r="3318" spans="1:4" ht="38.25">
      <c r="A3318" s="569">
        <v>89540</v>
      </c>
      <c r="B3318" s="569" t="s">
        <v>5054</v>
      </c>
      <c r="C3318" s="569" t="s">
        <v>52</v>
      </c>
      <c r="D3318" s="570">
        <v>6.28</v>
      </c>
    </row>
    <row r="3319" spans="1:4" ht="38.25">
      <c r="A3319" s="569">
        <v>89541</v>
      </c>
      <c r="B3319" s="569" t="s">
        <v>8393</v>
      </c>
      <c r="C3319" s="569" t="s">
        <v>52</v>
      </c>
      <c r="D3319" s="570">
        <v>3.75</v>
      </c>
    </row>
    <row r="3320" spans="1:4" ht="38.25">
      <c r="A3320" s="569">
        <v>89542</v>
      </c>
      <c r="B3320" s="569" t="s">
        <v>5055</v>
      </c>
      <c r="C3320" s="569" t="s">
        <v>52</v>
      </c>
      <c r="D3320" s="570">
        <v>17.7</v>
      </c>
    </row>
    <row r="3321" spans="1:4" ht="51">
      <c r="A3321" s="569">
        <v>89544</v>
      </c>
      <c r="B3321" s="569" t="s">
        <v>8394</v>
      </c>
      <c r="C3321" s="569" t="s">
        <v>52</v>
      </c>
      <c r="D3321" s="570">
        <v>5.44</v>
      </c>
    </row>
    <row r="3322" spans="1:4" ht="51">
      <c r="A3322" s="569">
        <v>89545</v>
      </c>
      <c r="B3322" s="569" t="s">
        <v>8395</v>
      </c>
      <c r="C3322" s="569" t="s">
        <v>52</v>
      </c>
      <c r="D3322" s="570">
        <v>7.36</v>
      </c>
    </row>
    <row r="3323" spans="1:4" ht="51">
      <c r="A3323" s="569">
        <v>89546</v>
      </c>
      <c r="B3323" s="569" t="s">
        <v>8396</v>
      </c>
      <c r="C3323" s="569" t="s">
        <v>52</v>
      </c>
      <c r="D3323" s="570">
        <v>5.7</v>
      </c>
    </row>
    <row r="3324" spans="1:4" ht="51">
      <c r="A3324" s="569">
        <v>89547</v>
      </c>
      <c r="B3324" s="569" t="s">
        <v>8397</v>
      </c>
      <c r="C3324" s="569" t="s">
        <v>52</v>
      </c>
      <c r="D3324" s="570">
        <v>10.95</v>
      </c>
    </row>
    <row r="3325" spans="1:4" ht="51">
      <c r="A3325" s="569">
        <v>89548</v>
      </c>
      <c r="B3325" s="569" t="s">
        <v>5056</v>
      </c>
      <c r="C3325" s="569" t="s">
        <v>52</v>
      </c>
      <c r="D3325" s="570">
        <v>12.15</v>
      </c>
    </row>
    <row r="3326" spans="1:4" ht="51">
      <c r="A3326" s="569">
        <v>89549</v>
      </c>
      <c r="B3326" s="569" t="s">
        <v>8398</v>
      </c>
      <c r="C3326" s="569" t="s">
        <v>52</v>
      </c>
      <c r="D3326" s="570">
        <v>9.1</v>
      </c>
    </row>
    <row r="3327" spans="1:4" ht="51">
      <c r="A3327" s="569">
        <v>89550</v>
      </c>
      <c r="B3327" s="569" t="s">
        <v>5057</v>
      </c>
      <c r="C3327" s="569" t="s">
        <v>52</v>
      </c>
      <c r="D3327" s="570">
        <v>24.67</v>
      </c>
    </row>
    <row r="3328" spans="1:4" ht="51">
      <c r="A3328" s="569">
        <v>89551</v>
      </c>
      <c r="B3328" s="569" t="s">
        <v>8399</v>
      </c>
      <c r="C3328" s="569" t="s">
        <v>52</v>
      </c>
      <c r="D3328" s="570">
        <v>5.95</v>
      </c>
    </row>
    <row r="3329" spans="1:4" ht="38.25">
      <c r="A3329" s="569">
        <v>89552</v>
      </c>
      <c r="B3329" s="569" t="s">
        <v>8400</v>
      </c>
      <c r="C3329" s="569" t="s">
        <v>52</v>
      </c>
      <c r="D3329" s="570">
        <v>14.43</v>
      </c>
    </row>
    <row r="3330" spans="1:4" ht="51">
      <c r="A3330" s="569">
        <v>89553</v>
      </c>
      <c r="B3330" s="569" t="s">
        <v>8401</v>
      </c>
      <c r="C3330" s="569" t="s">
        <v>52</v>
      </c>
      <c r="D3330" s="570">
        <v>4.0999999999999996</v>
      </c>
    </row>
    <row r="3331" spans="1:4" ht="51">
      <c r="A3331" s="569">
        <v>89554</v>
      </c>
      <c r="B3331" s="569" t="s">
        <v>8402</v>
      </c>
      <c r="C3331" s="569" t="s">
        <v>52</v>
      </c>
      <c r="D3331" s="570">
        <v>13.6</v>
      </c>
    </row>
    <row r="3332" spans="1:4" ht="38.25">
      <c r="A3332" s="569">
        <v>89555</v>
      </c>
      <c r="B3332" s="569" t="s">
        <v>5058</v>
      </c>
      <c r="C3332" s="569" t="s">
        <v>52</v>
      </c>
      <c r="D3332" s="570">
        <v>13.65</v>
      </c>
    </row>
    <row r="3333" spans="1:4" ht="51">
      <c r="A3333" s="569">
        <v>89556</v>
      </c>
      <c r="B3333" s="569" t="s">
        <v>5059</v>
      </c>
      <c r="C3333" s="569" t="s">
        <v>52</v>
      </c>
      <c r="D3333" s="570">
        <v>19.43</v>
      </c>
    </row>
    <row r="3334" spans="1:4" ht="51">
      <c r="A3334" s="569">
        <v>89557</v>
      </c>
      <c r="B3334" s="569" t="s">
        <v>5060</v>
      </c>
      <c r="C3334" s="569" t="s">
        <v>52</v>
      </c>
      <c r="D3334" s="570">
        <v>15.66</v>
      </c>
    </row>
    <row r="3335" spans="1:4" ht="38.25">
      <c r="A3335" s="569">
        <v>89558</v>
      </c>
      <c r="B3335" s="569" t="s">
        <v>8403</v>
      </c>
      <c r="C3335" s="569" t="s">
        <v>52</v>
      </c>
      <c r="D3335" s="570">
        <v>5.91</v>
      </c>
    </row>
    <row r="3336" spans="1:4" ht="51">
      <c r="A3336" s="569">
        <v>89559</v>
      </c>
      <c r="B3336" s="569" t="s">
        <v>5061</v>
      </c>
      <c r="C3336" s="569" t="s">
        <v>52</v>
      </c>
      <c r="D3336" s="570">
        <v>33.15</v>
      </c>
    </row>
    <row r="3337" spans="1:4" ht="51">
      <c r="A3337" s="569">
        <v>89561</v>
      </c>
      <c r="B3337" s="569" t="s">
        <v>5062</v>
      </c>
      <c r="C3337" s="569" t="s">
        <v>52</v>
      </c>
      <c r="D3337" s="570">
        <v>9.6</v>
      </c>
    </row>
    <row r="3338" spans="1:4" ht="38.25">
      <c r="A3338" s="569">
        <v>89562</v>
      </c>
      <c r="B3338" s="569" t="s">
        <v>8404</v>
      </c>
      <c r="C3338" s="569" t="s">
        <v>52</v>
      </c>
      <c r="D3338" s="570">
        <v>5.89</v>
      </c>
    </row>
    <row r="3339" spans="1:4" ht="51">
      <c r="A3339" s="569">
        <v>89563</v>
      </c>
      <c r="B3339" s="569" t="s">
        <v>5063</v>
      </c>
      <c r="C3339" s="569" t="s">
        <v>52</v>
      </c>
      <c r="D3339" s="570">
        <v>13.74</v>
      </c>
    </row>
    <row r="3340" spans="1:4" ht="38.25">
      <c r="A3340" s="569">
        <v>89564</v>
      </c>
      <c r="B3340" s="569" t="s">
        <v>8405</v>
      </c>
      <c r="C3340" s="569" t="s">
        <v>52</v>
      </c>
      <c r="D3340" s="570">
        <v>10.56</v>
      </c>
    </row>
    <row r="3341" spans="1:4" ht="51">
      <c r="A3341" s="569">
        <v>89565</v>
      </c>
      <c r="B3341" s="569" t="s">
        <v>8406</v>
      </c>
      <c r="C3341" s="569" t="s">
        <v>52</v>
      </c>
      <c r="D3341" s="570">
        <v>30</v>
      </c>
    </row>
    <row r="3342" spans="1:4" ht="38.25">
      <c r="A3342" s="569">
        <v>89566</v>
      </c>
      <c r="B3342" s="569" t="s">
        <v>5064</v>
      </c>
      <c r="C3342" s="569" t="s">
        <v>52</v>
      </c>
      <c r="D3342" s="570">
        <v>25.21</v>
      </c>
    </row>
    <row r="3343" spans="1:4" ht="51">
      <c r="A3343" s="569">
        <v>89567</v>
      </c>
      <c r="B3343" s="569" t="s">
        <v>8407</v>
      </c>
      <c r="C3343" s="569" t="s">
        <v>52</v>
      </c>
      <c r="D3343" s="570">
        <v>44.88</v>
      </c>
    </row>
    <row r="3344" spans="1:4" ht="38.25">
      <c r="A3344" s="569">
        <v>89568</v>
      </c>
      <c r="B3344" s="569" t="s">
        <v>8408</v>
      </c>
      <c r="C3344" s="569" t="s">
        <v>52</v>
      </c>
      <c r="D3344" s="570">
        <v>26.45</v>
      </c>
    </row>
    <row r="3345" spans="1:4" ht="51">
      <c r="A3345" s="569">
        <v>89569</v>
      </c>
      <c r="B3345" s="569" t="s">
        <v>8409</v>
      </c>
      <c r="C3345" s="569" t="s">
        <v>52</v>
      </c>
      <c r="D3345" s="570">
        <v>43.45</v>
      </c>
    </row>
    <row r="3346" spans="1:4" ht="51">
      <c r="A3346" s="569">
        <v>89570</v>
      </c>
      <c r="B3346" s="569" t="s">
        <v>8410</v>
      </c>
      <c r="C3346" s="569" t="s">
        <v>52</v>
      </c>
      <c r="D3346" s="570">
        <v>6.92</v>
      </c>
    </row>
    <row r="3347" spans="1:4" ht="38.25">
      <c r="A3347" s="569">
        <v>89571</v>
      </c>
      <c r="B3347" s="569" t="s">
        <v>8411</v>
      </c>
      <c r="C3347" s="569" t="s">
        <v>52</v>
      </c>
      <c r="D3347" s="570">
        <v>40.06</v>
      </c>
    </row>
    <row r="3348" spans="1:4" ht="51">
      <c r="A3348" s="569">
        <v>89572</v>
      </c>
      <c r="B3348" s="569" t="s">
        <v>8412</v>
      </c>
      <c r="C3348" s="569" t="s">
        <v>52</v>
      </c>
      <c r="D3348" s="570">
        <v>6.01</v>
      </c>
    </row>
    <row r="3349" spans="1:4" ht="38.25">
      <c r="A3349" s="569">
        <v>89573</v>
      </c>
      <c r="B3349" s="569" t="s">
        <v>8413</v>
      </c>
      <c r="C3349" s="569" t="s">
        <v>52</v>
      </c>
      <c r="D3349" s="570">
        <v>31.94</v>
      </c>
    </row>
    <row r="3350" spans="1:4" ht="51">
      <c r="A3350" s="569">
        <v>89574</v>
      </c>
      <c r="B3350" s="569" t="s">
        <v>8414</v>
      </c>
      <c r="C3350" s="569" t="s">
        <v>52</v>
      </c>
      <c r="D3350" s="570">
        <v>57.94</v>
      </c>
    </row>
    <row r="3351" spans="1:4" ht="38.25">
      <c r="A3351" s="569">
        <v>89575</v>
      </c>
      <c r="B3351" s="569" t="s">
        <v>8415</v>
      </c>
      <c r="C3351" s="569" t="s">
        <v>52</v>
      </c>
      <c r="D3351" s="570">
        <v>7.45</v>
      </c>
    </row>
    <row r="3352" spans="1:4" ht="38.25">
      <c r="A3352" s="569">
        <v>89577</v>
      </c>
      <c r="B3352" s="569" t="s">
        <v>5065</v>
      </c>
      <c r="C3352" s="569" t="s">
        <v>52</v>
      </c>
      <c r="D3352" s="570">
        <v>24.6</v>
      </c>
    </row>
    <row r="3353" spans="1:4" ht="38.25">
      <c r="A3353" s="569">
        <v>89579</v>
      </c>
      <c r="B3353" s="569" t="s">
        <v>8418</v>
      </c>
      <c r="C3353" s="569" t="s">
        <v>52</v>
      </c>
      <c r="D3353" s="570">
        <v>7.35</v>
      </c>
    </row>
    <row r="3354" spans="1:4" ht="51">
      <c r="A3354" s="569">
        <v>89581</v>
      </c>
      <c r="B3354" s="569" t="s">
        <v>8420</v>
      </c>
      <c r="C3354" s="569" t="s">
        <v>52</v>
      </c>
      <c r="D3354" s="570">
        <v>15.18</v>
      </c>
    </row>
    <row r="3355" spans="1:4" ht="51">
      <c r="A3355" s="569">
        <v>89582</v>
      </c>
      <c r="B3355" s="569" t="s">
        <v>8421</v>
      </c>
      <c r="C3355" s="569" t="s">
        <v>52</v>
      </c>
      <c r="D3355" s="570">
        <v>14.8</v>
      </c>
    </row>
    <row r="3356" spans="1:4" ht="51">
      <c r="A3356" s="569">
        <v>89583</v>
      </c>
      <c r="B3356" s="569" t="s">
        <v>8422</v>
      </c>
      <c r="C3356" s="569" t="s">
        <v>52</v>
      </c>
      <c r="D3356" s="570">
        <v>19.57</v>
      </c>
    </row>
    <row r="3357" spans="1:4" ht="51">
      <c r="A3357" s="569">
        <v>89584</v>
      </c>
      <c r="B3357" s="569" t="s">
        <v>8423</v>
      </c>
      <c r="C3357" s="569" t="s">
        <v>52</v>
      </c>
      <c r="D3357" s="570">
        <v>24.17</v>
      </c>
    </row>
    <row r="3358" spans="1:4" ht="51">
      <c r="A3358" s="569">
        <v>89585</v>
      </c>
      <c r="B3358" s="569" t="s">
        <v>8424</v>
      </c>
      <c r="C3358" s="569" t="s">
        <v>52</v>
      </c>
      <c r="D3358" s="570">
        <v>20.56</v>
      </c>
    </row>
    <row r="3359" spans="1:4" ht="63.75">
      <c r="A3359" s="569">
        <v>89586</v>
      </c>
      <c r="B3359" s="569" t="s">
        <v>8425</v>
      </c>
      <c r="C3359" s="569" t="s">
        <v>52</v>
      </c>
      <c r="D3359" s="570">
        <v>20.56</v>
      </c>
    </row>
    <row r="3360" spans="1:4" ht="51">
      <c r="A3360" s="569">
        <v>89587</v>
      </c>
      <c r="B3360" s="569" t="s">
        <v>8426</v>
      </c>
      <c r="C3360" s="569" t="s">
        <v>52</v>
      </c>
      <c r="D3360" s="570">
        <v>32.729999999999997</v>
      </c>
    </row>
    <row r="3361" spans="1:4" ht="51">
      <c r="A3361" s="569">
        <v>89590</v>
      </c>
      <c r="B3361" s="569" t="s">
        <v>8427</v>
      </c>
      <c r="C3361" s="569" t="s">
        <v>52</v>
      </c>
      <c r="D3361" s="570">
        <v>74.400000000000006</v>
      </c>
    </row>
    <row r="3362" spans="1:4" ht="51">
      <c r="A3362" s="569">
        <v>89591</v>
      </c>
      <c r="B3362" s="569" t="s">
        <v>8428</v>
      </c>
      <c r="C3362" s="569" t="s">
        <v>52</v>
      </c>
      <c r="D3362" s="570">
        <v>60.91</v>
      </c>
    </row>
    <row r="3363" spans="1:4" ht="51">
      <c r="A3363" s="569">
        <v>89592</v>
      </c>
      <c r="B3363" s="569" t="s">
        <v>8429</v>
      </c>
      <c r="C3363" s="569" t="s">
        <v>52</v>
      </c>
      <c r="D3363" s="570">
        <v>208.74</v>
      </c>
    </row>
    <row r="3364" spans="1:4" ht="38.25">
      <c r="A3364" s="569">
        <v>89593</v>
      </c>
      <c r="B3364" s="569" t="s">
        <v>8430</v>
      </c>
      <c r="C3364" s="569" t="s">
        <v>52</v>
      </c>
      <c r="D3364" s="570">
        <v>17.309999999999999</v>
      </c>
    </row>
    <row r="3365" spans="1:4" ht="38.25">
      <c r="A3365" s="569">
        <v>89594</v>
      </c>
      <c r="B3365" s="569" t="s">
        <v>8431</v>
      </c>
      <c r="C3365" s="569" t="s">
        <v>52</v>
      </c>
      <c r="D3365" s="570">
        <v>31.61</v>
      </c>
    </row>
    <row r="3366" spans="1:4" ht="51">
      <c r="A3366" s="569">
        <v>89595</v>
      </c>
      <c r="B3366" s="569" t="s">
        <v>8432</v>
      </c>
      <c r="C3366" s="569" t="s">
        <v>52</v>
      </c>
      <c r="D3366" s="570">
        <v>10.79</v>
      </c>
    </row>
    <row r="3367" spans="1:4" ht="51">
      <c r="A3367" s="569">
        <v>89596</v>
      </c>
      <c r="B3367" s="569" t="s">
        <v>8433</v>
      </c>
      <c r="C3367" s="569" t="s">
        <v>52</v>
      </c>
      <c r="D3367" s="570">
        <v>7.74</v>
      </c>
    </row>
    <row r="3368" spans="1:4" ht="38.25">
      <c r="A3368" s="569">
        <v>89597</v>
      </c>
      <c r="B3368" s="569" t="s">
        <v>8434</v>
      </c>
      <c r="C3368" s="569" t="s">
        <v>52</v>
      </c>
      <c r="D3368" s="570">
        <v>14.26</v>
      </c>
    </row>
    <row r="3369" spans="1:4" ht="38.25">
      <c r="A3369" s="569">
        <v>89598</v>
      </c>
      <c r="B3369" s="569" t="s">
        <v>8435</v>
      </c>
      <c r="C3369" s="569" t="s">
        <v>52</v>
      </c>
      <c r="D3369" s="570">
        <v>32.479999999999997</v>
      </c>
    </row>
    <row r="3370" spans="1:4" ht="51">
      <c r="A3370" s="569">
        <v>89599</v>
      </c>
      <c r="B3370" s="569" t="s">
        <v>8436</v>
      </c>
      <c r="C3370" s="569" t="s">
        <v>52</v>
      </c>
      <c r="D3370" s="570">
        <v>9.99</v>
      </c>
    </row>
    <row r="3371" spans="1:4" ht="51">
      <c r="A3371" s="569">
        <v>89600</v>
      </c>
      <c r="B3371" s="569" t="s">
        <v>8437</v>
      </c>
      <c r="C3371" s="569" t="s">
        <v>52</v>
      </c>
      <c r="D3371" s="570">
        <v>11.19</v>
      </c>
    </row>
    <row r="3372" spans="1:4" ht="38.25">
      <c r="A3372" s="569">
        <v>89605</v>
      </c>
      <c r="B3372" s="569" t="s">
        <v>8438</v>
      </c>
      <c r="C3372" s="569" t="s">
        <v>52</v>
      </c>
      <c r="D3372" s="570">
        <v>12.86</v>
      </c>
    </row>
    <row r="3373" spans="1:4" ht="38.25">
      <c r="A3373" s="569">
        <v>89609</v>
      </c>
      <c r="B3373" s="569" t="s">
        <v>8439</v>
      </c>
      <c r="C3373" s="569" t="s">
        <v>52</v>
      </c>
      <c r="D3373" s="570">
        <v>68.77</v>
      </c>
    </row>
    <row r="3374" spans="1:4" ht="51">
      <c r="A3374" s="569">
        <v>89610</v>
      </c>
      <c r="B3374" s="569" t="s">
        <v>8440</v>
      </c>
      <c r="C3374" s="569" t="s">
        <v>52</v>
      </c>
      <c r="D3374" s="570">
        <v>14.37</v>
      </c>
    </row>
    <row r="3375" spans="1:4" ht="38.25">
      <c r="A3375" s="569">
        <v>89611</v>
      </c>
      <c r="B3375" s="569" t="s">
        <v>8441</v>
      </c>
      <c r="C3375" s="569" t="s">
        <v>52</v>
      </c>
      <c r="D3375" s="570">
        <v>21.11</v>
      </c>
    </row>
    <row r="3376" spans="1:4" ht="38.25">
      <c r="A3376" s="569">
        <v>89612</v>
      </c>
      <c r="B3376" s="569" t="s">
        <v>8442</v>
      </c>
      <c r="C3376" s="569" t="s">
        <v>52</v>
      </c>
      <c r="D3376" s="570">
        <v>139.66</v>
      </c>
    </row>
    <row r="3377" spans="1:4" ht="51">
      <c r="A3377" s="569">
        <v>89613</v>
      </c>
      <c r="B3377" s="569" t="s">
        <v>8443</v>
      </c>
      <c r="C3377" s="569" t="s">
        <v>52</v>
      </c>
      <c r="D3377" s="570">
        <v>23.38</v>
      </c>
    </row>
    <row r="3378" spans="1:4" ht="38.25">
      <c r="A3378" s="569">
        <v>89614</v>
      </c>
      <c r="B3378" s="569" t="s">
        <v>8444</v>
      </c>
      <c r="C3378" s="569" t="s">
        <v>52</v>
      </c>
      <c r="D3378" s="570">
        <v>39.549999999999997</v>
      </c>
    </row>
    <row r="3379" spans="1:4" ht="38.25">
      <c r="A3379" s="569">
        <v>89615</v>
      </c>
      <c r="B3379" s="569" t="s">
        <v>8445</v>
      </c>
      <c r="C3379" s="569" t="s">
        <v>52</v>
      </c>
      <c r="D3379" s="570">
        <v>204.77</v>
      </c>
    </row>
    <row r="3380" spans="1:4" ht="51">
      <c r="A3380" s="569">
        <v>89616</v>
      </c>
      <c r="B3380" s="569" t="s">
        <v>8446</v>
      </c>
      <c r="C3380" s="569" t="s">
        <v>52</v>
      </c>
      <c r="D3380" s="570">
        <v>32.450000000000003</v>
      </c>
    </row>
    <row r="3381" spans="1:4" ht="38.25">
      <c r="A3381" s="569">
        <v>89617</v>
      </c>
      <c r="B3381" s="569" t="s">
        <v>8447</v>
      </c>
      <c r="C3381" s="569" t="s">
        <v>52</v>
      </c>
      <c r="D3381" s="570">
        <v>4.59</v>
      </c>
    </row>
    <row r="3382" spans="1:4" ht="51">
      <c r="A3382" s="569">
        <v>89618</v>
      </c>
      <c r="B3382" s="569" t="s">
        <v>8448</v>
      </c>
      <c r="C3382" s="569" t="s">
        <v>52</v>
      </c>
      <c r="D3382" s="570">
        <v>11.04</v>
      </c>
    </row>
    <row r="3383" spans="1:4" ht="38.25">
      <c r="A3383" s="569">
        <v>89619</v>
      </c>
      <c r="B3383" s="569" t="s">
        <v>5066</v>
      </c>
      <c r="C3383" s="569" t="s">
        <v>52</v>
      </c>
      <c r="D3383" s="570">
        <v>5.95</v>
      </c>
    </row>
    <row r="3384" spans="1:4" ht="38.25">
      <c r="A3384" s="569">
        <v>89620</v>
      </c>
      <c r="B3384" s="569" t="s">
        <v>8449</v>
      </c>
      <c r="C3384" s="569" t="s">
        <v>52</v>
      </c>
      <c r="D3384" s="570">
        <v>7.02</v>
      </c>
    </row>
    <row r="3385" spans="1:4" ht="51">
      <c r="A3385" s="569">
        <v>89621</v>
      </c>
      <c r="B3385" s="569" t="s">
        <v>8450</v>
      </c>
      <c r="C3385" s="569" t="s">
        <v>52</v>
      </c>
      <c r="D3385" s="570">
        <v>17.34</v>
      </c>
    </row>
    <row r="3386" spans="1:4" ht="38.25">
      <c r="A3386" s="569">
        <v>89622</v>
      </c>
      <c r="B3386" s="569" t="s">
        <v>5067</v>
      </c>
      <c r="C3386" s="569" t="s">
        <v>52</v>
      </c>
      <c r="D3386" s="570">
        <v>9.1300000000000008</v>
      </c>
    </row>
    <row r="3387" spans="1:4" ht="38.25">
      <c r="A3387" s="569">
        <v>89623</v>
      </c>
      <c r="B3387" s="569" t="s">
        <v>8451</v>
      </c>
      <c r="C3387" s="569" t="s">
        <v>52</v>
      </c>
      <c r="D3387" s="570">
        <v>11.94</v>
      </c>
    </row>
    <row r="3388" spans="1:4" ht="38.25">
      <c r="A3388" s="569">
        <v>89624</v>
      </c>
      <c r="B3388" s="569" t="s">
        <v>5068</v>
      </c>
      <c r="C3388" s="569" t="s">
        <v>52</v>
      </c>
      <c r="D3388" s="570">
        <v>11.82</v>
      </c>
    </row>
    <row r="3389" spans="1:4" ht="38.25">
      <c r="A3389" s="569">
        <v>89625</v>
      </c>
      <c r="B3389" s="569" t="s">
        <v>8452</v>
      </c>
      <c r="C3389" s="569" t="s">
        <v>52</v>
      </c>
      <c r="D3389" s="570">
        <v>14.49</v>
      </c>
    </row>
    <row r="3390" spans="1:4" ht="38.25">
      <c r="A3390" s="569">
        <v>89626</v>
      </c>
      <c r="B3390" s="569" t="s">
        <v>5069</v>
      </c>
      <c r="C3390" s="569" t="s">
        <v>52</v>
      </c>
      <c r="D3390" s="570">
        <v>18.11</v>
      </c>
    </row>
    <row r="3391" spans="1:4" ht="38.25">
      <c r="A3391" s="569">
        <v>89627</v>
      </c>
      <c r="B3391" s="569" t="s">
        <v>5070</v>
      </c>
      <c r="C3391" s="569" t="s">
        <v>52</v>
      </c>
      <c r="D3391" s="570">
        <v>14.26</v>
      </c>
    </row>
    <row r="3392" spans="1:4" ht="38.25">
      <c r="A3392" s="569">
        <v>89628</v>
      </c>
      <c r="B3392" s="569" t="s">
        <v>8453</v>
      </c>
      <c r="C3392" s="569" t="s">
        <v>52</v>
      </c>
      <c r="D3392" s="570">
        <v>29.66</v>
      </c>
    </row>
    <row r="3393" spans="1:4" ht="38.25">
      <c r="A3393" s="569">
        <v>89629</v>
      </c>
      <c r="B3393" s="569" t="s">
        <v>8454</v>
      </c>
      <c r="C3393" s="569" t="s">
        <v>52</v>
      </c>
      <c r="D3393" s="570">
        <v>52.39</v>
      </c>
    </row>
    <row r="3394" spans="1:4" ht="38.25">
      <c r="A3394" s="569">
        <v>89630</v>
      </c>
      <c r="B3394" s="569" t="s">
        <v>5071</v>
      </c>
      <c r="C3394" s="569" t="s">
        <v>52</v>
      </c>
      <c r="D3394" s="570">
        <v>45.17</v>
      </c>
    </row>
    <row r="3395" spans="1:4" ht="38.25">
      <c r="A3395" s="569">
        <v>89631</v>
      </c>
      <c r="B3395" s="569" t="s">
        <v>8455</v>
      </c>
      <c r="C3395" s="569" t="s">
        <v>52</v>
      </c>
      <c r="D3395" s="570">
        <v>76.650000000000006</v>
      </c>
    </row>
    <row r="3396" spans="1:4" ht="38.25">
      <c r="A3396" s="569">
        <v>89632</v>
      </c>
      <c r="B3396" s="569" t="s">
        <v>5072</v>
      </c>
      <c r="C3396" s="569" t="s">
        <v>52</v>
      </c>
      <c r="D3396" s="570">
        <v>65.92</v>
      </c>
    </row>
    <row r="3397" spans="1:4" ht="38.25">
      <c r="A3397" s="569">
        <v>89637</v>
      </c>
      <c r="B3397" s="569" t="s">
        <v>8457</v>
      </c>
      <c r="C3397" s="569" t="s">
        <v>52</v>
      </c>
      <c r="D3397" s="570">
        <v>6.69</v>
      </c>
    </row>
    <row r="3398" spans="1:4" ht="38.25">
      <c r="A3398" s="569">
        <v>89638</v>
      </c>
      <c r="B3398" s="569" t="s">
        <v>8458</v>
      </c>
      <c r="C3398" s="569" t="s">
        <v>52</v>
      </c>
      <c r="D3398" s="570">
        <v>7.5</v>
      </c>
    </row>
    <row r="3399" spans="1:4" ht="38.25">
      <c r="A3399" s="569">
        <v>89639</v>
      </c>
      <c r="B3399" s="569" t="s">
        <v>8459</v>
      </c>
      <c r="C3399" s="569" t="s">
        <v>52</v>
      </c>
      <c r="D3399" s="570">
        <v>7.81</v>
      </c>
    </row>
    <row r="3400" spans="1:4" ht="38.25">
      <c r="A3400" s="569">
        <v>89641</v>
      </c>
      <c r="B3400" s="569" t="s">
        <v>8460</v>
      </c>
      <c r="C3400" s="569" t="s">
        <v>52</v>
      </c>
      <c r="D3400" s="570">
        <v>9.4499999999999993</v>
      </c>
    </row>
    <row r="3401" spans="1:4" ht="38.25">
      <c r="A3401" s="569">
        <v>89642</v>
      </c>
      <c r="B3401" s="569" t="s">
        <v>8461</v>
      </c>
      <c r="C3401" s="569" t="s">
        <v>52</v>
      </c>
      <c r="D3401" s="570">
        <v>11</v>
      </c>
    </row>
    <row r="3402" spans="1:4" ht="38.25">
      <c r="A3402" s="569">
        <v>89643</v>
      </c>
      <c r="B3402" s="569" t="s">
        <v>8462</v>
      </c>
      <c r="C3402" s="569" t="s">
        <v>52</v>
      </c>
      <c r="D3402" s="570">
        <v>11.52</v>
      </c>
    </row>
    <row r="3403" spans="1:4" ht="51">
      <c r="A3403" s="569">
        <v>89645</v>
      </c>
      <c r="B3403" s="569" t="s">
        <v>8463</v>
      </c>
      <c r="C3403" s="569" t="s">
        <v>52</v>
      </c>
      <c r="D3403" s="570">
        <v>21.28</v>
      </c>
    </row>
    <row r="3404" spans="1:4" ht="38.25">
      <c r="A3404" s="569">
        <v>89646</v>
      </c>
      <c r="B3404" s="569" t="s">
        <v>8464</v>
      </c>
      <c r="C3404" s="569" t="s">
        <v>52</v>
      </c>
      <c r="D3404" s="570">
        <v>14.99</v>
      </c>
    </row>
    <row r="3405" spans="1:4" ht="38.25">
      <c r="A3405" s="569">
        <v>89647</v>
      </c>
      <c r="B3405" s="569" t="s">
        <v>8465</v>
      </c>
      <c r="C3405" s="569" t="s">
        <v>52</v>
      </c>
      <c r="D3405" s="570">
        <v>14.63</v>
      </c>
    </row>
    <row r="3406" spans="1:4" ht="38.25">
      <c r="A3406" s="569">
        <v>89648</v>
      </c>
      <c r="B3406" s="569" t="s">
        <v>8466</v>
      </c>
      <c r="C3406" s="569" t="s">
        <v>52</v>
      </c>
      <c r="D3406" s="570">
        <v>16.3</v>
      </c>
    </row>
    <row r="3407" spans="1:4" ht="38.25">
      <c r="A3407" s="569">
        <v>89649</v>
      </c>
      <c r="B3407" s="569" t="s">
        <v>8467</v>
      </c>
      <c r="C3407" s="569" t="s">
        <v>52</v>
      </c>
      <c r="D3407" s="570">
        <v>22.4</v>
      </c>
    </row>
    <row r="3408" spans="1:4" ht="38.25">
      <c r="A3408" s="569">
        <v>89650</v>
      </c>
      <c r="B3408" s="569" t="s">
        <v>8468</v>
      </c>
      <c r="C3408" s="569" t="s">
        <v>52</v>
      </c>
      <c r="D3408" s="570">
        <v>22.4</v>
      </c>
    </row>
    <row r="3409" spans="1:4" ht="38.25">
      <c r="A3409" s="569">
        <v>89651</v>
      </c>
      <c r="B3409" s="569" t="s">
        <v>5076</v>
      </c>
      <c r="C3409" s="569" t="s">
        <v>52</v>
      </c>
      <c r="D3409" s="570">
        <v>4.5199999999999996</v>
      </c>
    </row>
    <row r="3410" spans="1:4" ht="38.25">
      <c r="A3410" s="569">
        <v>89652</v>
      </c>
      <c r="B3410" s="569" t="s">
        <v>8469</v>
      </c>
      <c r="C3410" s="569" t="s">
        <v>52</v>
      </c>
      <c r="D3410" s="570">
        <v>8.08</v>
      </c>
    </row>
    <row r="3411" spans="1:4" ht="51">
      <c r="A3411" s="569">
        <v>89653</v>
      </c>
      <c r="B3411" s="569" t="s">
        <v>8470</v>
      </c>
      <c r="C3411" s="569" t="s">
        <v>52</v>
      </c>
      <c r="D3411" s="570">
        <v>13.55</v>
      </c>
    </row>
    <row r="3412" spans="1:4" ht="38.25">
      <c r="A3412" s="569">
        <v>89654</v>
      </c>
      <c r="B3412" s="569" t="s">
        <v>8471</v>
      </c>
      <c r="C3412" s="569" t="s">
        <v>52</v>
      </c>
      <c r="D3412" s="570">
        <v>13.19</v>
      </c>
    </row>
    <row r="3413" spans="1:4" ht="38.25">
      <c r="A3413" s="569">
        <v>89655</v>
      </c>
      <c r="B3413" s="569" t="s">
        <v>8472</v>
      </c>
      <c r="C3413" s="569" t="s">
        <v>52</v>
      </c>
      <c r="D3413" s="570">
        <v>19.88</v>
      </c>
    </row>
    <row r="3414" spans="1:4" ht="38.25">
      <c r="A3414" s="569">
        <v>89656</v>
      </c>
      <c r="B3414" s="569" t="s">
        <v>8473</v>
      </c>
      <c r="C3414" s="569" t="s">
        <v>52</v>
      </c>
      <c r="D3414" s="570">
        <v>8.64</v>
      </c>
    </row>
    <row r="3415" spans="1:4" ht="51">
      <c r="A3415" s="569">
        <v>89657</v>
      </c>
      <c r="B3415" s="569" t="s">
        <v>8474</v>
      </c>
      <c r="C3415" s="569" t="s">
        <v>52</v>
      </c>
      <c r="D3415" s="570">
        <v>8.82</v>
      </c>
    </row>
    <row r="3416" spans="1:4" ht="38.25">
      <c r="A3416" s="569">
        <v>89658</v>
      </c>
      <c r="B3416" s="569" t="s">
        <v>8475</v>
      </c>
      <c r="C3416" s="569" t="s">
        <v>52</v>
      </c>
      <c r="D3416" s="570">
        <v>6.23</v>
      </c>
    </row>
    <row r="3417" spans="1:4" ht="38.25">
      <c r="A3417" s="569">
        <v>89659</v>
      </c>
      <c r="B3417" s="569" t="s">
        <v>8476</v>
      </c>
      <c r="C3417" s="569" t="s">
        <v>52</v>
      </c>
      <c r="D3417" s="570">
        <v>11.68</v>
      </c>
    </row>
    <row r="3418" spans="1:4" ht="51">
      <c r="A3418" s="569">
        <v>89660</v>
      </c>
      <c r="B3418" s="569" t="s">
        <v>8477</v>
      </c>
      <c r="C3418" s="569" t="s">
        <v>52</v>
      </c>
      <c r="D3418" s="570">
        <v>5.76</v>
      </c>
    </row>
    <row r="3419" spans="1:4" ht="38.25">
      <c r="A3419" s="569">
        <v>89661</v>
      </c>
      <c r="B3419" s="569" t="s">
        <v>8478</v>
      </c>
      <c r="C3419" s="569" t="s">
        <v>52</v>
      </c>
      <c r="D3419" s="570">
        <v>15.83</v>
      </c>
    </row>
    <row r="3420" spans="1:4" ht="38.25">
      <c r="A3420" s="569">
        <v>89662</v>
      </c>
      <c r="B3420" s="569" t="s">
        <v>8479</v>
      </c>
      <c r="C3420" s="569" t="s">
        <v>52</v>
      </c>
      <c r="D3420" s="570">
        <v>24.7</v>
      </c>
    </row>
    <row r="3421" spans="1:4" ht="38.25">
      <c r="A3421" s="569">
        <v>89663</v>
      </c>
      <c r="B3421" s="569" t="s">
        <v>8480</v>
      </c>
      <c r="C3421" s="569" t="s">
        <v>52</v>
      </c>
      <c r="D3421" s="570">
        <v>9.84</v>
      </c>
    </row>
    <row r="3422" spans="1:4" ht="51">
      <c r="A3422" s="569">
        <v>89664</v>
      </c>
      <c r="B3422" s="569" t="s">
        <v>8481</v>
      </c>
      <c r="C3422" s="569" t="s">
        <v>52</v>
      </c>
      <c r="D3422" s="570">
        <v>11.68</v>
      </c>
    </row>
    <row r="3423" spans="1:4" ht="51">
      <c r="A3423" s="569">
        <v>89665</v>
      </c>
      <c r="B3423" s="569" t="s">
        <v>8482</v>
      </c>
      <c r="C3423" s="569" t="s">
        <v>52</v>
      </c>
      <c r="D3423" s="570">
        <v>8.14</v>
      </c>
    </row>
    <row r="3424" spans="1:4" ht="51">
      <c r="A3424" s="569">
        <v>89666</v>
      </c>
      <c r="B3424" s="569" t="s">
        <v>8483</v>
      </c>
      <c r="C3424" s="569" t="s">
        <v>52</v>
      </c>
      <c r="D3424" s="570">
        <v>4.95</v>
      </c>
    </row>
    <row r="3425" spans="1:4" ht="51">
      <c r="A3425" s="569">
        <v>89667</v>
      </c>
      <c r="B3425" s="569" t="s">
        <v>8484</v>
      </c>
      <c r="C3425" s="569" t="s">
        <v>52</v>
      </c>
      <c r="D3425" s="570">
        <v>23.71</v>
      </c>
    </row>
    <row r="3426" spans="1:4" ht="38.25">
      <c r="A3426" s="569">
        <v>89668</v>
      </c>
      <c r="B3426" s="569" t="s">
        <v>8485</v>
      </c>
      <c r="C3426" s="569" t="s">
        <v>52</v>
      </c>
      <c r="D3426" s="570">
        <v>23.39</v>
      </c>
    </row>
    <row r="3427" spans="1:4" ht="51">
      <c r="A3427" s="569">
        <v>89669</v>
      </c>
      <c r="B3427" s="569" t="s">
        <v>8486</v>
      </c>
      <c r="C3427" s="569" t="s">
        <v>52</v>
      </c>
      <c r="D3427" s="570">
        <v>12.81</v>
      </c>
    </row>
    <row r="3428" spans="1:4" ht="38.25">
      <c r="A3428" s="569">
        <v>89670</v>
      </c>
      <c r="B3428" s="569" t="s">
        <v>8487</v>
      </c>
      <c r="C3428" s="569" t="s">
        <v>52</v>
      </c>
      <c r="D3428" s="570">
        <v>9.39</v>
      </c>
    </row>
    <row r="3429" spans="1:4" ht="51">
      <c r="A3429" s="569">
        <v>89671</v>
      </c>
      <c r="B3429" s="569" t="s">
        <v>8488</v>
      </c>
      <c r="C3429" s="569" t="s">
        <v>52</v>
      </c>
      <c r="D3429" s="570">
        <v>18.64</v>
      </c>
    </row>
    <row r="3430" spans="1:4" ht="38.25">
      <c r="A3430" s="569">
        <v>89672</v>
      </c>
      <c r="B3430" s="569" t="s">
        <v>8489</v>
      </c>
      <c r="C3430" s="569" t="s">
        <v>52</v>
      </c>
      <c r="D3430" s="570">
        <v>15.63</v>
      </c>
    </row>
    <row r="3431" spans="1:4" ht="51">
      <c r="A3431" s="569">
        <v>89673</v>
      </c>
      <c r="B3431" s="569" t="s">
        <v>8490</v>
      </c>
      <c r="C3431" s="569" t="s">
        <v>52</v>
      </c>
      <c r="D3431" s="570">
        <v>14.87</v>
      </c>
    </row>
    <row r="3432" spans="1:4" ht="38.25">
      <c r="A3432" s="569">
        <v>89674</v>
      </c>
      <c r="B3432" s="569" t="s">
        <v>8491</v>
      </c>
      <c r="C3432" s="569" t="s">
        <v>52</v>
      </c>
      <c r="D3432" s="570">
        <v>23.58</v>
      </c>
    </row>
    <row r="3433" spans="1:4" ht="51">
      <c r="A3433" s="569">
        <v>89675</v>
      </c>
      <c r="B3433" s="569" t="s">
        <v>8492</v>
      </c>
      <c r="C3433" s="569" t="s">
        <v>52</v>
      </c>
      <c r="D3433" s="570">
        <v>32.36</v>
      </c>
    </row>
    <row r="3434" spans="1:4" ht="38.25">
      <c r="A3434" s="569">
        <v>89676</v>
      </c>
      <c r="B3434" s="569" t="s">
        <v>8493</v>
      </c>
      <c r="C3434" s="569" t="s">
        <v>52</v>
      </c>
      <c r="D3434" s="570">
        <v>36.549999999999997</v>
      </c>
    </row>
    <row r="3435" spans="1:4" ht="51">
      <c r="A3435" s="569">
        <v>89677</v>
      </c>
      <c r="B3435" s="569" t="s">
        <v>8494</v>
      </c>
      <c r="C3435" s="569" t="s">
        <v>52</v>
      </c>
      <c r="D3435" s="570">
        <v>37.159999999999997</v>
      </c>
    </row>
    <row r="3436" spans="1:4" ht="51">
      <c r="A3436" s="569">
        <v>89678</v>
      </c>
      <c r="B3436" s="569" t="s">
        <v>8495</v>
      </c>
      <c r="C3436" s="569" t="s">
        <v>52</v>
      </c>
      <c r="D3436" s="570">
        <v>6.62</v>
      </c>
    </row>
    <row r="3437" spans="1:4" ht="51">
      <c r="A3437" s="569">
        <v>89679</v>
      </c>
      <c r="B3437" s="569" t="s">
        <v>8496</v>
      </c>
      <c r="C3437" s="569" t="s">
        <v>52</v>
      </c>
      <c r="D3437" s="570">
        <v>60.38</v>
      </c>
    </row>
    <row r="3438" spans="1:4" ht="38.25">
      <c r="A3438" s="569">
        <v>89680</v>
      </c>
      <c r="B3438" s="569" t="s">
        <v>8497</v>
      </c>
      <c r="C3438" s="569" t="s">
        <v>52</v>
      </c>
      <c r="D3438" s="570">
        <v>15.06</v>
      </c>
    </row>
    <row r="3439" spans="1:4" ht="51">
      <c r="A3439" s="569">
        <v>89681</v>
      </c>
      <c r="B3439" s="569" t="s">
        <v>8498</v>
      </c>
      <c r="C3439" s="569" t="s">
        <v>52</v>
      </c>
      <c r="D3439" s="570">
        <v>41.2</v>
      </c>
    </row>
    <row r="3440" spans="1:4" ht="38.25">
      <c r="A3440" s="569">
        <v>89682</v>
      </c>
      <c r="B3440" s="569" t="s">
        <v>8499</v>
      </c>
      <c r="C3440" s="569" t="s">
        <v>52</v>
      </c>
      <c r="D3440" s="570">
        <v>24.39</v>
      </c>
    </row>
    <row r="3441" spans="1:4" ht="38.25">
      <c r="A3441" s="569">
        <v>89684</v>
      </c>
      <c r="B3441" s="569" t="s">
        <v>8500</v>
      </c>
      <c r="C3441" s="569" t="s">
        <v>52</v>
      </c>
      <c r="D3441" s="570">
        <v>34.39</v>
      </c>
    </row>
    <row r="3442" spans="1:4" ht="51">
      <c r="A3442" s="569">
        <v>89685</v>
      </c>
      <c r="B3442" s="569" t="s">
        <v>8501</v>
      </c>
      <c r="C3442" s="569" t="s">
        <v>52</v>
      </c>
      <c r="D3442" s="570">
        <v>28.24</v>
      </c>
    </row>
    <row r="3443" spans="1:4" ht="38.25">
      <c r="A3443" s="569">
        <v>89686</v>
      </c>
      <c r="B3443" s="569" t="s">
        <v>8502</v>
      </c>
      <c r="C3443" s="569" t="s">
        <v>52</v>
      </c>
      <c r="D3443" s="570">
        <v>133.31</v>
      </c>
    </row>
    <row r="3444" spans="1:4" ht="51">
      <c r="A3444" s="569">
        <v>89687</v>
      </c>
      <c r="B3444" s="569" t="s">
        <v>8503</v>
      </c>
      <c r="C3444" s="569" t="s">
        <v>52</v>
      </c>
      <c r="D3444" s="570">
        <v>23.45</v>
      </c>
    </row>
    <row r="3445" spans="1:4" ht="51">
      <c r="A3445" s="569">
        <v>89689</v>
      </c>
      <c r="B3445" s="569" t="s">
        <v>8504</v>
      </c>
      <c r="C3445" s="569" t="s">
        <v>52</v>
      </c>
      <c r="D3445" s="570">
        <v>26.39</v>
      </c>
    </row>
    <row r="3446" spans="1:4" ht="51">
      <c r="A3446" s="569">
        <v>89690</v>
      </c>
      <c r="B3446" s="569" t="s">
        <v>8505</v>
      </c>
      <c r="C3446" s="569" t="s">
        <v>52</v>
      </c>
      <c r="D3446" s="570">
        <v>43.13</v>
      </c>
    </row>
    <row r="3447" spans="1:4" ht="38.25">
      <c r="A3447" s="569">
        <v>89691</v>
      </c>
      <c r="B3447" s="569" t="s">
        <v>5077</v>
      </c>
      <c r="C3447" s="569" t="s">
        <v>52</v>
      </c>
      <c r="D3447" s="570">
        <v>8.5500000000000007</v>
      </c>
    </row>
    <row r="3448" spans="1:4" ht="51">
      <c r="A3448" s="569">
        <v>89692</v>
      </c>
      <c r="B3448" s="569" t="s">
        <v>8506</v>
      </c>
      <c r="C3448" s="569" t="s">
        <v>52</v>
      </c>
      <c r="D3448" s="570">
        <v>41.7</v>
      </c>
    </row>
    <row r="3449" spans="1:4" ht="51">
      <c r="A3449" s="569">
        <v>89693</v>
      </c>
      <c r="B3449" s="569" t="s">
        <v>8507</v>
      </c>
      <c r="C3449" s="569" t="s">
        <v>52</v>
      </c>
      <c r="D3449" s="570">
        <v>38.31</v>
      </c>
    </row>
    <row r="3450" spans="1:4" ht="51">
      <c r="A3450" s="569">
        <v>89694</v>
      </c>
      <c r="B3450" s="569" t="s">
        <v>8508</v>
      </c>
      <c r="C3450" s="569" t="s">
        <v>52</v>
      </c>
      <c r="D3450" s="570">
        <v>14.66</v>
      </c>
    </row>
    <row r="3451" spans="1:4" ht="38.25">
      <c r="A3451" s="569">
        <v>89695</v>
      </c>
      <c r="B3451" s="569" t="s">
        <v>8509</v>
      </c>
      <c r="C3451" s="569" t="s">
        <v>52</v>
      </c>
      <c r="D3451" s="570">
        <v>13.51</v>
      </c>
    </row>
    <row r="3452" spans="1:4" ht="51">
      <c r="A3452" s="569">
        <v>89696</v>
      </c>
      <c r="B3452" s="569" t="s">
        <v>8510</v>
      </c>
      <c r="C3452" s="569" t="s">
        <v>52</v>
      </c>
      <c r="D3452" s="570">
        <v>30.19</v>
      </c>
    </row>
    <row r="3453" spans="1:4" ht="38.25">
      <c r="A3453" s="569">
        <v>89697</v>
      </c>
      <c r="B3453" s="569" t="s">
        <v>5078</v>
      </c>
      <c r="C3453" s="569" t="s">
        <v>52</v>
      </c>
      <c r="D3453" s="570">
        <v>10.61</v>
      </c>
    </row>
    <row r="3454" spans="1:4" ht="51">
      <c r="A3454" s="569">
        <v>89698</v>
      </c>
      <c r="B3454" s="569" t="s">
        <v>8511</v>
      </c>
      <c r="C3454" s="569" t="s">
        <v>52</v>
      </c>
      <c r="D3454" s="570">
        <v>119.3</v>
      </c>
    </row>
    <row r="3455" spans="1:4" ht="51">
      <c r="A3455" s="569">
        <v>89699</v>
      </c>
      <c r="B3455" s="569" t="s">
        <v>8512</v>
      </c>
      <c r="C3455" s="569" t="s">
        <v>52</v>
      </c>
      <c r="D3455" s="570">
        <v>96.95</v>
      </c>
    </row>
    <row r="3456" spans="1:4" ht="51">
      <c r="A3456" s="569">
        <v>89700</v>
      </c>
      <c r="B3456" s="569" t="s">
        <v>8513</v>
      </c>
      <c r="C3456" s="569" t="s">
        <v>52</v>
      </c>
      <c r="D3456" s="570">
        <v>15.84</v>
      </c>
    </row>
    <row r="3457" spans="1:4" ht="51">
      <c r="A3457" s="569">
        <v>89701</v>
      </c>
      <c r="B3457" s="569" t="s">
        <v>8514</v>
      </c>
      <c r="C3457" s="569" t="s">
        <v>52</v>
      </c>
      <c r="D3457" s="570">
        <v>86.51</v>
      </c>
    </row>
    <row r="3458" spans="1:4" ht="38.25">
      <c r="A3458" s="569">
        <v>89702</v>
      </c>
      <c r="B3458" s="569" t="s">
        <v>8515</v>
      </c>
      <c r="C3458" s="569" t="s">
        <v>52</v>
      </c>
      <c r="D3458" s="570">
        <v>15.84</v>
      </c>
    </row>
    <row r="3459" spans="1:4" ht="51">
      <c r="A3459" s="569">
        <v>89703</v>
      </c>
      <c r="B3459" s="569" t="s">
        <v>5079</v>
      </c>
      <c r="C3459" s="569" t="s">
        <v>52</v>
      </c>
      <c r="D3459" s="570">
        <v>37.06</v>
      </c>
    </row>
    <row r="3460" spans="1:4" ht="51">
      <c r="A3460" s="569">
        <v>89704</v>
      </c>
      <c r="B3460" s="569" t="s">
        <v>8516</v>
      </c>
      <c r="C3460" s="569" t="s">
        <v>52</v>
      </c>
      <c r="D3460" s="570">
        <v>68.400000000000006</v>
      </c>
    </row>
    <row r="3461" spans="1:4" ht="38.25">
      <c r="A3461" s="569">
        <v>89705</v>
      </c>
      <c r="B3461" s="569" t="s">
        <v>8517</v>
      </c>
      <c r="C3461" s="569" t="s">
        <v>52</v>
      </c>
      <c r="D3461" s="570">
        <v>17.64</v>
      </c>
    </row>
    <row r="3462" spans="1:4" ht="38.25">
      <c r="A3462" s="569">
        <v>89706</v>
      </c>
      <c r="B3462" s="569" t="s">
        <v>8518</v>
      </c>
      <c r="C3462" s="569" t="s">
        <v>52</v>
      </c>
      <c r="D3462" s="570">
        <v>40.119999999999997</v>
      </c>
    </row>
    <row r="3463" spans="1:4" ht="38.25">
      <c r="A3463" s="569">
        <v>89718</v>
      </c>
      <c r="B3463" s="569" t="s">
        <v>8528</v>
      </c>
      <c r="C3463" s="569" t="s">
        <v>20</v>
      </c>
      <c r="D3463" s="570">
        <v>32.049999999999997</v>
      </c>
    </row>
    <row r="3464" spans="1:4" ht="51">
      <c r="A3464" s="569">
        <v>89719</v>
      </c>
      <c r="B3464" s="569" t="s">
        <v>8529</v>
      </c>
      <c r="C3464" s="569" t="s">
        <v>52</v>
      </c>
      <c r="D3464" s="570">
        <v>7.67</v>
      </c>
    </row>
    <row r="3465" spans="1:4" ht="51">
      <c r="A3465" s="569">
        <v>89720</v>
      </c>
      <c r="B3465" s="569" t="s">
        <v>8530</v>
      </c>
      <c r="C3465" s="569" t="s">
        <v>52</v>
      </c>
      <c r="D3465" s="570">
        <v>9.2200000000000006</v>
      </c>
    </row>
    <row r="3466" spans="1:4" ht="51">
      <c r="A3466" s="569">
        <v>89721</v>
      </c>
      <c r="B3466" s="569" t="s">
        <v>8531</v>
      </c>
      <c r="C3466" s="569" t="s">
        <v>52</v>
      </c>
      <c r="D3466" s="570">
        <v>9.74</v>
      </c>
    </row>
    <row r="3467" spans="1:4" ht="51">
      <c r="A3467" s="569">
        <v>89723</v>
      </c>
      <c r="B3467" s="569" t="s">
        <v>8532</v>
      </c>
      <c r="C3467" s="569" t="s">
        <v>52</v>
      </c>
      <c r="D3467" s="570">
        <v>12.92</v>
      </c>
    </row>
    <row r="3468" spans="1:4" ht="63.75">
      <c r="A3468" s="569">
        <v>89724</v>
      </c>
      <c r="B3468" s="569" t="s">
        <v>8533</v>
      </c>
      <c r="C3468" s="569" t="s">
        <v>52</v>
      </c>
      <c r="D3468" s="570">
        <v>5.51</v>
      </c>
    </row>
    <row r="3469" spans="1:4" ht="51">
      <c r="A3469" s="569">
        <v>89725</v>
      </c>
      <c r="B3469" s="569" t="s">
        <v>8534</v>
      </c>
      <c r="C3469" s="569" t="s">
        <v>52</v>
      </c>
      <c r="D3469" s="570">
        <v>12.56</v>
      </c>
    </row>
    <row r="3470" spans="1:4" ht="63.75">
      <c r="A3470" s="569">
        <v>89726</v>
      </c>
      <c r="B3470" s="569" t="s">
        <v>8535</v>
      </c>
      <c r="C3470" s="569" t="s">
        <v>52</v>
      </c>
      <c r="D3470" s="570">
        <v>6.27</v>
      </c>
    </row>
    <row r="3471" spans="1:4" ht="51">
      <c r="A3471" s="569">
        <v>89727</v>
      </c>
      <c r="B3471" s="569" t="s">
        <v>8536</v>
      </c>
      <c r="C3471" s="569" t="s">
        <v>52</v>
      </c>
      <c r="D3471" s="570">
        <v>14.23</v>
      </c>
    </row>
    <row r="3472" spans="1:4" ht="63.75">
      <c r="A3472" s="569">
        <v>89728</v>
      </c>
      <c r="B3472" s="569" t="s">
        <v>8537</v>
      </c>
      <c r="C3472" s="569" t="s">
        <v>52</v>
      </c>
      <c r="D3472" s="570">
        <v>7.25</v>
      </c>
    </row>
    <row r="3473" spans="1:4" ht="51">
      <c r="A3473" s="569">
        <v>89729</v>
      </c>
      <c r="B3473" s="569" t="s">
        <v>8538</v>
      </c>
      <c r="C3473" s="569" t="s">
        <v>52</v>
      </c>
      <c r="D3473" s="570">
        <v>19.95</v>
      </c>
    </row>
    <row r="3474" spans="1:4" ht="63.75">
      <c r="A3474" s="569">
        <v>89730</v>
      </c>
      <c r="B3474" s="569" t="s">
        <v>8539</v>
      </c>
      <c r="C3474" s="569" t="s">
        <v>52</v>
      </c>
      <c r="D3474" s="570">
        <v>7.35</v>
      </c>
    </row>
    <row r="3475" spans="1:4" ht="63.75">
      <c r="A3475" s="569">
        <v>89731</v>
      </c>
      <c r="B3475" s="569" t="s">
        <v>8540</v>
      </c>
      <c r="C3475" s="569" t="s">
        <v>52</v>
      </c>
      <c r="D3475" s="570">
        <v>7.26</v>
      </c>
    </row>
    <row r="3476" spans="1:4" ht="63.75">
      <c r="A3476" s="569">
        <v>89732</v>
      </c>
      <c r="B3476" s="569" t="s">
        <v>8541</v>
      </c>
      <c r="C3476" s="569" t="s">
        <v>52</v>
      </c>
      <c r="D3476" s="570">
        <v>7.81</v>
      </c>
    </row>
    <row r="3477" spans="1:4" ht="63.75">
      <c r="A3477" s="569">
        <v>89733</v>
      </c>
      <c r="B3477" s="569" t="s">
        <v>8542</v>
      </c>
      <c r="C3477" s="569" t="s">
        <v>52</v>
      </c>
      <c r="D3477" s="570">
        <v>12.09</v>
      </c>
    </row>
    <row r="3478" spans="1:4" ht="51">
      <c r="A3478" s="569">
        <v>89734</v>
      </c>
      <c r="B3478" s="569" t="s">
        <v>8543</v>
      </c>
      <c r="C3478" s="569" t="s">
        <v>52</v>
      </c>
      <c r="D3478" s="570">
        <v>19.95</v>
      </c>
    </row>
    <row r="3479" spans="1:4" ht="63.75">
      <c r="A3479" s="569">
        <v>89735</v>
      </c>
      <c r="B3479" s="569" t="s">
        <v>8544</v>
      </c>
      <c r="C3479" s="569" t="s">
        <v>52</v>
      </c>
      <c r="D3479" s="570">
        <v>11.99</v>
      </c>
    </row>
    <row r="3480" spans="1:4" ht="38.25">
      <c r="A3480" s="569">
        <v>89736</v>
      </c>
      <c r="B3480" s="569" t="s">
        <v>8545</v>
      </c>
      <c r="C3480" s="569" t="s">
        <v>52</v>
      </c>
      <c r="D3480" s="570">
        <v>5.05</v>
      </c>
    </row>
    <row r="3481" spans="1:4" ht="63.75">
      <c r="A3481" s="569">
        <v>89737</v>
      </c>
      <c r="B3481" s="569" t="s">
        <v>8546</v>
      </c>
      <c r="C3481" s="569" t="s">
        <v>52</v>
      </c>
      <c r="D3481" s="570">
        <v>12.55</v>
      </c>
    </row>
    <row r="3482" spans="1:4" ht="51">
      <c r="A3482" s="569">
        <v>89738</v>
      </c>
      <c r="B3482" s="569" t="s">
        <v>8547</v>
      </c>
      <c r="C3482" s="569" t="s">
        <v>52</v>
      </c>
      <c r="D3482" s="570">
        <v>10.5</v>
      </c>
    </row>
    <row r="3483" spans="1:4" ht="63.75">
      <c r="A3483" s="569">
        <v>89739</v>
      </c>
      <c r="B3483" s="569" t="s">
        <v>8548</v>
      </c>
      <c r="C3483" s="569" t="s">
        <v>52</v>
      </c>
      <c r="D3483" s="570">
        <v>13.35</v>
      </c>
    </row>
    <row r="3484" spans="1:4" ht="51">
      <c r="A3484" s="569">
        <v>89740</v>
      </c>
      <c r="B3484" s="569" t="s">
        <v>5081</v>
      </c>
      <c r="C3484" s="569" t="s">
        <v>52</v>
      </c>
      <c r="D3484" s="570">
        <v>4.58</v>
      </c>
    </row>
    <row r="3485" spans="1:4" ht="38.25">
      <c r="A3485" s="569">
        <v>89741</v>
      </c>
      <c r="B3485" s="569" t="s">
        <v>5082</v>
      </c>
      <c r="C3485" s="569" t="s">
        <v>52</v>
      </c>
      <c r="D3485" s="570">
        <v>14.65</v>
      </c>
    </row>
    <row r="3486" spans="1:4" ht="63.75">
      <c r="A3486" s="569">
        <v>89742</v>
      </c>
      <c r="B3486" s="569" t="s">
        <v>8549</v>
      </c>
      <c r="C3486" s="569" t="s">
        <v>52</v>
      </c>
      <c r="D3486" s="570">
        <v>21.33</v>
      </c>
    </row>
    <row r="3487" spans="1:4" ht="63.75">
      <c r="A3487" s="569">
        <v>89743</v>
      </c>
      <c r="B3487" s="569" t="s">
        <v>8550</v>
      </c>
      <c r="C3487" s="569" t="s">
        <v>52</v>
      </c>
      <c r="D3487" s="570">
        <v>28.36</v>
      </c>
    </row>
    <row r="3488" spans="1:4" ht="63.75">
      <c r="A3488" s="569">
        <v>89744</v>
      </c>
      <c r="B3488" s="569" t="s">
        <v>8551</v>
      </c>
      <c r="C3488" s="569" t="s">
        <v>52</v>
      </c>
      <c r="D3488" s="570">
        <v>16.55</v>
      </c>
    </row>
    <row r="3489" spans="1:4" ht="51">
      <c r="A3489" s="569">
        <v>89745</v>
      </c>
      <c r="B3489" s="569" t="s">
        <v>8552</v>
      </c>
      <c r="C3489" s="569" t="s">
        <v>52</v>
      </c>
      <c r="D3489" s="570">
        <v>23.52</v>
      </c>
    </row>
    <row r="3490" spans="1:4" ht="63.75">
      <c r="A3490" s="569">
        <v>89746</v>
      </c>
      <c r="B3490" s="569" t="s">
        <v>8553</v>
      </c>
      <c r="C3490" s="569" t="s">
        <v>52</v>
      </c>
      <c r="D3490" s="570">
        <v>16.61</v>
      </c>
    </row>
    <row r="3491" spans="1:4" ht="51">
      <c r="A3491" s="569">
        <v>89747</v>
      </c>
      <c r="B3491" s="569" t="s">
        <v>5083</v>
      </c>
      <c r="C3491" s="569" t="s">
        <v>52</v>
      </c>
      <c r="D3491" s="570">
        <v>8.66</v>
      </c>
    </row>
    <row r="3492" spans="1:4" ht="63.75">
      <c r="A3492" s="569">
        <v>89748</v>
      </c>
      <c r="B3492" s="569" t="s">
        <v>8554</v>
      </c>
      <c r="C3492" s="569" t="s">
        <v>52</v>
      </c>
      <c r="D3492" s="570">
        <v>24.69</v>
      </c>
    </row>
    <row r="3493" spans="1:4" ht="51">
      <c r="A3493" s="569">
        <v>89749</v>
      </c>
      <c r="B3493" s="569" t="s">
        <v>5084</v>
      </c>
      <c r="C3493" s="569" t="s">
        <v>52</v>
      </c>
      <c r="D3493" s="570">
        <v>10.5</v>
      </c>
    </row>
    <row r="3494" spans="1:4" ht="63.75">
      <c r="A3494" s="569">
        <v>89750</v>
      </c>
      <c r="B3494" s="569" t="s">
        <v>8555</v>
      </c>
      <c r="C3494" s="569" t="s">
        <v>52</v>
      </c>
      <c r="D3494" s="570">
        <v>43.15</v>
      </c>
    </row>
    <row r="3495" spans="1:4" ht="51">
      <c r="A3495" s="569">
        <v>89751</v>
      </c>
      <c r="B3495" s="569" t="s">
        <v>8556</v>
      </c>
      <c r="C3495" s="569" t="s">
        <v>52</v>
      </c>
      <c r="D3495" s="570">
        <v>3.77</v>
      </c>
    </row>
    <row r="3496" spans="1:4" ht="63.75">
      <c r="A3496" s="569">
        <v>89752</v>
      </c>
      <c r="B3496" s="569" t="s">
        <v>8557</v>
      </c>
      <c r="C3496" s="569" t="s">
        <v>52</v>
      </c>
      <c r="D3496" s="570">
        <v>4.32</v>
      </c>
    </row>
    <row r="3497" spans="1:4" ht="63.75">
      <c r="A3497" s="569">
        <v>89753</v>
      </c>
      <c r="B3497" s="569" t="s">
        <v>8558</v>
      </c>
      <c r="C3497" s="569" t="s">
        <v>52</v>
      </c>
      <c r="D3497" s="570">
        <v>6.06</v>
      </c>
    </row>
    <row r="3498" spans="1:4" ht="63.75">
      <c r="A3498" s="569">
        <v>89754</v>
      </c>
      <c r="B3498" s="569" t="s">
        <v>8559</v>
      </c>
      <c r="C3498" s="569" t="s">
        <v>52</v>
      </c>
      <c r="D3498" s="570">
        <v>10.8</v>
      </c>
    </row>
    <row r="3499" spans="1:4" ht="38.25">
      <c r="A3499" s="569">
        <v>89755</v>
      </c>
      <c r="B3499" s="569" t="s">
        <v>8560</v>
      </c>
      <c r="C3499" s="569" t="s">
        <v>52</v>
      </c>
      <c r="D3499" s="570">
        <v>8.0299999999999994</v>
      </c>
    </row>
    <row r="3500" spans="1:4" ht="51">
      <c r="A3500" s="569">
        <v>89756</v>
      </c>
      <c r="B3500" s="569" t="s">
        <v>8561</v>
      </c>
      <c r="C3500" s="569" t="s">
        <v>52</v>
      </c>
      <c r="D3500" s="570">
        <v>14.27</v>
      </c>
    </row>
    <row r="3501" spans="1:4" ht="38.25">
      <c r="A3501" s="569">
        <v>89757</v>
      </c>
      <c r="B3501" s="569" t="s">
        <v>5085</v>
      </c>
      <c r="C3501" s="569" t="s">
        <v>52</v>
      </c>
      <c r="D3501" s="570">
        <v>22.22</v>
      </c>
    </row>
    <row r="3502" spans="1:4" ht="51">
      <c r="A3502" s="569">
        <v>89758</v>
      </c>
      <c r="B3502" s="569" t="s">
        <v>8562</v>
      </c>
      <c r="C3502" s="569" t="s">
        <v>52</v>
      </c>
      <c r="D3502" s="570">
        <v>35.19</v>
      </c>
    </row>
    <row r="3503" spans="1:4" ht="51">
      <c r="A3503" s="569">
        <v>89759</v>
      </c>
      <c r="B3503" s="569" t="s">
        <v>8563</v>
      </c>
      <c r="C3503" s="569" t="s">
        <v>52</v>
      </c>
      <c r="D3503" s="570">
        <v>5.26</v>
      </c>
    </row>
    <row r="3504" spans="1:4" ht="38.25">
      <c r="A3504" s="569">
        <v>89760</v>
      </c>
      <c r="B3504" s="569" t="s">
        <v>8564</v>
      </c>
      <c r="C3504" s="569" t="s">
        <v>52</v>
      </c>
      <c r="D3504" s="570">
        <v>13.44</v>
      </c>
    </row>
    <row r="3505" spans="1:4" ht="51">
      <c r="A3505" s="569">
        <v>89761</v>
      </c>
      <c r="B3505" s="569" t="s">
        <v>8565</v>
      </c>
      <c r="C3505" s="569" t="s">
        <v>52</v>
      </c>
      <c r="D3505" s="570">
        <v>22.77</v>
      </c>
    </row>
    <row r="3506" spans="1:4" ht="38.25">
      <c r="A3506" s="569">
        <v>89762</v>
      </c>
      <c r="B3506" s="569" t="s">
        <v>8566</v>
      </c>
      <c r="C3506" s="569" t="s">
        <v>52</v>
      </c>
      <c r="D3506" s="570">
        <v>32.770000000000003</v>
      </c>
    </row>
    <row r="3507" spans="1:4" ht="51">
      <c r="A3507" s="569">
        <v>89763</v>
      </c>
      <c r="B3507" s="569" t="s">
        <v>8567</v>
      </c>
      <c r="C3507" s="569" t="s">
        <v>52</v>
      </c>
      <c r="D3507" s="570">
        <v>131.69</v>
      </c>
    </row>
    <row r="3508" spans="1:4" ht="51">
      <c r="A3508" s="569">
        <v>89764</v>
      </c>
      <c r="B3508" s="569" t="s">
        <v>5086</v>
      </c>
      <c r="C3508" s="569" t="s">
        <v>52</v>
      </c>
      <c r="D3508" s="570">
        <v>24.77</v>
      </c>
    </row>
    <row r="3509" spans="1:4" ht="38.25">
      <c r="A3509" s="569">
        <v>89765</v>
      </c>
      <c r="B3509" s="569" t="s">
        <v>8568</v>
      </c>
      <c r="C3509" s="569" t="s">
        <v>52</v>
      </c>
      <c r="D3509" s="570">
        <v>9.7899999999999991</v>
      </c>
    </row>
    <row r="3510" spans="1:4" ht="51">
      <c r="A3510" s="569">
        <v>89766</v>
      </c>
      <c r="B3510" s="569" t="s">
        <v>5087</v>
      </c>
      <c r="C3510" s="569" t="s">
        <v>52</v>
      </c>
      <c r="D3510" s="570">
        <v>15.02</v>
      </c>
    </row>
    <row r="3511" spans="1:4" ht="51">
      <c r="A3511" s="569">
        <v>89767</v>
      </c>
      <c r="B3511" s="569" t="s">
        <v>8569</v>
      </c>
      <c r="C3511" s="569" t="s">
        <v>52</v>
      </c>
      <c r="D3511" s="570">
        <v>15.02</v>
      </c>
    </row>
    <row r="3512" spans="1:4" ht="38.25">
      <c r="A3512" s="569">
        <v>89768</v>
      </c>
      <c r="B3512" s="569" t="s">
        <v>8570</v>
      </c>
      <c r="C3512" s="569" t="s">
        <v>52</v>
      </c>
      <c r="D3512" s="570">
        <v>14.88</v>
      </c>
    </row>
    <row r="3513" spans="1:4" ht="38.25">
      <c r="A3513" s="569">
        <v>89769</v>
      </c>
      <c r="B3513" s="569" t="s">
        <v>5088</v>
      </c>
      <c r="C3513" s="569" t="s">
        <v>52</v>
      </c>
      <c r="D3513" s="570">
        <v>36.840000000000003</v>
      </c>
    </row>
    <row r="3514" spans="1:4" ht="38.25">
      <c r="A3514" s="569">
        <v>89772</v>
      </c>
      <c r="B3514" s="569" t="s">
        <v>8573</v>
      </c>
      <c r="C3514" s="569" t="s">
        <v>20</v>
      </c>
      <c r="D3514" s="570">
        <v>58.38</v>
      </c>
    </row>
    <row r="3515" spans="1:4" ht="63.75">
      <c r="A3515" s="569">
        <v>89774</v>
      </c>
      <c r="B3515" s="569" t="s">
        <v>8575</v>
      </c>
      <c r="C3515" s="569" t="s">
        <v>52</v>
      </c>
      <c r="D3515" s="570">
        <v>10.130000000000001</v>
      </c>
    </row>
    <row r="3516" spans="1:4" ht="63.75">
      <c r="A3516" s="569">
        <v>89776</v>
      </c>
      <c r="B3516" s="569" t="s">
        <v>8577</v>
      </c>
      <c r="C3516" s="569" t="s">
        <v>52</v>
      </c>
      <c r="D3516" s="570">
        <v>13.46</v>
      </c>
    </row>
    <row r="3517" spans="1:4" ht="38.25">
      <c r="A3517" s="569">
        <v>89777</v>
      </c>
      <c r="B3517" s="569" t="s">
        <v>8578</v>
      </c>
      <c r="C3517" s="569" t="s">
        <v>52</v>
      </c>
      <c r="D3517" s="570">
        <v>18.84</v>
      </c>
    </row>
    <row r="3518" spans="1:4" ht="63.75">
      <c r="A3518" s="569">
        <v>89778</v>
      </c>
      <c r="B3518" s="569" t="s">
        <v>8579</v>
      </c>
      <c r="C3518" s="569" t="s">
        <v>52</v>
      </c>
      <c r="D3518" s="570">
        <v>12.71</v>
      </c>
    </row>
    <row r="3519" spans="1:4" ht="63.75">
      <c r="A3519" s="569">
        <v>89779</v>
      </c>
      <c r="B3519" s="569" t="s">
        <v>8580</v>
      </c>
      <c r="C3519" s="569" t="s">
        <v>52</v>
      </c>
      <c r="D3519" s="570">
        <v>19.37</v>
      </c>
    </row>
    <row r="3520" spans="1:4" ht="38.25">
      <c r="A3520" s="569">
        <v>89780</v>
      </c>
      <c r="B3520" s="569" t="s">
        <v>5089</v>
      </c>
      <c r="C3520" s="569" t="s">
        <v>52</v>
      </c>
      <c r="D3520" s="570">
        <v>18.84</v>
      </c>
    </row>
    <row r="3521" spans="1:4" ht="38.25">
      <c r="A3521" s="569">
        <v>89781</v>
      </c>
      <c r="B3521" s="569" t="s">
        <v>8581</v>
      </c>
      <c r="C3521" s="569" t="s">
        <v>52</v>
      </c>
      <c r="D3521" s="570">
        <v>28.4</v>
      </c>
    </row>
    <row r="3522" spans="1:4" ht="51">
      <c r="A3522" s="569">
        <v>89782</v>
      </c>
      <c r="B3522" s="569" t="s">
        <v>8582</v>
      </c>
      <c r="C3522" s="569" t="s">
        <v>52</v>
      </c>
      <c r="D3522" s="570">
        <v>8.02</v>
      </c>
    </row>
    <row r="3523" spans="1:4" ht="63.75">
      <c r="A3523" s="569">
        <v>89783</v>
      </c>
      <c r="B3523" s="569" t="s">
        <v>8583</v>
      </c>
      <c r="C3523" s="569" t="s">
        <v>52</v>
      </c>
      <c r="D3523" s="570">
        <v>8.4</v>
      </c>
    </row>
    <row r="3524" spans="1:4" ht="51">
      <c r="A3524" s="569">
        <v>89784</v>
      </c>
      <c r="B3524" s="569" t="s">
        <v>8584</v>
      </c>
      <c r="C3524" s="569" t="s">
        <v>52</v>
      </c>
      <c r="D3524" s="570">
        <v>13.15</v>
      </c>
    </row>
    <row r="3525" spans="1:4" ht="63.75">
      <c r="A3525" s="569">
        <v>89785</v>
      </c>
      <c r="B3525" s="569" t="s">
        <v>8585</v>
      </c>
      <c r="C3525" s="569" t="s">
        <v>52</v>
      </c>
      <c r="D3525" s="570">
        <v>14</v>
      </c>
    </row>
    <row r="3526" spans="1:4" ht="51">
      <c r="A3526" s="569">
        <v>89786</v>
      </c>
      <c r="B3526" s="569" t="s">
        <v>8586</v>
      </c>
      <c r="C3526" s="569" t="s">
        <v>52</v>
      </c>
      <c r="D3526" s="570">
        <v>21.84</v>
      </c>
    </row>
    <row r="3527" spans="1:4" ht="38.25">
      <c r="A3527" s="569">
        <v>89787</v>
      </c>
      <c r="B3527" s="569" t="s">
        <v>8587</v>
      </c>
      <c r="C3527" s="569" t="s">
        <v>52</v>
      </c>
      <c r="D3527" s="570">
        <v>28.4</v>
      </c>
    </row>
    <row r="3528" spans="1:4" ht="38.25">
      <c r="A3528" s="569">
        <v>89788</v>
      </c>
      <c r="B3528" s="569" t="s">
        <v>8588</v>
      </c>
      <c r="C3528" s="569" t="s">
        <v>52</v>
      </c>
      <c r="D3528" s="570">
        <v>56.47</v>
      </c>
    </row>
    <row r="3529" spans="1:4" ht="38.25">
      <c r="A3529" s="569">
        <v>89789</v>
      </c>
      <c r="B3529" s="569" t="s">
        <v>8589</v>
      </c>
      <c r="C3529" s="569" t="s">
        <v>52</v>
      </c>
      <c r="D3529" s="570">
        <v>57.39</v>
      </c>
    </row>
    <row r="3530" spans="1:4" ht="38.25">
      <c r="A3530" s="569">
        <v>89790</v>
      </c>
      <c r="B3530" s="569" t="s">
        <v>8590</v>
      </c>
      <c r="C3530" s="569" t="s">
        <v>52</v>
      </c>
      <c r="D3530" s="570">
        <v>141.59</v>
      </c>
    </row>
    <row r="3531" spans="1:4" ht="38.25">
      <c r="A3531" s="569">
        <v>89791</v>
      </c>
      <c r="B3531" s="569" t="s">
        <v>8591</v>
      </c>
      <c r="C3531" s="569" t="s">
        <v>52</v>
      </c>
      <c r="D3531" s="570">
        <v>144.97</v>
      </c>
    </row>
    <row r="3532" spans="1:4" ht="38.25">
      <c r="A3532" s="569">
        <v>89792</v>
      </c>
      <c r="B3532" s="569" t="s">
        <v>8592</v>
      </c>
      <c r="C3532" s="569" t="s">
        <v>52</v>
      </c>
      <c r="D3532" s="570">
        <v>165.94</v>
      </c>
    </row>
    <row r="3533" spans="1:4" ht="38.25">
      <c r="A3533" s="569">
        <v>89793</v>
      </c>
      <c r="B3533" s="569" t="s">
        <v>8593</v>
      </c>
      <c r="C3533" s="569" t="s">
        <v>52</v>
      </c>
      <c r="D3533" s="570">
        <v>170.49</v>
      </c>
    </row>
    <row r="3534" spans="1:4" ht="38.25">
      <c r="A3534" s="569">
        <v>89794</v>
      </c>
      <c r="B3534" s="569" t="s">
        <v>8594</v>
      </c>
      <c r="C3534" s="569" t="s">
        <v>52</v>
      </c>
      <c r="D3534" s="570">
        <v>12.71</v>
      </c>
    </row>
    <row r="3535" spans="1:4" ht="63.75">
      <c r="A3535" s="569">
        <v>89795</v>
      </c>
      <c r="B3535" s="569" t="s">
        <v>8595</v>
      </c>
      <c r="C3535" s="569" t="s">
        <v>52</v>
      </c>
      <c r="D3535" s="570">
        <v>23.02</v>
      </c>
    </row>
    <row r="3536" spans="1:4" ht="51">
      <c r="A3536" s="569">
        <v>89796</v>
      </c>
      <c r="B3536" s="569" t="s">
        <v>8596</v>
      </c>
      <c r="C3536" s="569" t="s">
        <v>52</v>
      </c>
      <c r="D3536" s="570">
        <v>27.08</v>
      </c>
    </row>
    <row r="3537" spans="1:4" ht="63.75">
      <c r="A3537" s="569">
        <v>89797</v>
      </c>
      <c r="B3537" s="569" t="s">
        <v>8597</v>
      </c>
      <c r="C3537" s="569" t="s">
        <v>52</v>
      </c>
      <c r="D3537" s="570">
        <v>31.53</v>
      </c>
    </row>
    <row r="3538" spans="1:4" ht="51">
      <c r="A3538" s="569">
        <v>89801</v>
      </c>
      <c r="B3538" s="569" t="s">
        <v>8601</v>
      </c>
      <c r="C3538" s="569" t="s">
        <v>52</v>
      </c>
      <c r="D3538" s="570">
        <v>4.3899999999999997</v>
      </c>
    </row>
    <row r="3539" spans="1:4" ht="51">
      <c r="A3539" s="569">
        <v>89802</v>
      </c>
      <c r="B3539" s="569" t="s">
        <v>8602</v>
      </c>
      <c r="C3539" s="569" t="s">
        <v>52</v>
      </c>
      <c r="D3539" s="570">
        <v>4.9400000000000004</v>
      </c>
    </row>
    <row r="3540" spans="1:4" ht="51">
      <c r="A3540" s="569">
        <v>89803</v>
      </c>
      <c r="B3540" s="569" t="s">
        <v>8603</v>
      </c>
      <c r="C3540" s="569" t="s">
        <v>52</v>
      </c>
      <c r="D3540" s="570">
        <v>9.2200000000000006</v>
      </c>
    </row>
    <row r="3541" spans="1:4" ht="51">
      <c r="A3541" s="569">
        <v>89804</v>
      </c>
      <c r="B3541" s="569" t="s">
        <v>8604</v>
      </c>
      <c r="C3541" s="569" t="s">
        <v>52</v>
      </c>
      <c r="D3541" s="570">
        <v>9.1199999999999992</v>
      </c>
    </row>
    <row r="3542" spans="1:4" ht="51">
      <c r="A3542" s="569">
        <v>89805</v>
      </c>
      <c r="B3542" s="569" t="s">
        <v>8605</v>
      </c>
      <c r="C3542" s="569" t="s">
        <v>52</v>
      </c>
      <c r="D3542" s="570">
        <v>9.0399999999999991</v>
      </c>
    </row>
    <row r="3543" spans="1:4" ht="51">
      <c r="A3543" s="569">
        <v>89806</v>
      </c>
      <c r="B3543" s="569" t="s">
        <v>8606</v>
      </c>
      <c r="C3543" s="569" t="s">
        <v>52</v>
      </c>
      <c r="D3543" s="570">
        <v>9.84</v>
      </c>
    </row>
    <row r="3544" spans="1:4" ht="51">
      <c r="A3544" s="569">
        <v>89807</v>
      </c>
      <c r="B3544" s="569" t="s">
        <v>8607</v>
      </c>
      <c r="C3544" s="569" t="s">
        <v>52</v>
      </c>
      <c r="D3544" s="570">
        <v>17.82</v>
      </c>
    </row>
    <row r="3545" spans="1:4" ht="51">
      <c r="A3545" s="569">
        <v>89808</v>
      </c>
      <c r="B3545" s="569" t="s">
        <v>8608</v>
      </c>
      <c r="C3545" s="569" t="s">
        <v>52</v>
      </c>
      <c r="D3545" s="570">
        <v>24.85</v>
      </c>
    </row>
    <row r="3546" spans="1:4" ht="51">
      <c r="A3546" s="569">
        <v>89809</v>
      </c>
      <c r="B3546" s="569" t="s">
        <v>8609</v>
      </c>
      <c r="C3546" s="569" t="s">
        <v>52</v>
      </c>
      <c r="D3546" s="570">
        <v>12.41</v>
      </c>
    </row>
    <row r="3547" spans="1:4" ht="51">
      <c r="A3547" s="569">
        <v>89810</v>
      </c>
      <c r="B3547" s="569" t="s">
        <v>8610</v>
      </c>
      <c r="C3547" s="569" t="s">
        <v>52</v>
      </c>
      <c r="D3547" s="570">
        <v>12.47</v>
      </c>
    </row>
    <row r="3548" spans="1:4" ht="51">
      <c r="A3548" s="569">
        <v>89811</v>
      </c>
      <c r="B3548" s="569" t="s">
        <v>8611</v>
      </c>
      <c r="C3548" s="569" t="s">
        <v>52</v>
      </c>
      <c r="D3548" s="570">
        <v>20.55</v>
      </c>
    </row>
    <row r="3549" spans="1:4" ht="51">
      <c r="A3549" s="569">
        <v>89812</v>
      </c>
      <c r="B3549" s="569" t="s">
        <v>8612</v>
      </c>
      <c r="C3549" s="569" t="s">
        <v>52</v>
      </c>
      <c r="D3549" s="570">
        <v>39.01</v>
      </c>
    </row>
    <row r="3550" spans="1:4" ht="51">
      <c r="A3550" s="569">
        <v>89813</v>
      </c>
      <c r="B3550" s="569" t="s">
        <v>8613</v>
      </c>
      <c r="C3550" s="569" t="s">
        <v>52</v>
      </c>
      <c r="D3550" s="570">
        <v>4.47</v>
      </c>
    </row>
    <row r="3551" spans="1:4" ht="51">
      <c r="A3551" s="569">
        <v>89814</v>
      </c>
      <c r="B3551" s="569" t="s">
        <v>8614</v>
      </c>
      <c r="C3551" s="569" t="s">
        <v>52</v>
      </c>
      <c r="D3551" s="570">
        <v>9.2100000000000009</v>
      </c>
    </row>
    <row r="3552" spans="1:4" ht="38.25">
      <c r="A3552" s="569">
        <v>89815</v>
      </c>
      <c r="B3552" s="569" t="s">
        <v>8615</v>
      </c>
      <c r="C3552" s="569" t="s">
        <v>52</v>
      </c>
      <c r="D3552" s="570">
        <v>22.04</v>
      </c>
    </row>
    <row r="3553" spans="1:4" ht="38.25">
      <c r="A3553" s="569">
        <v>89816</v>
      </c>
      <c r="B3553" s="569" t="s">
        <v>8616</v>
      </c>
      <c r="C3553" s="569" t="s">
        <v>52</v>
      </c>
      <c r="D3553" s="570">
        <v>32.04</v>
      </c>
    </row>
    <row r="3554" spans="1:4" ht="51">
      <c r="A3554" s="569">
        <v>89817</v>
      </c>
      <c r="B3554" s="569" t="s">
        <v>8617</v>
      </c>
      <c r="C3554" s="569" t="s">
        <v>52</v>
      </c>
      <c r="D3554" s="570">
        <v>7.9</v>
      </c>
    </row>
    <row r="3555" spans="1:4" ht="38.25">
      <c r="A3555" s="569">
        <v>89818</v>
      </c>
      <c r="B3555" s="569" t="s">
        <v>8618</v>
      </c>
      <c r="C3555" s="569" t="s">
        <v>52</v>
      </c>
      <c r="D3555" s="570">
        <v>130.96</v>
      </c>
    </row>
    <row r="3556" spans="1:4" ht="51">
      <c r="A3556" s="569">
        <v>89819</v>
      </c>
      <c r="B3556" s="569" t="s">
        <v>8619</v>
      </c>
      <c r="C3556" s="569" t="s">
        <v>52</v>
      </c>
      <c r="D3556" s="570">
        <v>11.23</v>
      </c>
    </row>
    <row r="3557" spans="1:4" ht="38.25">
      <c r="A3557" s="569">
        <v>89820</v>
      </c>
      <c r="B3557" s="569" t="s">
        <v>8620</v>
      </c>
      <c r="C3557" s="569" t="s">
        <v>52</v>
      </c>
      <c r="D3557" s="570">
        <v>24.04</v>
      </c>
    </row>
    <row r="3558" spans="1:4" ht="51">
      <c r="A3558" s="569">
        <v>89821</v>
      </c>
      <c r="B3558" s="569" t="s">
        <v>8621</v>
      </c>
      <c r="C3558" s="569" t="s">
        <v>52</v>
      </c>
      <c r="D3558" s="570">
        <v>9.84</v>
      </c>
    </row>
    <row r="3559" spans="1:4" ht="38.25">
      <c r="A3559" s="569">
        <v>89822</v>
      </c>
      <c r="B3559" s="569" t="s">
        <v>8622</v>
      </c>
      <c r="C3559" s="569" t="s">
        <v>52</v>
      </c>
      <c r="D3559" s="570">
        <v>16.82</v>
      </c>
    </row>
    <row r="3560" spans="1:4" ht="51">
      <c r="A3560" s="569">
        <v>89823</v>
      </c>
      <c r="B3560" s="569" t="s">
        <v>8623</v>
      </c>
      <c r="C3560" s="569" t="s">
        <v>52</v>
      </c>
      <c r="D3560" s="570">
        <v>16.5</v>
      </c>
    </row>
    <row r="3561" spans="1:4" ht="38.25">
      <c r="A3561" s="569">
        <v>89824</v>
      </c>
      <c r="B3561" s="569" t="s">
        <v>8624</v>
      </c>
      <c r="C3561" s="569" t="s">
        <v>52</v>
      </c>
      <c r="D3561" s="570">
        <v>30.11</v>
      </c>
    </row>
    <row r="3562" spans="1:4" ht="51">
      <c r="A3562" s="569">
        <v>89825</v>
      </c>
      <c r="B3562" s="569" t="s">
        <v>8625</v>
      </c>
      <c r="C3562" s="569" t="s">
        <v>52</v>
      </c>
      <c r="D3562" s="570">
        <v>9.65</v>
      </c>
    </row>
    <row r="3563" spans="1:4" ht="38.25">
      <c r="A3563" s="569">
        <v>89826</v>
      </c>
      <c r="B3563" s="569" t="s">
        <v>8626</v>
      </c>
      <c r="C3563" s="569" t="s">
        <v>52</v>
      </c>
      <c r="D3563" s="570">
        <v>133.55000000000001</v>
      </c>
    </row>
    <row r="3564" spans="1:4" ht="51">
      <c r="A3564" s="569">
        <v>89827</v>
      </c>
      <c r="B3564" s="569" t="s">
        <v>8627</v>
      </c>
      <c r="C3564" s="569" t="s">
        <v>52</v>
      </c>
      <c r="D3564" s="570">
        <v>10.5</v>
      </c>
    </row>
    <row r="3565" spans="1:4" ht="38.25">
      <c r="A3565" s="569">
        <v>89828</v>
      </c>
      <c r="B3565" s="569" t="s">
        <v>8628</v>
      </c>
      <c r="C3565" s="569" t="s">
        <v>52</v>
      </c>
      <c r="D3565" s="570">
        <v>46.5</v>
      </c>
    </row>
    <row r="3566" spans="1:4" ht="51">
      <c r="A3566" s="569">
        <v>89829</v>
      </c>
      <c r="B3566" s="569" t="s">
        <v>8629</v>
      </c>
      <c r="C3566" s="569" t="s">
        <v>52</v>
      </c>
      <c r="D3566" s="570">
        <v>17.38</v>
      </c>
    </row>
    <row r="3567" spans="1:4" ht="51">
      <c r="A3567" s="569">
        <v>89830</v>
      </c>
      <c r="B3567" s="569" t="s">
        <v>8630</v>
      </c>
      <c r="C3567" s="569" t="s">
        <v>52</v>
      </c>
      <c r="D3567" s="570">
        <v>18.559999999999999</v>
      </c>
    </row>
    <row r="3568" spans="1:4" ht="38.25">
      <c r="A3568" s="569">
        <v>89831</v>
      </c>
      <c r="B3568" s="569" t="s">
        <v>8631</v>
      </c>
      <c r="C3568" s="569" t="s">
        <v>52</v>
      </c>
      <c r="D3568" s="570">
        <v>159.93</v>
      </c>
    </row>
    <row r="3569" spans="1:4" ht="51">
      <c r="A3569" s="569">
        <v>89832</v>
      </c>
      <c r="B3569" s="569" t="s">
        <v>8632</v>
      </c>
      <c r="C3569" s="569" t="s">
        <v>52</v>
      </c>
      <c r="D3569" s="570">
        <v>31.62</v>
      </c>
    </row>
    <row r="3570" spans="1:4" ht="51">
      <c r="A3570" s="569">
        <v>89833</v>
      </c>
      <c r="B3570" s="569" t="s">
        <v>8633</v>
      </c>
      <c r="C3570" s="569" t="s">
        <v>52</v>
      </c>
      <c r="D3570" s="570">
        <v>21.66</v>
      </c>
    </row>
    <row r="3571" spans="1:4" ht="51">
      <c r="A3571" s="569">
        <v>89834</v>
      </c>
      <c r="B3571" s="569" t="s">
        <v>8634</v>
      </c>
      <c r="C3571" s="569" t="s">
        <v>52</v>
      </c>
      <c r="D3571" s="570">
        <v>26.11</v>
      </c>
    </row>
    <row r="3572" spans="1:4" ht="38.25">
      <c r="A3572" s="569">
        <v>89835</v>
      </c>
      <c r="B3572" s="569" t="s">
        <v>8635</v>
      </c>
      <c r="C3572" s="569" t="s">
        <v>52</v>
      </c>
      <c r="D3572" s="570">
        <v>30.82</v>
      </c>
    </row>
    <row r="3573" spans="1:4" ht="38.25">
      <c r="A3573" s="569">
        <v>89836</v>
      </c>
      <c r="B3573" s="569" t="s">
        <v>8636</v>
      </c>
      <c r="C3573" s="569" t="s">
        <v>52</v>
      </c>
      <c r="D3573" s="570">
        <v>216.23</v>
      </c>
    </row>
    <row r="3574" spans="1:4" ht="38.25">
      <c r="A3574" s="569">
        <v>89837</v>
      </c>
      <c r="B3574" s="569" t="s">
        <v>8637</v>
      </c>
      <c r="C3574" s="569" t="s">
        <v>52</v>
      </c>
      <c r="D3574" s="570">
        <v>106.9</v>
      </c>
    </row>
    <row r="3575" spans="1:4" ht="38.25">
      <c r="A3575" s="569">
        <v>89838</v>
      </c>
      <c r="B3575" s="569" t="s">
        <v>8638</v>
      </c>
      <c r="C3575" s="569" t="s">
        <v>52</v>
      </c>
      <c r="D3575" s="570">
        <v>116.58</v>
      </c>
    </row>
    <row r="3576" spans="1:4" ht="38.25">
      <c r="A3576" s="569">
        <v>89839</v>
      </c>
      <c r="B3576" s="569" t="s">
        <v>8639</v>
      </c>
      <c r="C3576" s="569" t="s">
        <v>52</v>
      </c>
      <c r="D3576" s="570">
        <v>154.91</v>
      </c>
    </row>
    <row r="3577" spans="1:4" ht="38.25">
      <c r="A3577" s="569">
        <v>89840</v>
      </c>
      <c r="B3577" s="569" t="s">
        <v>8640</v>
      </c>
      <c r="C3577" s="569" t="s">
        <v>52</v>
      </c>
      <c r="D3577" s="570">
        <v>133.47</v>
      </c>
    </row>
    <row r="3578" spans="1:4" ht="38.25">
      <c r="A3578" s="569">
        <v>89841</v>
      </c>
      <c r="B3578" s="569" t="s">
        <v>8641</v>
      </c>
      <c r="C3578" s="569" t="s">
        <v>52</v>
      </c>
      <c r="D3578" s="570">
        <v>227.46</v>
      </c>
    </row>
    <row r="3579" spans="1:4" ht="38.25">
      <c r="A3579" s="569">
        <v>89842</v>
      </c>
      <c r="B3579" s="569" t="s">
        <v>8642</v>
      </c>
      <c r="C3579" s="569" t="s">
        <v>52</v>
      </c>
      <c r="D3579" s="570">
        <v>35.380000000000003</v>
      </c>
    </row>
    <row r="3580" spans="1:4" ht="38.25">
      <c r="A3580" s="569">
        <v>89844</v>
      </c>
      <c r="B3580" s="569" t="s">
        <v>8643</v>
      </c>
      <c r="C3580" s="569" t="s">
        <v>52</v>
      </c>
      <c r="D3580" s="570">
        <v>45.23</v>
      </c>
    </row>
    <row r="3581" spans="1:4" ht="38.25">
      <c r="A3581" s="569">
        <v>89845</v>
      </c>
      <c r="B3581" s="569" t="s">
        <v>8644</v>
      </c>
      <c r="C3581" s="569" t="s">
        <v>52</v>
      </c>
      <c r="D3581" s="570">
        <v>70.849999999999994</v>
      </c>
    </row>
    <row r="3582" spans="1:4" ht="38.25">
      <c r="A3582" s="569">
        <v>89846</v>
      </c>
      <c r="B3582" s="569" t="s">
        <v>8645</v>
      </c>
      <c r="C3582" s="569" t="s">
        <v>52</v>
      </c>
      <c r="D3582" s="570">
        <v>161.72999999999999</v>
      </c>
    </row>
    <row r="3583" spans="1:4" ht="38.25">
      <c r="A3583" s="569">
        <v>89847</v>
      </c>
      <c r="B3583" s="569" t="s">
        <v>8646</v>
      </c>
      <c r="C3583" s="569" t="s">
        <v>52</v>
      </c>
      <c r="D3583" s="570">
        <v>198.15</v>
      </c>
    </row>
    <row r="3584" spans="1:4" ht="51">
      <c r="A3584" s="569">
        <v>89850</v>
      </c>
      <c r="B3584" s="569" t="s">
        <v>8649</v>
      </c>
      <c r="C3584" s="569" t="s">
        <v>52</v>
      </c>
      <c r="D3584" s="570">
        <v>16.23</v>
      </c>
    </row>
    <row r="3585" spans="1:4" ht="51">
      <c r="A3585" s="569">
        <v>89851</v>
      </c>
      <c r="B3585" s="569" t="s">
        <v>8650</v>
      </c>
      <c r="C3585" s="569" t="s">
        <v>52</v>
      </c>
      <c r="D3585" s="570">
        <v>16.29</v>
      </c>
    </row>
    <row r="3586" spans="1:4" ht="51">
      <c r="A3586" s="569">
        <v>89852</v>
      </c>
      <c r="B3586" s="569" t="s">
        <v>8651</v>
      </c>
      <c r="C3586" s="569" t="s">
        <v>52</v>
      </c>
      <c r="D3586" s="570">
        <v>24.37</v>
      </c>
    </row>
    <row r="3587" spans="1:4" ht="51">
      <c r="A3587" s="569">
        <v>89853</v>
      </c>
      <c r="B3587" s="569" t="s">
        <v>8652</v>
      </c>
      <c r="C3587" s="569" t="s">
        <v>52</v>
      </c>
      <c r="D3587" s="570">
        <v>42.83</v>
      </c>
    </row>
    <row r="3588" spans="1:4" ht="51">
      <c r="A3588" s="569">
        <v>89854</v>
      </c>
      <c r="B3588" s="569" t="s">
        <v>8653</v>
      </c>
      <c r="C3588" s="569" t="s">
        <v>52</v>
      </c>
      <c r="D3588" s="570">
        <v>48.23</v>
      </c>
    </row>
    <row r="3589" spans="1:4" ht="51">
      <c r="A3589" s="569">
        <v>89855</v>
      </c>
      <c r="B3589" s="569" t="s">
        <v>8654</v>
      </c>
      <c r="C3589" s="569" t="s">
        <v>52</v>
      </c>
      <c r="D3589" s="570">
        <v>51.58</v>
      </c>
    </row>
    <row r="3590" spans="1:4" ht="51">
      <c r="A3590" s="569">
        <v>89856</v>
      </c>
      <c r="B3590" s="569" t="s">
        <v>8655</v>
      </c>
      <c r="C3590" s="569" t="s">
        <v>52</v>
      </c>
      <c r="D3590" s="570">
        <v>12.39</v>
      </c>
    </row>
    <row r="3591" spans="1:4" ht="51">
      <c r="A3591" s="569">
        <v>89857</v>
      </c>
      <c r="B3591" s="569" t="s">
        <v>8656</v>
      </c>
      <c r="C3591" s="569" t="s">
        <v>52</v>
      </c>
      <c r="D3591" s="570">
        <v>19.05</v>
      </c>
    </row>
    <row r="3592" spans="1:4" ht="51">
      <c r="A3592" s="569">
        <v>89859</v>
      </c>
      <c r="B3592" s="569" t="s">
        <v>8657</v>
      </c>
      <c r="C3592" s="569" t="s">
        <v>52</v>
      </c>
      <c r="D3592" s="570">
        <v>34.700000000000003</v>
      </c>
    </row>
    <row r="3593" spans="1:4" ht="51">
      <c r="A3593" s="569">
        <v>89860</v>
      </c>
      <c r="B3593" s="569" t="s">
        <v>8658</v>
      </c>
      <c r="C3593" s="569" t="s">
        <v>52</v>
      </c>
      <c r="D3593" s="570">
        <v>26.76</v>
      </c>
    </row>
    <row r="3594" spans="1:4" ht="51">
      <c r="A3594" s="569">
        <v>89861</v>
      </c>
      <c r="B3594" s="569" t="s">
        <v>8659</v>
      </c>
      <c r="C3594" s="569" t="s">
        <v>52</v>
      </c>
      <c r="D3594" s="570">
        <v>31.21</v>
      </c>
    </row>
    <row r="3595" spans="1:4" ht="51">
      <c r="A3595" s="569">
        <v>89862</v>
      </c>
      <c r="B3595" s="569" t="s">
        <v>8660</v>
      </c>
      <c r="C3595" s="569" t="s">
        <v>52</v>
      </c>
      <c r="D3595" s="570">
        <v>78.25</v>
      </c>
    </row>
    <row r="3596" spans="1:4" ht="51">
      <c r="A3596" s="569">
        <v>89863</v>
      </c>
      <c r="B3596" s="569" t="s">
        <v>8661</v>
      </c>
      <c r="C3596" s="569" t="s">
        <v>52</v>
      </c>
      <c r="D3596" s="570">
        <v>129.54</v>
      </c>
    </row>
    <row r="3597" spans="1:4" ht="38.25">
      <c r="A3597" s="569">
        <v>89866</v>
      </c>
      <c r="B3597" s="569" t="s">
        <v>8662</v>
      </c>
      <c r="C3597" s="569" t="s">
        <v>52</v>
      </c>
      <c r="D3597" s="570">
        <v>3.53</v>
      </c>
    </row>
    <row r="3598" spans="1:4" ht="38.25">
      <c r="A3598" s="569">
        <v>89867</v>
      </c>
      <c r="B3598" s="569" t="s">
        <v>8663</v>
      </c>
      <c r="C3598" s="569" t="s">
        <v>52</v>
      </c>
      <c r="D3598" s="570">
        <v>3.99</v>
      </c>
    </row>
    <row r="3599" spans="1:4" ht="38.25">
      <c r="A3599" s="569">
        <v>89868</v>
      </c>
      <c r="B3599" s="569" t="s">
        <v>5092</v>
      </c>
      <c r="C3599" s="569" t="s">
        <v>52</v>
      </c>
      <c r="D3599" s="570">
        <v>2.58</v>
      </c>
    </row>
    <row r="3600" spans="1:4" ht="38.25">
      <c r="A3600" s="569">
        <v>89869</v>
      </c>
      <c r="B3600" s="569" t="s">
        <v>8664</v>
      </c>
      <c r="C3600" s="569" t="s">
        <v>52</v>
      </c>
      <c r="D3600" s="570">
        <v>5.58</v>
      </c>
    </row>
    <row r="3601" spans="1:4" ht="51">
      <c r="A3601" s="569">
        <v>89979</v>
      </c>
      <c r="B3601" s="569" t="s">
        <v>8711</v>
      </c>
      <c r="C3601" s="569" t="s">
        <v>52</v>
      </c>
      <c r="D3601" s="570">
        <v>16.739999999999998</v>
      </c>
    </row>
    <row r="3602" spans="1:4" ht="51">
      <c r="A3602" s="569">
        <v>89980</v>
      </c>
      <c r="B3602" s="569" t="s">
        <v>8712</v>
      </c>
      <c r="C3602" s="569" t="s">
        <v>52</v>
      </c>
      <c r="D3602" s="570">
        <v>7.15</v>
      </c>
    </row>
    <row r="3603" spans="1:4" ht="51">
      <c r="A3603" s="569">
        <v>89981</v>
      </c>
      <c r="B3603" s="569" t="s">
        <v>8713</v>
      </c>
      <c r="C3603" s="569" t="s">
        <v>52</v>
      </c>
      <c r="D3603" s="570">
        <v>14.44</v>
      </c>
    </row>
    <row r="3604" spans="1:4" ht="51">
      <c r="A3604" s="569">
        <v>90373</v>
      </c>
      <c r="B3604" s="569" t="s">
        <v>8755</v>
      </c>
      <c r="C3604" s="569" t="s">
        <v>52</v>
      </c>
      <c r="D3604" s="570">
        <v>10.039999999999999</v>
      </c>
    </row>
    <row r="3605" spans="1:4" ht="51">
      <c r="A3605" s="569">
        <v>90374</v>
      </c>
      <c r="B3605" s="569" t="s">
        <v>8756</v>
      </c>
      <c r="C3605" s="569" t="s">
        <v>52</v>
      </c>
      <c r="D3605" s="570">
        <v>15.18</v>
      </c>
    </row>
    <row r="3606" spans="1:4" ht="51">
      <c r="A3606" s="569">
        <v>90375</v>
      </c>
      <c r="B3606" s="569" t="s">
        <v>5109</v>
      </c>
      <c r="C3606" s="569" t="s">
        <v>52</v>
      </c>
      <c r="D3606" s="570">
        <v>6.43</v>
      </c>
    </row>
    <row r="3607" spans="1:4" ht="38.25">
      <c r="A3607" s="569">
        <v>92287</v>
      </c>
      <c r="B3607" s="569" t="s">
        <v>5297</v>
      </c>
      <c r="C3607" s="569" t="s">
        <v>52</v>
      </c>
      <c r="D3607" s="570">
        <v>9.07</v>
      </c>
    </row>
    <row r="3608" spans="1:4" ht="38.25">
      <c r="A3608" s="569">
        <v>92288</v>
      </c>
      <c r="B3608" s="569" t="s">
        <v>5298</v>
      </c>
      <c r="C3608" s="569" t="s">
        <v>52</v>
      </c>
      <c r="D3608" s="570">
        <v>13.31</v>
      </c>
    </row>
    <row r="3609" spans="1:4" ht="38.25">
      <c r="A3609" s="569">
        <v>92289</v>
      </c>
      <c r="B3609" s="569" t="s">
        <v>5299</v>
      </c>
      <c r="C3609" s="569" t="s">
        <v>52</v>
      </c>
      <c r="D3609" s="570">
        <v>21.96</v>
      </c>
    </row>
    <row r="3610" spans="1:4" ht="38.25">
      <c r="A3610" s="569">
        <v>92290</v>
      </c>
      <c r="B3610" s="569" t="s">
        <v>5300</v>
      </c>
      <c r="C3610" s="569" t="s">
        <v>52</v>
      </c>
      <c r="D3610" s="570">
        <v>32.33</v>
      </c>
    </row>
    <row r="3611" spans="1:4" ht="38.25">
      <c r="A3611" s="569">
        <v>92291</v>
      </c>
      <c r="B3611" s="569" t="s">
        <v>5301</v>
      </c>
      <c r="C3611" s="569" t="s">
        <v>52</v>
      </c>
      <c r="D3611" s="570">
        <v>48.53</v>
      </c>
    </row>
    <row r="3612" spans="1:4" ht="38.25">
      <c r="A3612" s="569">
        <v>92292</v>
      </c>
      <c r="B3612" s="569" t="s">
        <v>5302</v>
      </c>
      <c r="C3612" s="569" t="s">
        <v>52</v>
      </c>
      <c r="D3612" s="570">
        <v>144.06</v>
      </c>
    </row>
    <row r="3613" spans="1:4" ht="38.25">
      <c r="A3613" s="569">
        <v>92293</v>
      </c>
      <c r="B3613" s="569" t="s">
        <v>9394</v>
      </c>
      <c r="C3613" s="569" t="s">
        <v>52</v>
      </c>
      <c r="D3613" s="570">
        <v>5.4</v>
      </c>
    </row>
    <row r="3614" spans="1:4" ht="38.25">
      <c r="A3614" s="569">
        <v>92294</v>
      </c>
      <c r="B3614" s="569" t="s">
        <v>9395</v>
      </c>
      <c r="C3614" s="569" t="s">
        <v>52</v>
      </c>
      <c r="D3614" s="570">
        <v>8.27</v>
      </c>
    </row>
    <row r="3615" spans="1:4" ht="38.25">
      <c r="A3615" s="569">
        <v>92295</v>
      </c>
      <c r="B3615" s="569" t="s">
        <v>9396</v>
      </c>
      <c r="C3615" s="569" t="s">
        <v>52</v>
      </c>
      <c r="D3615" s="570">
        <v>14.34</v>
      </c>
    </row>
    <row r="3616" spans="1:4" ht="38.25">
      <c r="A3616" s="569">
        <v>92296</v>
      </c>
      <c r="B3616" s="569" t="s">
        <v>9397</v>
      </c>
      <c r="C3616" s="569" t="s">
        <v>52</v>
      </c>
      <c r="D3616" s="570">
        <v>18.75</v>
      </c>
    </row>
    <row r="3617" spans="1:4" ht="38.25">
      <c r="A3617" s="569">
        <v>92297</v>
      </c>
      <c r="B3617" s="569" t="s">
        <v>9398</v>
      </c>
      <c r="C3617" s="569" t="s">
        <v>52</v>
      </c>
      <c r="D3617" s="570">
        <v>28.29</v>
      </c>
    </row>
    <row r="3618" spans="1:4" ht="38.25">
      <c r="A3618" s="569">
        <v>92298</v>
      </c>
      <c r="B3618" s="569" t="s">
        <v>9399</v>
      </c>
      <c r="C3618" s="569" t="s">
        <v>52</v>
      </c>
      <c r="D3618" s="570">
        <v>75.239999999999995</v>
      </c>
    </row>
    <row r="3619" spans="1:4" ht="38.25">
      <c r="A3619" s="569">
        <v>92299</v>
      </c>
      <c r="B3619" s="569" t="s">
        <v>9400</v>
      </c>
      <c r="C3619" s="569" t="s">
        <v>52</v>
      </c>
      <c r="D3619" s="570">
        <v>12.02</v>
      </c>
    </row>
    <row r="3620" spans="1:4" ht="38.25">
      <c r="A3620" s="569">
        <v>92300</v>
      </c>
      <c r="B3620" s="569" t="s">
        <v>9401</v>
      </c>
      <c r="C3620" s="569" t="s">
        <v>52</v>
      </c>
      <c r="D3620" s="570">
        <v>17.100000000000001</v>
      </c>
    </row>
    <row r="3621" spans="1:4" ht="38.25">
      <c r="A3621" s="569">
        <v>92301</v>
      </c>
      <c r="B3621" s="569" t="s">
        <v>9402</v>
      </c>
      <c r="C3621" s="569" t="s">
        <v>52</v>
      </c>
      <c r="D3621" s="570">
        <v>31.01</v>
      </c>
    </row>
    <row r="3622" spans="1:4" ht="38.25">
      <c r="A3622" s="569">
        <v>92302</v>
      </c>
      <c r="B3622" s="569" t="s">
        <v>9403</v>
      </c>
      <c r="C3622" s="569" t="s">
        <v>52</v>
      </c>
      <c r="D3622" s="570">
        <v>40.39</v>
      </c>
    </row>
    <row r="3623" spans="1:4" ht="38.25">
      <c r="A3623" s="569">
        <v>92303</v>
      </c>
      <c r="B3623" s="569" t="s">
        <v>9404</v>
      </c>
      <c r="C3623" s="569" t="s">
        <v>52</v>
      </c>
      <c r="D3623" s="570">
        <v>71.38</v>
      </c>
    </row>
    <row r="3624" spans="1:4" ht="38.25">
      <c r="A3624" s="569">
        <v>92304</v>
      </c>
      <c r="B3624" s="569" t="s">
        <v>9405</v>
      </c>
      <c r="C3624" s="569" t="s">
        <v>52</v>
      </c>
      <c r="D3624" s="570">
        <v>178.24</v>
      </c>
    </row>
    <row r="3625" spans="1:4" ht="51">
      <c r="A3625" s="569">
        <v>92311</v>
      </c>
      <c r="B3625" s="569" t="s">
        <v>5303</v>
      </c>
      <c r="C3625" s="569" t="s">
        <v>52</v>
      </c>
      <c r="D3625" s="570">
        <v>7.88</v>
      </c>
    </row>
    <row r="3626" spans="1:4" ht="51">
      <c r="A3626" s="569">
        <v>92312</v>
      </c>
      <c r="B3626" s="569" t="s">
        <v>5304</v>
      </c>
      <c r="C3626" s="569" t="s">
        <v>52</v>
      </c>
      <c r="D3626" s="570">
        <v>11.54</v>
      </c>
    </row>
    <row r="3627" spans="1:4" ht="51">
      <c r="A3627" s="569">
        <v>92313</v>
      </c>
      <c r="B3627" s="569" t="s">
        <v>5305</v>
      </c>
      <c r="C3627" s="569" t="s">
        <v>52</v>
      </c>
      <c r="D3627" s="570">
        <v>15.76</v>
      </c>
    </row>
    <row r="3628" spans="1:4" ht="38.25">
      <c r="A3628" s="569">
        <v>92314</v>
      </c>
      <c r="B3628" s="569" t="s">
        <v>9409</v>
      </c>
      <c r="C3628" s="569" t="s">
        <v>52</v>
      </c>
      <c r="D3628" s="570">
        <v>5.16</v>
      </c>
    </row>
    <row r="3629" spans="1:4" ht="38.25">
      <c r="A3629" s="569">
        <v>92315</v>
      </c>
      <c r="B3629" s="569" t="s">
        <v>9410</v>
      </c>
      <c r="C3629" s="569" t="s">
        <v>52</v>
      </c>
      <c r="D3629" s="570">
        <v>7.08</v>
      </c>
    </row>
    <row r="3630" spans="1:4" ht="38.25">
      <c r="A3630" s="569">
        <v>92316</v>
      </c>
      <c r="B3630" s="569" t="s">
        <v>9411</v>
      </c>
      <c r="C3630" s="569" t="s">
        <v>52</v>
      </c>
      <c r="D3630" s="570">
        <v>9.9499999999999993</v>
      </c>
    </row>
    <row r="3631" spans="1:4" ht="38.25">
      <c r="A3631" s="569">
        <v>92317</v>
      </c>
      <c r="B3631" s="569" t="s">
        <v>9412</v>
      </c>
      <c r="C3631" s="569" t="s">
        <v>52</v>
      </c>
      <c r="D3631" s="570">
        <v>10.67</v>
      </c>
    </row>
    <row r="3632" spans="1:4" ht="38.25">
      <c r="A3632" s="569">
        <v>92318</v>
      </c>
      <c r="B3632" s="569" t="s">
        <v>9413</v>
      </c>
      <c r="C3632" s="569" t="s">
        <v>52</v>
      </c>
      <c r="D3632" s="570">
        <v>15.31</v>
      </c>
    </row>
    <row r="3633" spans="1:4" ht="38.25">
      <c r="A3633" s="569">
        <v>92319</v>
      </c>
      <c r="B3633" s="569" t="s">
        <v>9414</v>
      </c>
      <c r="C3633" s="569" t="s">
        <v>52</v>
      </c>
      <c r="D3633" s="570">
        <v>20.399999999999999</v>
      </c>
    </row>
    <row r="3634" spans="1:4" ht="51">
      <c r="A3634" s="569">
        <v>92326</v>
      </c>
      <c r="B3634" s="569" t="s">
        <v>5306</v>
      </c>
      <c r="C3634" s="569" t="s">
        <v>52</v>
      </c>
      <c r="D3634" s="570">
        <v>8.06</v>
      </c>
    </row>
    <row r="3635" spans="1:4" ht="51">
      <c r="A3635" s="569">
        <v>92327</v>
      </c>
      <c r="B3635" s="569" t="s">
        <v>5307</v>
      </c>
      <c r="C3635" s="569" t="s">
        <v>52</v>
      </c>
      <c r="D3635" s="570">
        <v>13.84</v>
      </c>
    </row>
    <row r="3636" spans="1:4" ht="51">
      <c r="A3636" s="569">
        <v>92328</v>
      </c>
      <c r="B3636" s="569" t="s">
        <v>5308</v>
      </c>
      <c r="C3636" s="569" t="s">
        <v>52</v>
      </c>
      <c r="D3636" s="570">
        <v>19.809999999999999</v>
      </c>
    </row>
    <row r="3637" spans="1:4" ht="38.25">
      <c r="A3637" s="569">
        <v>92329</v>
      </c>
      <c r="B3637" s="569" t="s">
        <v>9418</v>
      </c>
      <c r="C3637" s="569" t="s">
        <v>52</v>
      </c>
      <c r="D3637" s="570">
        <v>5.3</v>
      </c>
    </row>
    <row r="3638" spans="1:4" ht="38.25">
      <c r="A3638" s="569">
        <v>92330</v>
      </c>
      <c r="B3638" s="569" t="s">
        <v>9419</v>
      </c>
      <c r="C3638" s="569" t="s">
        <v>52</v>
      </c>
      <c r="D3638" s="570">
        <v>8.57</v>
      </c>
    </row>
    <row r="3639" spans="1:4" ht="38.25">
      <c r="A3639" s="569">
        <v>92331</v>
      </c>
      <c r="B3639" s="569" t="s">
        <v>9420</v>
      </c>
      <c r="C3639" s="569" t="s">
        <v>52</v>
      </c>
      <c r="D3639" s="570">
        <v>12.66</v>
      </c>
    </row>
    <row r="3640" spans="1:4" ht="38.25">
      <c r="A3640" s="569">
        <v>92332</v>
      </c>
      <c r="B3640" s="569" t="s">
        <v>9421</v>
      </c>
      <c r="C3640" s="569" t="s">
        <v>52</v>
      </c>
      <c r="D3640" s="570">
        <v>10.91</v>
      </c>
    </row>
    <row r="3641" spans="1:4" ht="38.25">
      <c r="A3641" s="569">
        <v>92333</v>
      </c>
      <c r="B3641" s="569" t="s">
        <v>9422</v>
      </c>
      <c r="C3641" s="569" t="s">
        <v>52</v>
      </c>
      <c r="D3641" s="570">
        <v>18.329999999999998</v>
      </c>
    </row>
    <row r="3642" spans="1:4" ht="38.25">
      <c r="A3642" s="569">
        <v>92334</v>
      </c>
      <c r="B3642" s="569" t="s">
        <v>9423</v>
      </c>
      <c r="C3642" s="569" t="s">
        <v>52</v>
      </c>
      <c r="D3642" s="570">
        <v>25.78</v>
      </c>
    </row>
    <row r="3643" spans="1:4" ht="51">
      <c r="A3643" s="569">
        <v>92344</v>
      </c>
      <c r="B3643" s="569" t="s">
        <v>5310</v>
      </c>
      <c r="C3643" s="569" t="s">
        <v>52</v>
      </c>
      <c r="D3643" s="570">
        <v>38.72</v>
      </c>
    </row>
    <row r="3644" spans="1:4" ht="51">
      <c r="A3644" s="569">
        <v>92345</v>
      </c>
      <c r="B3644" s="569" t="s">
        <v>9431</v>
      </c>
      <c r="C3644" s="569" t="s">
        <v>52</v>
      </c>
      <c r="D3644" s="570">
        <v>38.71</v>
      </c>
    </row>
    <row r="3645" spans="1:4" ht="51">
      <c r="A3645" s="569">
        <v>92346</v>
      </c>
      <c r="B3645" s="569" t="s">
        <v>9432</v>
      </c>
      <c r="C3645" s="569" t="s">
        <v>52</v>
      </c>
      <c r="D3645" s="570">
        <v>50.05</v>
      </c>
    </row>
    <row r="3646" spans="1:4" ht="51">
      <c r="A3646" s="569">
        <v>92347</v>
      </c>
      <c r="B3646" s="569" t="s">
        <v>9433</v>
      </c>
      <c r="C3646" s="569" t="s">
        <v>52</v>
      </c>
      <c r="D3646" s="570">
        <v>55.25</v>
      </c>
    </row>
    <row r="3647" spans="1:4" ht="51">
      <c r="A3647" s="569">
        <v>92348</v>
      </c>
      <c r="B3647" s="569" t="s">
        <v>5311</v>
      </c>
      <c r="C3647" s="569" t="s">
        <v>52</v>
      </c>
      <c r="D3647" s="570">
        <v>68.97</v>
      </c>
    </row>
    <row r="3648" spans="1:4" ht="51">
      <c r="A3648" s="569">
        <v>92349</v>
      </c>
      <c r="B3648" s="569" t="s">
        <v>9434</v>
      </c>
      <c r="C3648" s="569" t="s">
        <v>52</v>
      </c>
      <c r="D3648" s="570">
        <v>73.59</v>
      </c>
    </row>
    <row r="3649" spans="1:4" ht="51">
      <c r="A3649" s="569">
        <v>92350</v>
      </c>
      <c r="B3649" s="569" t="s">
        <v>5312</v>
      </c>
      <c r="C3649" s="569" t="s">
        <v>52</v>
      </c>
      <c r="D3649" s="570">
        <v>57.59</v>
      </c>
    </row>
    <row r="3650" spans="1:4" ht="51">
      <c r="A3650" s="569">
        <v>92351</v>
      </c>
      <c r="B3650" s="569" t="s">
        <v>5313</v>
      </c>
      <c r="C3650" s="569" t="s">
        <v>52</v>
      </c>
      <c r="D3650" s="570">
        <v>56.43</v>
      </c>
    </row>
    <row r="3651" spans="1:4" ht="51">
      <c r="A3651" s="569">
        <v>92352</v>
      </c>
      <c r="B3651" s="569" t="s">
        <v>9435</v>
      </c>
      <c r="C3651" s="569" t="s">
        <v>52</v>
      </c>
      <c r="D3651" s="570">
        <v>84.99</v>
      </c>
    </row>
    <row r="3652" spans="1:4" ht="51">
      <c r="A3652" s="569">
        <v>92353</v>
      </c>
      <c r="B3652" s="569" t="s">
        <v>9436</v>
      </c>
      <c r="C3652" s="569" t="s">
        <v>52</v>
      </c>
      <c r="D3652" s="570">
        <v>79.91</v>
      </c>
    </row>
    <row r="3653" spans="1:4" ht="51">
      <c r="A3653" s="569">
        <v>92354</v>
      </c>
      <c r="B3653" s="569" t="s">
        <v>5314</v>
      </c>
      <c r="C3653" s="569" t="s">
        <v>52</v>
      </c>
      <c r="D3653" s="570">
        <v>111.35</v>
      </c>
    </row>
    <row r="3654" spans="1:4" ht="51">
      <c r="A3654" s="569">
        <v>92355</v>
      </c>
      <c r="B3654" s="569" t="s">
        <v>5315</v>
      </c>
      <c r="C3654" s="569" t="s">
        <v>52</v>
      </c>
      <c r="D3654" s="570">
        <v>101.55</v>
      </c>
    </row>
    <row r="3655" spans="1:4" ht="51">
      <c r="A3655" s="569">
        <v>92356</v>
      </c>
      <c r="B3655" s="569" t="s">
        <v>5316</v>
      </c>
      <c r="C3655" s="569" t="s">
        <v>52</v>
      </c>
      <c r="D3655" s="570">
        <v>75.239999999999995</v>
      </c>
    </row>
    <row r="3656" spans="1:4" ht="51">
      <c r="A3656" s="569">
        <v>92357</v>
      </c>
      <c r="B3656" s="569" t="s">
        <v>5317</v>
      </c>
      <c r="C3656" s="569" t="s">
        <v>52</v>
      </c>
      <c r="D3656" s="570">
        <v>109.14</v>
      </c>
    </row>
    <row r="3657" spans="1:4" ht="51">
      <c r="A3657" s="569">
        <v>92358</v>
      </c>
      <c r="B3657" s="569" t="s">
        <v>5318</v>
      </c>
      <c r="C3657" s="569" t="s">
        <v>52</v>
      </c>
      <c r="D3657" s="570">
        <v>134.49</v>
      </c>
    </row>
    <row r="3658" spans="1:4" ht="51">
      <c r="A3658" s="569">
        <v>92369</v>
      </c>
      <c r="B3658" s="569" t="s">
        <v>9444</v>
      </c>
      <c r="C3658" s="569" t="s">
        <v>52</v>
      </c>
      <c r="D3658" s="570">
        <v>21.65</v>
      </c>
    </row>
    <row r="3659" spans="1:4" ht="51">
      <c r="A3659" s="569">
        <v>92370</v>
      </c>
      <c r="B3659" s="569" t="s">
        <v>9445</v>
      </c>
      <c r="C3659" s="569" t="s">
        <v>52</v>
      </c>
      <c r="D3659" s="570">
        <v>22.59</v>
      </c>
    </row>
    <row r="3660" spans="1:4" ht="51">
      <c r="A3660" s="569">
        <v>92371</v>
      </c>
      <c r="B3660" s="569" t="s">
        <v>9446</v>
      </c>
      <c r="C3660" s="569" t="s">
        <v>52</v>
      </c>
      <c r="D3660" s="570">
        <v>25.85</v>
      </c>
    </row>
    <row r="3661" spans="1:4" ht="51">
      <c r="A3661" s="569">
        <v>92372</v>
      </c>
      <c r="B3661" s="569" t="s">
        <v>9447</v>
      </c>
      <c r="C3661" s="569" t="s">
        <v>52</v>
      </c>
      <c r="D3661" s="570">
        <v>26.72</v>
      </c>
    </row>
    <row r="3662" spans="1:4" ht="51">
      <c r="A3662" s="569">
        <v>92373</v>
      </c>
      <c r="B3662" s="569" t="s">
        <v>9448</v>
      </c>
      <c r="C3662" s="569" t="s">
        <v>52</v>
      </c>
      <c r="D3662" s="570">
        <v>30.29</v>
      </c>
    </row>
    <row r="3663" spans="1:4" ht="51">
      <c r="A3663" s="569">
        <v>92374</v>
      </c>
      <c r="B3663" s="569" t="s">
        <v>9449</v>
      </c>
      <c r="C3663" s="569" t="s">
        <v>52</v>
      </c>
      <c r="D3663" s="570">
        <v>30.46</v>
      </c>
    </row>
    <row r="3664" spans="1:4" ht="51">
      <c r="A3664" s="569">
        <v>92375</v>
      </c>
      <c r="B3664" s="569" t="s">
        <v>9450</v>
      </c>
      <c r="C3664" s="569" t="s">
        <v>52</v>
      </c>
      <c r="D3664" s="570">
        <v>38.68</v>
      </c>
    </row>
    <row r="3665" spans="1:4" ht="51">
      <c r="A3665" s="569">
        <v>92376</v>
      </c>
      <c r="B3665" s="569" t="s">
        <v>9451</v>
      </c>
      <c r="C3665" s="569" t="s">
        <v>52</v>
      </c>
      <c r="D3665" s="570">
        <v>38.67</v>
      </c>
    </row>
    <row r="3666" spans="1:4" ht="51">
      <c r="A3666" s="569">
        <v>92377</v>
      </c>
      <c r="B3666" s="569" t="s">
        <v>9452</v>
      </c>
      <c r="C3666" s="569" t="s">
        <v>52</v>
      </c>
      <c r="D3666" s="570">
        <v>51.14</v>
      </c>
    </row>
    <row r="3667" spans="1:4" ht="51">
      <c r="A3667" s="569">
        <v>92378</v>
      </c>
      <c r="B3667" s="569" t="s">
        <v>9453</v>
      </c>
      <c r="C3667" s="569" t="s">
        <v>52</v>
      </c>
      <c r="D3667" s="570">
        <v>56.34</v>
      </c>
    </row>
    <row r="3668" spans="1:4" ht="51">
      <c r="A3668" s="569">
        <v>92379</v>
      </c>
      <c r="B3668" s="569" t="s">
        <v>9454</v>
      </c>
      <c r="C3668" s="569" t="s">
        <v>52</v>
      </c>
      <c r="D3668" s="570">
        <v>71.2</v>
      </c>
    </row>
    <row r="3669" spans="1:4" ht="51">
      <c r="A3669" s="569">
        <v>92380</v>
      </c>
      <c r="B3669" s="569" t="s">
        <v>9455</v>
      </c>
      <c r="C3669" s="569" t="s">
        <v>52</v>
      </c>
      <c r="D3669" s="570">
        <v>75.819999999999993</v>
      </c>
    </row>
    <row r="3670" spans="1:4" ht="51">
      <c r="A3670" s="569">
        <v>92381</v>
      </c>
      <c r="B3670" s="569" t="s">
        <v>9456</v>
      </c>
      <c r="C3670" s="569" t="s">
        <v>52</v>
      </c>
      <c r="D3670" s="570">
        <v>32.72</v>
      </c>
    </row>
    <row r="3671" spans="1:4" ht="51">
      <c r="A3671" s="569">
        <v>92382</v>
      </c>
      <c r="B3671" s="569" t="s">
        <v>9457</v>
      </c>
      <c r="C3671" s="569" t="s">
        <v>52</v>
      </c>
      <c r="D3671" s="570">
        <v>31.48</v>
      </c>
    </row>
    <row r="3672" spans="1:4" ht="51">
      <c r="A3672" s="569">
        <v>92383</v>
      </c>
      <c r="B3672" s="569" t="s">
        <v>9458</v>
      </c>
      <c r="C3672" s="569" t="s">
        <v>52</v>
      </c>
      <c r="D3672" s="570">
        <v>40.53</v>
      </c>
    </row>
    <row r="3673" spans="1:4" ht="51">
      <c r="A3673" s="569">
        <v>92384</v>
      </c>
      <c r="B3673" s="569" t="s">
        <v>9459</v>
      </c>
      <c r="C3673" s="569" t="s">
        <v>52</v>
      </c>
      <c r="D3673" s="570">
        <v>38.06</v>
      </c>
    </row>
    <row r="3674" spans="1:4" ht="51">
      <c r="A3674" s="569">
        <v>92385</v>
      </c>
      <c r="B3674" s="569" t="s">
        <v>9460</v>
      </c>
      <c r="C3674" s="569" t="s">
        <v>52</v>
      </c>
      <c r="D3674" s="570">
        <v>46.22</v>
      </c>
    </row>
    <row r="3675" spans="1:4" ht="51">
      <c r="A3675" s="569">
        <v>92386</v>
      </c>
      <c r="B3675" s="569" t="s">
        <v>9461</v>
      </c>
      <c r="C3675" s="569" t="s">
        <v>52</v>
      </c>
      <c r="D3675" s="570">
        <v>44.52</v>
      </c>
    </row>
    <row r="3676" spans="1:4" ht="51">
      <c r="A3676" s="569">
        <v>92387</v>
      </c>
      <c r="B3676" s="569" t="s">
        <v>9462</v>
      </c>
      <c r="C3676" s="569" t="s">
        <v>52</v>
      </c>
      <c r="D3676" s="570">
        <v>57.53</v>
      </c>
    </row>
    <row r="3677" spans="1:4" ht="51">
      <c r="A3677" s="569">
        <v>92388</v>
      </c>
      <c r="B3677" s="569" t="s">
        <v>9463</v>
      </c>
      <c r="C3677" s="569" t="s">
        <v>52</v>
      </c>
      <c r="D3677" s="570">
        <v>56.37</v>
      </c>
    </row>
    <row r="3678" spans="1:4" ht="51">
      <c r="A3678" s="569">
        <v>92389</v>
      </c>
      <c r="B3678" s="569" t="s">
        <v>9464</v>
      </c>
      <c r="C3678" s="569" t="s">
        <v>52</v>
      </c>
      <c r="D3678" s="570">
        <v>86.65</v>
      </c>
    </row>
    <row r="3679" spans="1:4" ht="51">
      <c r="A3679" s="569">
        <v>92390</v>
      </c>
      <c r="B3679" s="569" t="s">
        <v>9465</v>
      </c>
      <c r="C3679" s="569" t="s">
        <v>52</v>
      </c>
      <c r="D3679" s="570">
        <v>81.569999999999993</v>
      </c>
    </row>
    <row r="3680" spans="1:4" ht="51">
      <c r="A3680" s="569">
        <v>92635</v>
      </c>
      <c r="B3680" s="569" t="s">
        <v>9655</v>
      </c>
      <c r="C3680" s="569" t="s">
        <v>52</v>
      </c>
      <c r="D3680" s="570">
        <v>114.7</v>
      </c>
    </row>
    <row r="3681" spans="1:4" ht="51">
      <c r="A3681" s="569">
        <v>92636</v>
      </c>
      <c r="B3681" s="569" t="s">
        <v>9656</v>
      </c>
      <c r="C3681" s="569" t="s">
        <v>52</v>
      </c>
      <c r="D3681" s="570">
        <v>104.9</v>
      </c>
    </row>
    <row r="3682" spans="1:4" ht="51">
      <c r="A3682" s="569">
        <v>92637</v>
      </c>
      <c r="B3682" s="569" t="s">
        <v>9657</v>
      </c>
      <c r="C3682" s="569" t="s">
        <v>52</v>
      </c>
      <c r="D3682" s="570">
        <v>42.47</v>
      </c>
    </row>
    <row r="3683" spans="1:4" ht="51">
      <c r="A3683" s="569">
        <v>92638</v>
      </c>
      <c r="B3683" s="569" t="s">
        <v>9658</v>
      </c>
      <c r="C3683" s="569" t="s">
        <v>52</v>
      </c>
      <c r="D3683" s="570">
        <v>51.07</v>
      </c>
    </row>
    <row r="3684" spans="1:4" ht="51">
      <c r="A3684" s="569">
        <v>92639</v>
      </c>
      <c r="B3684" s="569" t="s">
        <v>9659</v>
      </c>
      <c r="C3684" s="569" t="s">
        <v>52</v>
      </c>
      <c r="D3684" s="570">
        <v>58.74</v>
      </c>
    </row>
    <row r="3685" spans="1:4" ht="51">
      <c r="A3685" s="569">
        <v>92640</v>
      </c>
      <c r="B3685" s="569" t="s">
        <v>9660</v>
      </c>
      <c r="C3685" s="569" t="s">
        <v>52</v>
      </c>
      <c r="D3685" s="570">
        <v>75.13</v>
      </c>
    </row>
    <row r="3686" spans="1:4" ht="51">
      <c r="A3686" s="569">
        <v>92642</v>
      </c>
      <c r="B3686" s="569" t="s">
        <v>9661</v>
      </c>
      <c r="C3686" s="569" t="s">
        <v>52</v>
      </c>
      <c r="D3686" s="570">
        <v>111.3</v>
      </c>
    </row>
    <row r="3687" spans="1:4" ht="51">
      <c r="A3687" s="569">
        <v>92644</v>
      </c>
      <c r="B3687" s="569" t="s">
        <v>9662</v>
      </c>
      <c r="C3687" s="569" t="s">
        <v>52</v>
      </c>
      <c r="D3687" s="570">
        <v>138.94999999999999</v>
      </c>
    </row>
    <row r="3688" spans="1:4" ht="51">
      <c r="A3688" s="569">
        <v>92657</v>
      </c>
      <c r="B3688" s="569" t="s">
        <v>9671</v>
      </c>
      <c r="C3688" s="569" t="s">
        <v>52</v>
      </c>
      <c r="D3688" s="570">
        <v>15.63</v>
      </c>
    </row>
    <row r="3689" spans="1:4" ht="51">
      <c r="A3689" s="569">
        <v>92658</v>
      </c>
      <c r="B3689" s="569" t="s">
        <v>9672</v>
      </c>
      <c r="C3689" s="569" t="s">
        <v>52</v>
      </c>
      <c r="D3689" s="570">
        <v>16.57</v>
      </c>
    </row>
    <row r="3690" spans="1:4" ht="51">
      <c r="A3690" s="569">
        <v>92659</v>
      </c>
      <c r="B3690" s="569" t="s">
        <v>9673</v>
      </c>
      <c r="C3690" s="569" t="s">
        <v>52</v>
      </c>
      <c r="D3690" s="570">
        <v>19.010000000000002</v>
      </c>
    </row>
    <row r="3691" spans="1:4" ht="51">
      <c r="A3691" s="569">
        <v>92660</v>
      </c>
      <c r="B3691" s="569" t="s">
        <v>9674</v>
      </c>
      <c r="C3691" s="569" t="s">
        <v>52</v>
      </c>
      <c r="D3691" s="570">
        <v>19.88</v>
      </c>
    </row>
    <row r="3692" spans="1:4" ht="51">
      <c r="A3692" s="569">
        <v>92661</v>
      </c>
      <c r="B3692" s="569" t="s">
        <v>9675</v>
      </c>
      <c r="C3692" s="569" t="s">
        <v>52</v>
      </c>
      <c r="D3692" s="570">
        <v>22.48</v>
      </c>
    </row>
    <row r="3693" spans="1:4" ht="51">
      <c r="A3693" s="569">
        <v>92662</v>
      </c>
      <c r="B3693" s="569" t="s">
        <v>9676</v>
      </c>
      <c r="C3693" s="569" t="s">
        <v>52</v>
      </c>
      <c r="D3693" s="570">
        <v>22.65</v>
      </c>
    </row>
    <row r="3694" spans="1:4" ht="51">
      <c r="A3694" s="569">
        <v>92663</v>
      </c>
      <c r="B3694" s="569" t="s">
        <v>9677</v>
      </c>
      <c r="C3694" s="569" t="s">
        <v>52</v>
      </c>
      <c r="D3694" s="570">
        <v>29.7</v>
      </c>
    </row>
    <row r="3695" spans="1:4" ht="51">
      <c r="A3695" s="569">
        <v>92664</v>
      </c>
      <c r="B3695" s="569" t="s">
        <v>9678</v>
      </c>
      <c r="C3695" s="569" t="s">
        <v>52</v>
      </c>
      <c r="D3695" s="570">
        <v>29.69</v>
      </c>
    </row>
    <row r="3696" spans="1:4" ht="51">
      <c r="A3696" s="569">
        <v>92665</v>
      </c>
      <c r="B3696" s="569" t="s">
        <v>9679</v>
      </c>
      <c r="C3696" s="569" t="s">
        <v>52</v>
      </c>
      <c r="D3696" s="570">
        <v>40.380000000000003</v>
      </c>
    </row>
    <row r="3697" spans="1:4" ht="51">
      <c r="A3697" s="569">
        <v>92666</v>
      </c>
      <c r="B3697" s="569" t="s">
        <v>9680</v>
      </c>
      <c r="C3697" s="569" t="s">
        <v>52</v>
      </c>
      <c r="D3697" s="570">
        <v>45.58</v>
      </c>
    </row>
    <row r="3698" spans="1:4" ht="51">
      <c r="A3698" s="569">
        <v>92667</v>
      </c>
      <c r="B3698" s="569" t="s">
        <v>9681</v>
      </c>
      <c r="C3698" s="569" t="s">
        <v>52</v>
      </c>
      <c r="D3698" s="570">
        <v>58.69</v>
      </c>
    </row>
    <row r="3699" spans="1:4" ht="51">
      <c r="A3699" s="569">
        <v>92668</v>
      </c>
      <c r="B3699" s="569" t="s">
        <v>9682</v>
      </c>
      <c r="C3699" s="569" t="s">
        <v>52</v>
      </c>
      <c r="D3699" s="570">
        <v>63.31</v>
      </c>
    </row>
    <row r="3700" spans="1:4" ht="51">
      <c r="A3700" s="569">
        <v>92669</v>
      </c>
      <c r="B3700" s="569" t="s">
        <v>9683</v>
      </c>
      <c r="C3700" s="569" t="s">
        <v>52</v>
      </c>
      <c r="D3700" s="570">
        <v>23.68</v>
      </c>
    </row>
    <row r="3701" spans="1:4" ht="51">
      <c r="A3701" s="569">
        <v>92670</v>
      </c>
      <c r="B3701" s="569" t="s">
        <v>9684</v>
      </c>
      <c r="C3701" s="569" t="s">
        <v>52</v>
      </c>
      <c r="D3701" s="570">
        <v>22.44</v>
      </c>
    </row>
    <row r="3702" spans="1:4" ht="63.75">
      <c r="A3702" s="569">
        <v>92671</v>
      </c>
      <c r="B3702" s="569" t="s">
        <v>9685</v>
      </c>
      <c r="C3702" s="569" t="s">
        <v>52</v>
      </c>
      <c r="D3702" s="570">
        <v>30.28</v>
      </c>
    </row>
    <row r="3703" spans="1:4" ht="63.75">
      <c r="A3703" s="569">
        <v>92672</v>
      </c>
      <c r="B3703" s="569" t="s">
        <v>9686</v>
      </c>
      <c r="C3703" s="569" t="s">
        <v>52</v>
      </c>
      <c r="D3703" s="570">
        <v>27.81</v>
      </c>
    </row>
    <row r="3704" spans="1:4" ht="63.75">
      <c r="A3704" s="569">
        <v>92673</v>
      </c>
      <c r="B3704" s="569" t="s">
        <v>9687</v>
      </c>
      <c r="C3704" s="569" t="s">
        <v>52</v>
      </c>
      <c r="D3704" s="570">
        <v>34.53</v>
      </c>
    </row>
    <row r="3705" spans="1:4" ht="63.75">
      <c r="A3705" s="569">
        <v>92674</v>
      </c>
      <c r="B3705" s="569" t="s">
        <v>9688</v>
      </c>
      <c r="C3705" s="569" t="s">
        <v>52</v>
      </c>
      <c r="D3705" s="570">
        <v>32.83</v>
      </c>
    </row>
    <row r="3706" spans="1:4" ht="51">
      <c r="A3706" s="569">
        <v>92675</v>
      </c>
      <c r="B3706" s="569" t="s">
        <v>9689</v>
      </c>
      <c r="C3706" s="569" t="s">
        <v>52</v>
      </c>
      <c r="D3706" s="570">
        <v>44.09</v>
      </c>
    </row>
    <row r="3707" spans="1:4" ht="51">
      <c r="A3707" s="569">
        <v>92676</v>
      </c>
      <c r="B3707" s="569" t="s">
        <v>9690</v>
      </c>
      <c r="C3707" s="569" t="s">
        <v>52</v>
      </c>
      <c r="D3707" s="570">
        <v>42.93</v>
      </c>
    </row>
    <row r="3708" spans="1:4" ht="63.75">
      <c r="A3708" s="569">
        <v>92677</v>
      </c>
      <c r="B3708" s="569" t="s">
        <v>9691</v>
      </c>
      <c r="C3708" s="569" t="s">
        <v>52</v>
      </c>
      <c r="D3708" s="570">
        <v>70.540000000000006</v>
      </c>
    </row>
    <row r="3709" spans="1:4" ht="63.75">
      <c r="A3709" s="569">
        <v>92678</v>
      </c>
      <c r="B3709" s="569" t="s">
        <v>9692</v>
      </c>
      <c r="C3709" s="569" t="s">
        <v>52</v>
      </c>
      <c r="D3709" s="570">
        <v>65.459999999999994</v>
      </c>
    </row>
    <row r="3710" spans="1:4" ht="51">
      <c r="A3710" s="569">
        <v>92679</v>
      </c>
      <c r="B3710" s="569" t="s">
        <v>9693</v>
      </c>
      <c r="C3710" s="569" t="s">
        <v>52</v>
      </c>
      <c r="D3710" s="570">
        <v>95.94</v>
      </c>
    </row>
    <row r="3711" spans="1:4" ht="51">
      <c r="A3711" s="569">
        <v>92680</v>
      </c>
      <c r="B3711" s="569" t="s">
        <v>9694</v>
      </c>
      <c r="C3711" s="569" t="s">
        <v>52</v>
      </c>
      <c r="D3711" s="570">
        <v>86.14</v>
      </c>
    </row>
    <row r="3712" spans="1:4" ht="51">
      <c r="A3712" s="569">
        <v>92681</v>
      </c>
      <c r="B3712" s="569" t="s">
        <v>9695</v>
      </c>
      <c r="C3712" s="569" t="s">
        <v>52</v>
      </c>
      <c r="D3712" s="570">
        <v>30.39</v>
      </c>
    </row>
    <row r="3713" spans="1:4" ht="51">
      <c r="A3713" s="569">
        <v>92682</v>
      </c>
      <c r="B3713" s="569" t="s">
        <v>9696</v>
      </c>
      <c r="C3713" s="569" t="s">
        <v>52</v>
      </c>
      <c r="D3713" s="570">
        <v>37.35</v>
      </c>
    </row>
    <row r="3714" spans="1:4" ht="51">
      <c r="A3714" s="569">
        <v>92683</v>
      </c>
      <c r="B3714" s="569" t="s">
        <v>9697</v>
      </c>
      <c r="C3714" s="569" t="s">
        <v>52</v>
      </c>
      <c r="D3714" s="570">
        <v>43.16</v>
      </c>
    </row>
    <row r="3715" spans="1:4" ht="51">
      <c r="A3715" s="569">
        <v>92684</v>
      </c>
      <c r="B3715" s="569" t="s">
        <v>9698</v>
      </c>
      <c r="C3715" s="569" t="s">
        <v>52</v>
      </c>
      <c r="D3715" s="570">
        <v>57.21</v>
      </c>
    </row>
    <row r="3716" spans="1:4" ht="51">
      <c r="A3716" s="569">
        <v>92685</v>
      </c>
      <c r="B3716" s="569" t="s">
        <v>9699</v>
      </c>
      <c r="C3716" s="569" t="s">
        <v>52</v>
      </c>
      <c r="D3716" s="570">
        <v>89.85</v>
      </c>
    </row>
    <row r="3717" spans="1:4" ht="51">
      <c r="A3717" s="569">
        <v>92686</v>
      </c>
      <c r="B3717" s="569" t="s">
        <v>9700</v>
      </c>
      <c r="C3717" s="569" t="s">
        <v>52</v>
      </c>
      <c r="D3717" s="570">
        <v>113.92</v>
      </c>
    </row>
    <row r="3718" spans="1:4" ht="51">
      <c r="A3718" s="569">
        <v>92692</v>
      </c>
      <c r="B3718" s="569" t="s">
        <v>9703</v>
      </c>
      <c r="C3718" s="569" t="s">
        <v>52</v>
      </c>
      <c r="D3718" s="570">
        <v>8.49</v>
      </c>
    </row>
    <row r="3719" spans="1:4" ht="51">
      <c r="A3719" s="569">
        <v>92693</v>
      </c>
      <c r="B3719" s="569" t="s">
        <v>5344</v>
      </c>
      <c r="C3719" s="569" t="s">
        <v>52</v>
      </c>
      <c r="D3719" s="570">
        <v>8.6999999999999993</v>
      </c>
    </row>
    <row r="3720" spans="1:4" ht="51">
      <c r="A3720" s="569">
        <v>92694</v>
      </c>
      <c r="B3720" s="569" t="s">
        <v>9704</v>
      </c>
      <c r="C3720" s="569" t="s">
        <v>52</v>
      </c>
      <c r="D3720" s="570">
        <v>13.59</v>
      </c>
    </row>
    <row r="3721" spans="1:4" ht="51">
      <c r="A3721" s="569">
        <v>92695</v>
      </c>
      <c r="B3721" s="569" t="s">
        <v>5345</v>
      </c>
      <c r="C3721" s="569" t="s">
        <v>52</v>
      </c>
      <c r="D3721" s="570">
        <v>13.8</v>
      </c>
    </row>
    <row r="3722" spans="1:4" ht="51">
      <c r="A3722" s="569">
        <v>92696</v>
      </c>
      <c r="B3722" s="569" t="s">
        <v>5346</v>
      </c>
      <c r="C3722" s="569" t="s">
        <v>52</v>
      </c>
      <c r="D3722" s="570">
        <v>21.4</v>
      </c>
    </row>
    <row r="3723" spans="1:4" ht="51">
      <c r="A3723" s="569">
        <v>92697</v>
      </c>
      <c r="B3723" s="569" t="s">
        <v>9705</v>
      </c>
      <c r="C3723" s="569" t="s">
        <v>52</v>
      </c>
      <c r="D3723" s="570">
        <v>22.34</v>
      </c>
    </row>
    <row r="3724" spans="1:4" ht="51">
      <c r="A3724" s="569">
        <v>92698</v>
      </c>
      <c r="B3724" s="569" t="s">
        <v>9706</v>
      </c>
      <c r="C3724" s="569" t="s">
        <v>52</v>
      </c>
      <c r="D3724" s="570">
        <v>12.55</v>
      </c>
    </row>
    <row r="3725" spans="1:4" ht="51">
      <c r="A3725" s="569">
        <v>92699</v>
      </c>
      <c r="B3725" s="569" t="s">
        <v>9707</v>
      </c>
      <c r="C3725" s="569" t="s">
        <v>52</v>
      </c>
      <c r="D3725" s="570">
        <v>11.87</v>
      </c>
    </row>
    <row r="3726" spans="1:4" ht="51">
      <c r="A3726" s="569">
        <v>92700</v>
      </c>
      <c r="B3726" s="569" t="s">
        <v>9708</v>
      </c>
      <c r="C3726" s="569" t="s">
        <v>52</v>
      </c>
      <c r="D3726" s="570">
        <v>20.6</v>
      </c>
    </row>
    <row r="3727" spans="1:4" ht="51">
      <c r="A3727" s="569">
        <v>92701</v>
      </c>
      <c r="B3727" s="569" t="s">
        <v>9709</v>
      </c>
      <c r="C3727" s="569" t="s">
        <v>52</v>
      </c>
      <c r="D3727" s="570">
        <v>19.59</v>
      </c>
    </row>
    <row r="3728" spans="1:4" ht="51">
      <c r="A3728" s="569">
        <v>92702</v>
      </c>
      <c r="B3728" s="569" t="s">
        <v>9710</v>
      </c>
      <c r="C3728" s="569" t="s">
        <v>52</v>
      </c>
      <c r="D3728" s="570">
        <v>32.369999999999997</v>
      </c>
    </row>
    <row r="3729" spans="1:4" ht="51">
      <c r="A3729" s="569">
        <v>92703</v>
      </c>
      <c r="B3729" s="569" t="s">
        <v>9711</v>
      </c>
      <c r="C3729" s="569" t="s">
        <v>52</v>
      </c>
      <c r="D3729" s="570">
        <v>31.13</v>
      </c>
    </row>
    <row r="3730" spans="1:4" ht="51">
      <c r="A3730" s="569">
        <v>92704</v>
      </c>
      <c r="B3730" s="569" t="s">
        <v>9712</v>
      </c>
      <c r="C3730" s="569" t="s">
        <v>52</v>
      </c>
      <c r="D3730" s="570">
        <v>15.99</v>
      </c>
    </row>
    <row r="3731" spans="1:4" ht="51">
      <c r="A3731" s="569">
        <v>92705</v>
      </c>
      <c r="B3731" s="569" t="s">
        <v>9713</v>
      </c>
      <c r="C3731" s="569" t="s">
        <v>52</v>
      </c>
      <c r="D3731" s="570">
        <v>25.93</v>
      </c>
    </row>
    <row r="3732" spans="1:4" ht="51">
      <c r="A3732" s="569">
        <v>92706</v>
      </c>
      <c r="B3732" s="569" t="s">
        <v>5347</v>
      </c>
      <c r="C3732" s="569" t="s">
        <v>52</v>
      </c>
      <c r="D3732" s="570">
        <v>41.99</v>
      </c>
    </row>
    <row r="3733" spans="1:4" ht="51">
      <c r="A3733" s="569">
        <v>92889</v>
      </c>
      <c r="B3733" s="569" t="s">
        <v>5358</v>
      </c>
      <c r="C3733" s="569" t="s">
        <v>52</v>
      </c>
      <c r="D3733" s="570">
        <v>72.45</v>
      </c>
    </row>
    <row r="3734" spans="1:4" ht="51">
      <c r="A3734" s="569">
        <v>92890</v>
      </c>
      <c r="B3734" s="569" t="s">
        <v>9872</v>
      </c>
      <c r="C3734" s="569" t="s">
        <v>52</v>
      </c>
      <c r="D3734" s="570">
        <v>108.07</v>
      </c>
    </row>
    <row r="3735" spans="1:4" ht="51">
      <c r="A3735" s="569">
        <v>92891</v>
      </c>
      <c r="B3735" s="569" t="s">
        <v>5359</v>
      </c>
      <c r="C3735" s="569" t="s">
        <v>52</v>
      </c>
      <c r="D3735" s="570">
        <v>156.72999999999999</v>
      </c>
    </row>
    <row r="3736" spans="1:4" ht="51">
      <c r="A3736" s="569">
        <v>92892</v>
      </c>
      <c r="B3736" s="569" t="s">
        <v>9873</v>
      </c>
      <c r="C3736" s="569" t="s">
        <v>52</v>
      </c>
      <c r="D3736" s="570">
        <v>32.630000000000003</v>
      </c>
    </row>
    <row r="3737" spans="1:4" ht="51">
      <c r="A3737" s="569">
        <v>92893</v>
      </c>
      <c r="B3737" s="569" t="s">
        <v>9874</v>
      </c>
      <c r="C3737" s="569" t="s">
        <v>52</v>
      </c>
      <c r="D3737" s="570">
        <v>45.39</v>
      </c>
    </row>
    <row r="3738" spans="1:4" ht="51">
      <c r="A3738" s="569">
        <v>92894</v>
      </c>
      <c r="B3738" s="569" t="s">
        <v>9875</v>
      </c>
      <c r="C3738" s="569" t="s">
        <v>52</v>
      </c>
      <c r="D3738" s="570">
        <v>53.89</v>
      </c>
    </row>
    <row r="3739" spans="1:4" ht="51">
      <c r="A3739" s="569">
        <v>92895</v>
      </c>
      <c r="B3739" s="569" t="s">
        <v>9876</v>
      </c>
      <c r="C3739" s="569" t="s">
        <v>52</v>
      </c>
      <c r="D3739" s="570">
        <v>72.41</v>
      </c>
    </row>
    <row r="3740" spans="1:4" ht="51">
      <c r="A3740" s="569">
        <v>92896</v>
      </c>
      <c r="B3740" s="569" t="s">
        <v>9877</v>
      </c>
      <c r="C3740" s="569" t="s">
        <v>52</v>
      </c>
      <c r="D3740" s="570">
        <v>109.16</v>
      </c>
    </row>
    <row r="3741" spans="1:4" ht="51">
      <c r="A3741" s="569">
        <v>92897</v>
      </c>
      <c r="B3741" s="569" t="s">
        <v>9878</v>
      </c>
      <c r="C3741" s="569" t="s">
        <v>52</v>
      </c>
      <c r="D3741" s="570">
        <v>158.96</v>
      </c>
    </row>
    <row r="3742" spans="1:4" ht="51">
      <c r="A3742" s="569">
        <v>92898</v>
      </c>
      <c r="B3742" s="569" t="s">
        <v>9879</v>
      </c>
      <c r="C3742" s="569" t="s">
        <v>52</v>
      </c>
      <c r="D3742" s="570">
        <v>26.61</v>
      </c>
    </row>
    <row r="3743" spans="1:4" ht="51">
      <c r="A3743" s="569">
        <v>92899</v>
      </c>
      <c r="B3743" s="569" t="s">
        <v>9880</v>
      </c>
      <c r="C3743" s="569" t="s">
        <v>52</v>
      </c>
      <c r="D3743" s="570">
        <v>38.549999999999997</v>
      </c>
    </row>
    <row r="3744" spans="1:4" ht="51">
      <c r="A3744" s="569">
        <v>92900</v>
      </c>
      <c r="B3744" s="569" t="s">
        <v>9881</v>
      </c>
      <c r="C3744" s="569" t="s">
        <v>52</v>
      </c>
      <c r="D3744" s="570">
        <v>46.08</v>
      </c>
    </row>
    <row r="3745" spans="1:4" ht="51">
      <c r="A3745" s="569">
        <v>92901</v>
      </c>
      <c r="B3745" s="569" t="s">
        <v>9882</v>
      </c>
      <c r="C3745" s="569" t="s">
        <v>52</v>
      </c>
      <c r="D3745" s="570">
        <v>63.43</v>
      </c>
    </row>
    <row r="3746" spans="1:4" ht="51">
      <c r="A3746" s="569">
        <v>92902</v>
      </c>
      <c r="B3746" s="569" t="s">
        <v>9883</v>
      </c>
      <c r="C3746" s="569" t="s">
        <v>52</v>
      </c>
      <c r="D3746" s="570">
        <v>98.4</v>
      </c>
    </row>
    <row r="3747" spans="1:4" ht="51">
      <c r="A3747" s="569">
        <v>92903</v>
      </c>
      <c r="B3747" s="569" t="s">
        <v>9884</v>
      </c>
      <c r="C3747" s="569" t="s">
        <v>52</v>
      </c>
      <c r="D3747" s="570">
        <v>146.44999999999999</v>
      </c>
    </row>
    <row r="3748" spans="1:4" ht="51">
      <c r="A3748" s="569">
        <v>92904</v>
      </c>
      <c r="B3748" s="569" t="s">
        <v>9885</v>
      </c>
      <c r="C3748" s="569" t="s">
        <v>52</v>
      </c>
      <c r="D3748" s="570">
        <v>17.920000000000002</v>
      </c>
    </row>
    <row r="3749" spans="1:4" ht="51">
      <c r="A3749" s="569">
        <v>92905</v>
      </c>
      <c r="B3749" s="569" t="s">
        <v>9886</v>
      </c>
      <c r="C3749" s="569" t="s">
        <v>52</v>
      </c>
      <c r="D3749" s="570">
        <v>25.89</v>
      </c>
    </row>
    <row r="3750" spans="1:4" ht="51">
      <c r="A3750" s="569">
        <v>92906</v>
      </c>
      <c r="B3750" s="569" t="s">
        <v>5360</v>
      </c>
      <c r="C3750" s="569" t="s">
        <v>52</v>
      </c>
      <c r="D3750" s="570">
        <v>32.380000000000003</v>
      </c>
    </row>
    <row r="3751" spans="1:4" ht="51">
      <c r="A3751" s="569">
        <v>92907</v>
      </c>
      <c r="B3751" s="569" t="s">
        <v>5361</v>
      </c>
      <c r="C3751" s="569" t="s">
        <v>52</v>
      </c>
      <c r="D3751" s="570">
        <v>40.67</v>
      </c>
    </row>
    <row r="3752" spans="1:4" ht="51">
      <c r="A3752" s="569">
        <v>92908</v>
      </c>
      <c r="B3752" s="569" t="s">
        <v>5362</v>
      </c>
      <c r="C3752" s="569" t="s">
        <v>52</v>
      </c>
      <c r="D3752" s="570">
        <v>40.67</v>
      </c>
    </row>
    <row r="3753" spans="1:4" ht="51">
      <c r="A3753" s="569">
        <v>92909</v>
      </c>
      <c r="B3753" s="569" t="s">
        <v>9887</v>
      </c>
      <c r="C3753" s="569" t="s">
        <v>52</v>
      </c>
      <c r="D3753" s="570">
        <v>40.67</v>
      </c>
    </row>
    <row r="3754" spans="1:4" ht="51">
      <c r="A3754" s="569">
        <v>92910</v>
      </c>
      <c r="B3754" s="569" t="s">
        <v>9888</v>
      </c>
      <c r="C3754" s="569" t="s">
        <v>52</v>
      </c>
      <c r="D3754" s="570">
        <v>57.45</v>
      </c>
    </row>
    <row r="3755" spans="1:4" ht="51">
      <c r="A3755" s="569">
        <v>92911</v>
      </c>
      <c r="B3755" s="569" t="s">
        <v>5363</v>
      </c>
      <c r="C3755" s="569" t="s">
        <v>52</v>
      </c>
      <c r="D3755" s="570">
        <v>57.45</v>
      </c>
    </row>
    <row r="3756" spans="1:4" ht="51">
      <c r="A3756" s="569">
        <v>92912</v>
      </c>
      <c r="B3756" s="569" t="s">
        <v>5364</v>
      </c>
      <c r="C3756" s="569" t="s">
        <v>52</v>
      </c>
      <c r="D3756" s="570">
        <v>75.56</v>
      </c>
    </row>
    <row r="3757" spans="1:4" ht="51">
      <c r="A3757" s="569">
        <v>92913</v>
      </c>
      <c r="B3757" s="569" t="s">
        <v>5365</v>
      </c>
      <c r="C3757" s="569" t="s">
        <v>52</v>
      </c>
      <c r="D3757" s="570">
        <v>77.42</v>
      </c>
    </row>
    <row r="3758" spans="1:4" ht="51">
      <c r="A3758" s="569">
        <v>92914</v>
      </c>
      <c r="B3758" s="569" t="s">
        <v>9889</v>
      </c>
      <c r="C3758" s="569" t="s">
        <v>52</v>
      </c>
      <c r="D3758" s="570">
        <v>77.42</v>
      </c>
    </row>
    <row r="3759" spans="1:4" ht="51">
      <c r="A3759" s="569">
        <v>92918</v>
      </c>
      <c r="B3759" s="569" t="s">
        <v>9890</v>
      </c>
      <c r="C3759" s="569" t="s">
        <v>52</v>
      </c>
      <c r="D3759" s="570">
        <v>22.51</v>
      </c>
    </row>
    <row r="3760" spans="1:4" ht="51">
      <c r="A3760" s="569">
        <v>92920</v>
      </c>
      <c r="B3760" s="569" t="s">
        <v>9891</v>
      </c>
      <c r="C3760" s="569" t="s">
        <v>52</v>
      </c>
      <c r="D3760" s="570">
        <v>22.64</v>
      </c>
    </row>
    <row r="3761" spans="1:4" ht="51">
      <c r="A3761" s="569">
        <v>92925</v>
      </c>
      <c r="B3761" s="569" t="s">
        <v>9892</v>
      </c>
      <c r="C3761" s="569" t="s">
        <v>52</v>
      </c>
      <c r="D3761" s="570">
        <v>27.42</v>
      </c>
    </row>
    <row r="3762" spans="1:4" ht="51">
      <c r="A3762" s="569">
        <v>92926</v>
      </c>
      <c r="B3762" s="569" t="s">
        <v>9893</v>
      </c>
      <c r="C3762" s="569" t="s">
        <v>52</v>
      </c>
      <c r="D3762" s="570">
        <v>27.41</v>
      </c>
    </row>
    <row r="3763" spans="1:4" ht="51">
      <c r="A3763" s="569">
        <v>92927</v>
      </c>
      <c r="B3763" s="569" t="s">
        <v>9894</v>
      </c>
      <c r="C3763" s="569" t="s">
        <v>52</v>
      </c>
      <c r="D3763" s="570">
        <v>27.41</v>
      </c>
    </row>
    <row r="3764" spans="1:4" ht="63.75">
      <c r="A3764" s="569">
        <v>92928</v>
      </c>
      <c r="B3764" s="569" t="s">
        <v>9895</v>
      </c>
      <c r="C3764" s="569" t="s">
        <v>52</v>
      </c>
      <c r="D3764" s="570">
        <v>31.18</v>
      </c>
    </row>
    <row r="3765" spans="1:4" ht="51">
      <c r="A3765" s="569">
        <v>92929</v>
      </c>
      <c r="B3765" s="569" t="s">
        <v>9896</v>
      </c>
      <c r="C3765" s="569" t="s">
        <v>52</v>
      </c>
      <c r="D3765" s="570">
        <v>31.18</v>
      </c>
    </row>
    <row r="3766" spans="1:4" ht="51">
      <c r="A3766" s="569">
        <v>92930</v>
      </c>
      <c r="B3766" s="569" t="s">
        <v>9897</v>
      </c>
      <c r="C3766" s="569" t="s">
        <v>52</v>
      </c>
      <c r="D3766" s="570">
        <v>31.18</v>
      </c>
    </row>
    <row r="3767" spans="1:4" ht="51">
      <c r="A3767" s="569">
        <v>92931</v>
      </c>
      <c r="B3767" s="569" t="s">
        <v>9898</v>
      </c>
      <c r="C3767" s="569" t="s">
        <v>52</v>
      </c>
      <c r="D3767" s="570">
        <v>40.630000000000003</v>
      </c>
    </row>
    <row r="3768" spans="1:4" ht="51">
      <c r="A3768" s="569">
        <v>92932</v>
      </c>
      <c r="B3768" s="569" t="s">
        <v>9899</v>
      </c>
      <c r="C3768" s="569" t="s">
        <v>52</v>
      </c>
      <c r="D3768" s="570">
        <v>40.630000000000003</v>
      </c>
    </row>
    <row r="3769" spans="1:4" ht="51">
      <c r="A3769" s="569">
        <v>92933</v>
      </c>
      <c r="B3769" s="569" t="s">
        <v>9900</v>
      </c>
      <c r="C3769" s="569" t="s">
        <v>52</v>
      </c>
      <c r="D3769" s="570">
        <v>40.630000000000003</v>
      </c>
    </row>
    <row r="3770" spans="1:4" ht="63.75">
      <c r="A3770" s="569">
        <v>92934</v>
      </c>
      <c r="B3770" s="569" t="s">
        <v>9901</v>
      </c>
      <c r="C3770" s="569" t="s">
        <v>52</v>
      </c>
      <c r="D3770" s="570">
        <v>58.54</v>
      </c>
    </row>
    <row r="3771" spans="1:4" ht="51">
      <c r="A3771" s="569">
        <v>92935</v>
      </c>
      <c r="B3771" s="569" t="s">
        <v>9902</v>
      </c>
      <c r="C3771" s="569" t="s">
        <v>52</v>
      </c>
      <c r="D3771" s="570">
        <v>58.54</v>
      </c>
    </row>
    <row r="3772" spans="1:4" ht="51">
      <c r="A3772" s="569">
        <v>92936</v>
      </c>
      <c r="B3772" s="569" t="s">
        <v>9903</v>
      </c>
      <c r="C3772" s="569" t="s">
        <v>52</v>
      </c>
      <c r="D3772" s="570">
        <v>79.650000000000006</v>
      </c>
    </row>
    <row r="3773" spans="1:4" ht="51">
      <c r="A3773" s="569">
        <v>92937</v>
      </c>
      <c r="B3773" s="569" t="s">
        <v>9904</v>
      </c>
      <c r="C3773" s="569" t="s">
        <v>52</v>
      </c>
      <c r="D3773" s="570">
        <v>79.650000000000006</v>
      </c>
    </row>
    <row r="3774" spans="1:4" ht="51">
      <c r="A3774" s="569">
        <v>92938</v>
      </c>
      <c r="B3774" s="569" t="s">
        <v>9905</v>
      </c>
      <c r="C3774" s="569" t="s">
        <v>52</v>
      </c>
      <c r="D3774" s="570">
        <v>16.489999999999998</v>
      </c>
    </row>
    <row r="3775" spans="1:4" ht="51">
      <c r="A3775" s="569">
        <v>92939</v>
      </c>
      <c r="B3775" s="569" t="s">
        <v>9906</v>
      </c>
      <c r="C3775" s="569" t="s">
        <v>52</v>
      </c>
      <c r="D3775" s="570">
        <v>16.62</v>
      </c>
    </row>
    <row r="3776" spans="1:4" ht="51">
      <c r="A3776" s="569">
        <v>92940</v>
      </c>
      <c r="B3776" s="569" t="s">
        <v>9907</v>
      </c>
      <c r="C3776" s="569" t="s">
        <v>52</v>
      </c>
      <c r="D3776" s="570">
        <v>20.58</v>
      </c>
    </row>
    <row r="3777" spans="1:4" ht="51">
      <c r="A3777" s="569">
        <v>92941</v>
      </c>
      <c r="B3777" s="569" t="s">
        <v>9908</v>
      </c>
      <c r="C3777" s="569" t="s">
        <v>52</v>
      </c>
      <c r="D3777" s="570">
        <v>20.57</v>
      </c>
    </row>
    <row r="3778" spans="1:4" ht="51">
      <c r="A3778" s="569">
        <v>92942</v>
      </c>
      <c r="B3778" s="569" t="s">
        <v>9909</v>
      </c>
      <c r="C3778" s="569" t="s">
        <v>52</v>
      </c>
      <c r="D3778" s="570">
        <v>20.57</v>
      </c>
    </row>
    <row r="3779" spans="1:4" ht="63.75">
      <c r="A3779" s="569">
        <v>92943</v>
      </c>
      <c r="B3779" s="569" t="s">
        <v>9910</v>
      </c>
      <c r="C3779" s="569" t="s">
        <v>52</v>
      </c>
      <c r="D3779" s="570">
        <v>23.37</v>
      </c>
    </row>
    <row r="3780" spans="1:4" ht="51">
      <c r="A3780" s="569">
        <v>92944</v>
      </c>
      <c r="B3780" s="569" t="s">
        <v>9911</v>
      </c>
      <c r="C3780" s="569" t="s">
        <v>52</v>
      </c>
      <c r="D3780" s="570">
        <v>23.37</v>
      </c>
    </row>
    <row r="3781" spans="1:4" ht="51">
      <c r="A3781" s="569">
        <v>92945</v>
      </c>
      <c r="B3781" s="569" t="s">
        <v>9912</v>
      </c>
      <c r="C3781" s="569" t="s">
        <v>52</v>
      </c>
      <c r="D3781" s="570">
        <v>23.37</v>
      </c>
    </row>
    <row r="3782" spans="1:4" ht="51">
      <c r="A3782" s="569">
        <v>92946</v>
      </c>
      <c r="B3782" s="569" t="s">
        <v>9913</v>
      </c>
      <c r="C3782" s="569" t="s">
        <v>52</v>
      </c>
      <c r="D3782" s="570">
        <v>31.65</v>
      </c>
    </row>
    <row r="3783" spans="1:4" ht="51">
      <c r="A3783" s="569">
        <v>92947</v>
      </c>
      <c r="B3783" s="569" t="s">
        <v>9914</v>
      </c>
      <c r="C3783" s="569" t="s">
        <v>52</v>
      </c>
      <c r="D3783" s="570">
        <v>31.65</v>
      </c>
    </row>
    <row r="3784" spans="1:4" ht="51">
      <c r="A3784" s="569">
        <v>92948</v>
      </c>
      <c r="B3784" s="569" t="s">
        <v>9915</v>
      </c>
      <c r="C3784" s="569" t="s">
        <v>52</v>
      </c>
      <c r="D3784" s="570">
        <v>31.65</v>
      </c>
    </row>
    <row r="3785" spans="1:4" ht="51">
      <c r="A3785" s="569">
        <v>92949</v>
      </c>
      <c r="B3785" s="569" t="s">
        <v>9916</v>
      </c>
      <c r="C3785" s="569" t="s">
        <v>52</v>
      </c>
      <c r="D3785" s="570">
        <v>47.78</v>
      </c>
    </row>
    <row r="3786" spans="1:4" ht="51">
      <c r="A3786" s="569">
        <v>92950</v>
      </c>
      <c r="B3786" s="569" t="s">
        <v>9917</v>
      </c>
      <c r="C3786" s="569" t="s">
        <v>52</v>
      </c>
      <c r="D3786" s="570">
        <v>47.78</v>
      </c>
    </row>
    <row r="3787" spans="1:4" ht="51">
      <c r="A3787" s="569">
        <v>92951</v>
      </c>
      <c r="B3787" s="569" t="s">
        <v>9918</v>
      </c>
      <c r="C3787" s="569" t="s">
        <v>52</v>
      </c>
      <c r="D3787" s="570">
        <v>67.14</v>
      </c>
    </row>
    <row r="3788" spans="1:4" ht="51">
      <c r="A3788" s="569">
        <v>92952</v>
      </c>
      <c r="B3788" s="569" t="s">
        <v>9919</v>
      </c>
      <c r="C3788" s="569" t="s">
        <v>52</v>
      </c>
      <c r="D3788" s="570">
        <v>67.14</v>
      </c>
    </row>
    <row r="3789" spans="1:4" ht="51">
      <c r="A3789" s="569">
        <v>92953</v>
      </c>
      <c r="B3789" s="569" t="s">
        <v>5366</v>
      </c>
      <c r="C3789" s="569" t="s">
        <v>52</v>
      </c>
      <c r="D3789" s="570">
        <v>14.47</v>
      </c>
    </row>
    <row r="3790" spans="1:4" ht="38.25">
      <c r="A3790" s="569">
        <v>93050</v>
      </c>
      <c r="B3790" s="569" t="s">
        <v>9973</v>
      </c>
      <c r="C3790" s="569" t="s">
        <v>52</v>
      </c>
      <c r="D3790" s="570">
        <v>5.92</v>
      </c>
    </row>
    <row r="3791" spans="1:4" ht="51">
      <c r="A3791" s="569">
        <v>93051</v>
      </c>
      <c r="B3791" s="569" t="s">
        <v>9974</v>
      </c>
      <c r="C3791" s="569" t="s">
        <v>52</v>
      </c>
      <c r="D3791" s="570">
        <v>5.57</v>
      </c>
    </row>
    <row r="3792" spans="1:4" ht="38.25">
      <c r="A3792" s="569">
        <v>93052</v>
      </c>
      <c r="B3792" s="569" t="s">
        <v>9975</v>
      </c>
      <c r="C3792" s="569" t="s">
        <v>52</v>
      </c>
      <c r="D3792" s="570">
        <v>205.84</v>
      </c>
    </row>
    <row r="3793" spans="1:4" ht="51">
      <c r="A3793" s="569">
        <v>93054</v>
      </c>
      <c r="B3793" s="569" t="s">
        <v>9976</v>
      </c>
      <c r="C3793" s="569" t="s">
        <v>52</v>
      </c>
      <c r="D3793" s="570">
        <v>10.09</v>
      </c>
    </row>
    <row r="3794" spans="1:4" ht="51">
      <c r="A3794" s="569">
        <v>93055</v>
      </c>
      <c r="B3794" s="569" t="s">
        <v>9977</v>
      </c>
      <c r="C3794" s="569" t="s">
        <v>52</v>
      </c>
      <c r="D3794" s="570">
        <v>19.16</v>
      </c>
    </row>
    <row r="3795" spans="1:4" ht="38.25">
      <c r="A3795" s="569">
        <v>93056</v>
      </c>
      <c r="B3795" s="569" t="s">
        <v>9978</v>
      </c>
      <c r="C3795" s="569" t="s">
        <v>52</v>
      </c>
      <c r="D3795" s="570">
        <v>8.27</v>
      </c>
    </row>
    <row r="3796" spans="1:4" ht="51">
      <c r="A3796" s="569">
        <v>93057</v>
      </c>
      <c r="B3796" s="569" t="s">
        <v>9979</v>
      </c>
      <c r="C3796" s="569" t="s">
        <v>52</v>
      </c>
      <c r="D3796" s="570">
        <v>7.42</v>
      </c>
    </row>
    <row r="3797" spans="1:4" ht="38.25">
      <c r="A3797" s="569">
        <v>93058</v>
      </c>
      <c r="B3797" s="569" t="s">
        <v>9980</v>
      </c>
      <c r="C3797" s="569" t="s">
        <v>52</v>
      </c>
      <c r="D3797" s="570">
        <v>226.46</v>
      </c>
    </row>
    <row r="3798" spans="1:4" ht="51">
      <c r="A3798" s="569">
        <v>93059</v>
      </c>
      <c r="B3798" s="569" t="s">
        <v>9981</v>
      </c>
      <c r="C3798" s="569" t="s">
        <v>52</v>
      </c>
      <c r="D3798" s="570">
        <v>13.59</v>
      </c>
    </row>
    <row r="3799" spans="1:4" ht="51">
      <c r="A3799" s="569">
        <v>93060</v>
      </c>
      <c r="B3799" s="569" t="s">
        <v>9982</v>
      </c>
      <c r="C3799" s="569" t="s">
        <v>52</v>
      </c>
      <c r="D3799" s="570">
        <v>32.61</v>
      </c>
    </row>
    <row r="3800" spans="1:4" ht="38.25">
      <c r="A3800" s="569">
        <v>93061</v>
      </c>
      <c r="B3800" s="569" t="s">
        <v>9983</v>
      </c>
      <c r="C3800" s="569" t="s">
        <v>52</v>
      </c>
      <c r="D3800" s="570">
        <v>14.39</v>
      </c>
    </row>
    <row r="3801" spans="1:4" ht="51">
      <c r="A3801" s="569">
        <v>93062</v>
      </c>
      <c r="B3801" s="569" t="s">
        <v>9984</v>
      </c>
      <c r="C3801" s="569" t="s">
        <v>52</v>
      </c>
      <c r="D3801" s="570">
        <v>12.74</v>
      </c>
    </row>
    <row r="3802" spans="1:4" ht="38.25">
      <c r="A3802" s="569">
        <v>93063</v>
      </c>
      <c r="B3802" s="569" t="s">
        <v>5371</v>
      </c>
      <c r="C3802" s="569" t="s">
        <v>52</v>
      </c>
      <c r="D3802" s="570">
        <v>259.44</v>
      </c>
    </row>
    <row r="3803" spans="1:4" ht="38.25">
      <c r="A3803" s="569">
        <v>93064</v>
      </c>
      <c r="B3803" s="569" t="s">
        <v>9985</v>
      </c>
      <c r="C3803" s="569" t="s">
        <v>52</v>
      </c>
      <c r="D3803" s="570">
        <v>21.45</v>
      </c>
    </row>
    <row r="3804" spans="1:4" ht="51">
      <c r="A3804" s="569">
        <v>93065</v>
      </c>
      <c r="B3804" s="569" t="s">
        <v>9986</v>
      </c>
      <c r="C3804" s="569" t="s">
        <v>52</v>
      </c>
      <c r="D3804" s="570">
        <v>20.23</v>
      </c>
    </row>
    <row r="3805" spans="1:4" ht="38.25">
      <c r="A3805" s="569">
        <v>93066</v>
      </c>
      <c r="B3805" s="569" t="s">
        <v>5372</v>
      </c>
      <c r="C3805" s="569" t="s">
        <v>52</v>
      </c>
      <c r="D3805" s="570">
        <v>325.47000000000003</v>
      </c>
    </row>
    <row r="3806" spans="1:4" ht="38.25">
      <c r="A3806" s="569">
        <v>93067</v>
      </c>
      <c r="B3806" s="569" t="s">
        <v>9987</v>
      </c>
      <c r="C3806" s="569" t="s">
        <v>52</v>
      </c>
      <c r="D3806" s="570">
        <v>31.23</v>
      </c>
    </row>
    <row r="3807" spans="1:4" ht="51">
      <c r="A3807" s="569">
        <v>93068</v>
      </c>
      <c r="B3807" s="569" t="s">
        <v>9988</v>
      </c>
      <c r="C3807" s="569" t="s">
        <v>52</v>
      </c>
      <c r="D3807" s="570">
        <v>27.66</v>
      </c>
    </row>
    <row r="3808" spans="1:4" ht="38.25">
      <c r="A3808" s="569">
        <v>93069</v>
      </c>
      <c r="B3808" s="569" t="s">
        <v>5373</v>
      </c>
      <c r="C3808" s="569" t="s">
        <v>52</v>
      </c>
      <c r="D3808" s="570">
        <v>450.7</v>
      </c>
    </row>
    <row r="3809" spans="1:4" ht="38.25">
      <c r="A3809" s="569">
        <v>93070</v>
      </c>
      <c r="B3809" s="569" t="s">
        <v>9989</v>
      </c>
      <c r="C3809" s="569" t="s">
        <v>52</v>
      </c>
      <c r="D3809" s="570">
        <v>75.239999999999995</v>
      </c>
    </row>
    <row r="3810" spans="1:4" ht="51">
      <c r="A3810" s="569">
        <v>93071</v>
      </c>
      <c r="B3810" s="569" t="s">
        <v>9990</v>
      </c>
      <c r="C3810" s="569" t="s">
        <v>52</v>
      </c>
      <c r="D3810" s="570">
        <v>70.099999999999994</v>
      </c>
    </row>
    <row r="3811" spans="1:4" ht="38.25">
      <c r="A3811" s="569">
        <v>93072</v>
      </c>
      <c r="B3811" s="569" t="s">
        <v>5374</v>
      </c>
      <c r="C3811" s="569" t="s">
        <v>52</v>
      </c>
      <c r="D3811" s="570">
        <v>594.30999999999995</v>
      </c>
    </row>
    <row r="3812" spans="1:4" ht="51">
      <c r="A3812" s="569">
        <v>93073</v>
      </c>
      <c r="B3812" s="569" t="s">
        <v>9991</v>
      </c>
      <c r="C3812" s="569" t="s">
        <v>52</v>
      </c>
      <c r="D3812" s="570">
        <v>35.299999999999997</v>
      </c>
    </row>
    <row r="3813" spans="1:4" ht="51">
      <c r="A3813" s="569">
        <v>93074</v>
      </c>
      <c r="B3813" s="569" t="s">
        <v>9992</v>
      </c>
      <c r="C3813" s="569" t="s">
        <v>52</v>
      </c>
      <c r="D3813" s="570">
        <v>7.87</v>
      </c>
    </row>
    <row r="3814" spans="1:4" ht="51">
      <c r="A3814" s="569">
        <v>93075</v>
      </c>
      <c r="B3814" s="569" t="s">
        <v>9993</v>
      </c>
      <c r="C3814" s="569" t="s">
        <v>52</v>
      </c>
      <c r="D3814" s="570">
        <v>11.26</v>
      </c>
    </row>
    <row r="3815" spans="1:4" ht="51">
      <c r="A3815" s="569">
        <v>93076</v>
      </c>
      <c r="B3815" s="569" t="s">
        <v>9994</v>
      </c>
      <c r="C3815" s="569" t="s">
        <v>52</v>
      </c>
      <c r="D3815" s="570">
        <v>11.42</v>
      </c>
    </row>
    <row r="3816" spans="1:4" ht="51">
      <c r="A3816" s="569">
        <v>93077</v>
      </c>
      <c r="B3816" s="569" t="s">
        <v>9995</v>
      </c>
      <c r="C3816" s="569" t="s">
        <v>52</v>
      </c>
      <c r="D3816" s="570">
        <v>15.24</v>
      </c>
    </row>
    <row r="3817" spans="1:4" ht="51">
      <c r="A3817" s="569">
        <v>93078</v>
      </c>
      <c r="B3817" s="569" t="s">
        <v>9996</v>
      </c>
      <c r="C3817" s="569" t="s">
        <v>52</v>
      </c>
      <c r="D3817" s="570">
        <v>16.239999999999998</v>
      </c>
    </row>
    <row r="3818" spans="1:4" ht="51">
      <c r="A3818" s="569">
        <v>93079</v>
      </c>
      <c r="B3818" s="569" t="s">
        <v>9997</v>
      </c>
      <c r="C3818" s="569" t="s">
        <v>52</v>
      </c>
      <c r="D3818" s="570">
        <v>15.06</v>
      </c>
    </row>
    <row r="3819" spans="1:4" ht="51">
      <c r="A3819" s="569">
        <v>93080</v>
      </c>
      <c r="B3819" s="569" t="s">
        <v>9998</v>
      </c>
      <c r="C3819" s="569" t="s">
        <v>52</v>
      </c>
      <c r="D3819" s="570">
        <v>5.18</v>
      </c>
    </row>
    <row r="3820" spans="1:4" ht="51">
      <c r="A3820" s="569">
        <v>93081</v>
      </c>
      <c r="B3820" s="569" t="s">
        <v>9999</v>
      </c>
      <c r="C3820" s="569" t="s">
        <v>52</v>
      </c>
      <c r="D3820" s="570">
        <v>9.48</v>
      </c>
    </row>
    <row r="3821" spans="1:4" ht="51">
      <c r="A3821" s="569">
        <v>93082</v>
      </c>
      <c r="B3821" s="569" t="s">
        <v>10000</v>
      </c>
      <c r="C3821" s="569" t="s">
        <v>52</v>
      </c>
      <c r="D3821" s="570">
        <v>11.2</v>
      </c>
    </row>
    <row r="3822" spans="1:4" ht="51">
      <c r="A3822" s="569">
        <v>93083</v>
      </c>
      <c r="B3822" s="569" t="s">
        <v>10001</v>
      </c>
      <c r="C3822" s="569" t="s">
        <v>52</v>
      </c>
      <c r="D3822" s="570">
        <v>178.7</v>
      </c>
    </row>
    <row r="3823" spans="1:4" ht="51">
      <c r="A3823" s="569">
        <v>93084</v>
      </c>
      <c r="B3823" s="569" t="s">
        <v>10002</v>
      </c>
      <c r="C3823" s="569" t="s">
        <v>52</v>
      </c>
      <c r="D3823" s="570">
        <v>7.6</v>
      </c>
    </row>
    <row r="3824" spans="1:4" ht="51">
      <c r="A3824" s="569">
        <v>93085</v>
      </c>
      <c r="B3824" s="569" t="s">
        <v>10003</v>
      </c>
      <c r="C3824" s="569" t="s">
        <v>52</v>
      </c>
      <c r="D3824" s="570">
        <v>7.25</v>
      </c>
    </row>
    <row r="3825" spans="1:4" ht="51">
      <c r="A3825" s="569">
        <v>93086</v>
      </c>
      <c r="B3825" s="569" t="s">
        <v>10004</v>
      </c>
      <c r="C3825" s="569" t="s">
        <v>52</v>
      </c>
      <c r="D3825" s="570">
        <v>207.52</v>
      </c>
    </row>
    <row r="3826" spans="1:4" ht="51">
      <c r="A3826" s="569">
        <v>93087</v>
      </c>
      <c r="B3826" s="569" t="s">
        <v>10005</v>
      </c>
      <c r="C3826" s="569" t="s">
        <v>52</v>
      </c>
      <c r="D3826" s="570">
        <v>10.44</v>
      </c>
    </row>
    <row r="3827" spans="1:4" ht="51">
      <c r="A3827" s="569">
        <v>93088</v>
      </c>
      <c r="B3827" s="569" t="s">
        <v>10006</v>
      </c>
      <c r="C3827" s="569" t="s">
        <v>52</v>
      </c>
      <c r="D3827" s="570">
        <v>11.77</v>
      </c>
    </row>
    <row r="3828" spans="1:4" ht="51">
      <c r="A3828" s="569">
        <v>93089</v>
      </c>
      <c r="B3828" s="569" t="s">
        <v>10007</v>
      </c>
      <c r="C3828" s="569" t="s">
        <v>52</v>
      </c>
      <c r="D3828" s="570">
        <v>20.84</v>
      </c>
    </row>
    <row r="3829" spans="1:4" ht="51">
      <c r="A3829" s="569">
        <v>93090</v>
      </c>
      <c r="B3829" s="569" t="s">
        <v>10008</v>
      </c>
      <c r="C3829" s="569" t="s">
        <v>52</v>
      </c>
      <c r="D3829" s="570">
        <v>9.9499999999999993</v>
      </c>
    </row>
    <row r="3830" spans="1:4" ht="51">
      <c r="A3830" s="569">
        <v>93091</v>
      </c>
      <c r="B3830" s="569" t="s">
        <v>10009</v>
      </c>
      <c r="C3830" s="569" t="s">
        <v>52</v>
      </c>
      <c r="D3830" s="570">
        <v>9.1</v>
      </c>
    </row>
    <row r="3831" spans="1:4" ht="51">
      <c r="A3831" s="569">
        <v>93092</v>
      </c>
      <c r="B3831" s="569" t="s">
        <v>10010</v>
      </c>
      <c r="C3831" s="569" t="s">
        <v>52</v>
      </c>
      <c r="D3831" s="570">
        <v>228.14</v>
      </c>
    </row>
    <row r="3832" spans="1:4" ht="51">
      <c r="A3832" s="569">
        <v>93093</v>
      </c>
      <c r="B3832" s="569" t="s">
        <v>10011</v>
      </c>
      <c r="C3832" s="569" t="s">
        <v>52</v>
      </c>
      <c r="D3832" s="570">
        <v>15.27</v>
      </c>
    </row>
    <row r="3833" spans="1:4" ht="51">
      <c r="A3833" s="569">
        <v>93094</v>
      </c>
      <c r="B3833" s="569" t="s">
        <v>10012</v>
      </c>
      <c r="C3833" s="569" t="s">
        <v>52</v>
      </c>
      <c r="D3833" s="570">
        <v>34.29</v>
      </c>
    </row>
    <row r="3834" spans="1:4" ht="51">
      <c r="A3834" s="569">
        <v>93095</v>
      </c>
      <c r="B3834" s="569" t="s">
        <v>10013</v>
      </c>
      <c r="C3834" s="569" t="s">
        <v>52</v>
      </c>
      <c r="D3834" s="570">
        <v>27.81</v>
      </c>
    </row>
    <row r="3835" spans="1:4" ht="51">
      <c r="A3835" s="569">
        <v>93096</v>
      </c>
      <c r="B3835" s="569" t="s">
        <v>10014</v>
      </c>
      <c r="C3835" s="569" t="s">
        <v>52</v>
      </c>
      <c r="D3835" s="570">
        <v>38.590000000000003</v>
      </c>
    </row>
    <row r="3836" spans="1:4" ht="51">
      <c r="A3836" s="569">
        <v>93097</v>
      </c>
      <c r="B3836" s="569" t="s">
        <v>10015</v>
      </c>
      <c r="C3836" s="569" t="s">
        <v>52</v>
      </c>
      <c r="D3836" s="570">
        <v>8.0500000000000007</v>
      </c>
    </row>
    <row r="3837" spans="1:4" ht="51">
      <c r="A3837" s="569">
        <v>93098</v>
      </c>
      <c r="B3837" s="569" t="s">
        <v>10016</v>
      </c>
      <c r="C3837" s="569" t="s">
        <v>52</v>
      </c>
      <c r="D3837" s="570">
        <v>11.44</v>
      </c>
    </row>
    <row r="3838" spans="1:4" ht="51">
      <c r="A3838" s="569">
        <v>93099</v>
      </c>
      <c r="B3838" s="569" t="s">
        <v>10017</v>
      </c>
      <c r="C3838" s="569" t="s">
        <v>52</v>
      </c>
      <c r="D3838" s="570">
        <v>13.72</v>
      </c>
    </row>
    <row r="3839" spans="1:4" ht="51">
      <c r="A3839" s="569">
        <v>93100</v>
      </c>
      <c r="B3839" s="569" t="s">
        <v>10018</v>
      </c>
      <c r="C3839" s="569" t="s">
        <v>52</v>
      </c>
      <c r="D3839" s="570">
        <v>17.54</v>
      </c>
    </row>
    <row r="3840" spans="1:4" ht="51">
      <c r="A3840" s="569">
        <v>93101</v>
      </c>
      <c r="B3840" s="569" t="s">
        <v>10019</v>
      </c>
      <c r="C3840" s="569" t="s">
        <v>52</v>
      </c>
      <c r="D3840" s="570">
        <v>18.54</v>
      </c>
    </row>
    <row r="3841" spans="1:4" ht="51">
      <c r="A3841" s="569">
        <v>93102</v>
      </c>
      <c r="B3841" s="569" t="s">
        <v>10020</v>
      </c>
      <c r="C3841" s="569" t="s">
        <v>52</v>
      </c>
      <c r="D3841" s="570">
        <v>17.53</v>
      </c>
    </row>
    <row r="3842" spans="1:4" ht="51">
      <c r="A3842" s="569">
        <v>93103</v>
      </c>
      <c r="B3842" s="569" t="s">
        <v>10021</v>
      </c>
      <c r="C3842" s="569" t="s">
        <v>52</v>
      </c>
      <c r="D3842" s="570">
        <v>5.32</v>
      </c>
    </row>
    <row r="3843" spans="1:4" ht="51">
      <c r="A3843" s="569">
        <v>93104</v>
      </c>
      <c r="B3843" s="569" t="s">
        <v>10022</v>
      </c>
      <c r="C3843" s="569" t="s">
        <v>52</v>
      </c>
      <c r="D3843" s="570">
        <v>9.6199999999999992</v>
      </c>
    </row>
    <row r="3844" spans="1:4" ht="51">
      <c r="A3844" s="569">
        <v>93105</v>
      </c>
      <c r="B3844" s="569" t="s">
        <v>10023</v>
      </c>
      <c r="C3844" s="569" t="s">
        <v>52</v>
      </c>
      <c r="D3844" s="570">
        <v>11.34</v>
      </c>
    </row>
    <row r="3845" spans="1:4" ht="51">
      <c r="A3845" s="569">
        <v>93106</v>
      </c>
      <c r="B3845" s="569" t="s">
        <v>10024</v>
      </c>
      <c r="C3845" s="569" t="s">
        <v>52</v>
      </c>
      <c r="D3845" s="570">
        <v>178.84</v>
      </c>
    </row>
    <row r="3846" spans="1:4" ht="51">
      <c r="A3846" s="569">
        <v>93107</v>
      </c>
      <c r="B3846" s="569" t="s">
        <v>10025</v>
      </c>
      <c r="C3846" s="569" t="s">
        <v>52</v>
      </c>
      <c r="D3846" s="570">
        <v>9.09</v>
      </c>
    </row>
    <row r="3847" spans="1:4" ht="51">
      <c r="A3847" s="569">
        <v>93108</v>
      </c>
      <c r="B3847" s="569" t="s">
        <v>10026</v>
      </c>
      <c r="C3847" s="569" t="s">
        <v>52</v>
      </c>
      <c r="D3847" s="570">
        <v>8.74</v>
      </c>
    </row>
    <row r="3848" spans="1:4" ht="51">
      <c r="A3848" s="569">
        <v>93109</v>
      </c>
      <c r="B3848" s="569" t="s">
        <v>5375</v>
      </c>
      <c r="C3848" s="569" t="s">
        <v>52</v>
      </c>
      <c r="D3848" s="570">
        <v>209.01</v>
      </c>
    </row>
    <row r="3849" spans="1:4" ht="51">
      <c r="A3849" s="569">
        <v>93110</v>
      </c>
      <c r="B3849" s="569" t="s">
        <v>10027</v>
      </c>
      <c r="C3849" s="569" t="s">
        <v>52</v>
      </c>
      <c r="D3849" s="570">
        <v>11.93</v>
      </c>
    </row>
    <row r="3850" spans="1:4" ht="51">
      <c r="A3850" s="569">
        <v>93111</v>
      </c>
      <c r="B3850" s="569" t="s">
        <v>10028</v>
      </c>
      <c r="C3850" s="569" t="s">
        <v>52</v>
      </c>
      <c r="D3850" s="570">
        <v>13.26</v>
      </c>
    </row>
    <row r="3851" spans="1:4" ht="51">
      <c r="A3851" s="569">
        <v>93112</v>
      </c>
      <c r="B3851" s="569" t="s">
        <v>10029</v>
      </c>
      <c r="C3851" s="569" t="s">
        <v>52</v>
      </c>
      <c r="D3851" s="570">
        <v>22.33</v>
      </c>
    </row>
    <row r="3852" spans="1:4" ht="51">
      <c r="A3852" s="569">
        <v>93113</v>
      </c>
      <c r="B3852" s="569" t="s">
        <v>10030</v>
      </c>
      <c r="C3852" s="569" t="s">
        <v>52</v>
      </c>
      <c r="D3852" s="570">
        <v>12.66</v>
      </c>
    </row>
    <row r="3853" spans="1:4" ht="51">
      <c r="A3853" s="569">
        <v>93114</v>
      </c>
      <c r="B3853" s="569" t="s">
        <v>10031</v>
      </c>
      <c r="C3853" s="569" t="s">
        <v>52</v>
      </c>
      <c r="D3853" s="570">
        <v>17.98</v>
      </c>
    </row>
    <row r="3854" spans="1:4" ht="51">
      <c r="A3854" s="569">
        <v>93115</v>
      </c>
      <c r="B3854" s="569" t="s">
        <v>10032</v>
      </c>
      <c r="C3854" s="569" t="s">
        <v>52</v>
      </c>
      <c r="D3854" s="570">
        <v>37</v>
      </c>
    </row>
    <row r="3855" spans="1:4" ht="51">
      <c r="A3855" s="569">
        <v>93116</v>
      </c>
      <c r="B3855" s="569" t="s">
        <v>10033</v>
      </c>
      <c r="C3855" s="569" t="s">
        <v>52</v>
      </c>
      <c r="D3855" s="570">
        <v>230.85</v>
      </c>
    </row>
    <row r="3856" spans="1:4" ht="51">
      <c r="A3856" s="569">
        <v>93117</v>
      </c>
      <c r="B3856" s="569" t="s">
        <v>10034</v>
      </c>
      <c r="C3856" s="569" t="s">
        <v>52</v>
      </c>
      <c r="D3856" s="570">
        <v>28.05</v>
      </c>
    </row>
    <row r="3857" spans="1:4" ht="51">
      <c r="A3857" s="569">
        <v>93118</v>
      </c>
      <c r="B3857" s="569" t="s">
        <v>10035</v>
      </c>
      <c r="C3857" s="569" t="s">
        <v>52</v>
      </c>
      <c r="D3857" s="570">
        <v>41.61</v>
      </c>
    </row>
    <row r="3858" spans="1:4" ht="51">
      <c r="A3858" s="569">
        <v>93119</v>
      </c>
      <c r="B3858" s="569" t="s">
        <v>5376</v>
      </c>
      <c r="C3858" s="569" t="s">
        <v>52</v>
      </c>
      <c r="D3858" s="570">
        <v>8.9499999999999993</v>
      </c>
    </row>
    <row r="3859" spans="1:4" ht="51">
      <c r="A3859" s="569">
        <v>93120</v>
      </c>
      <c r="B3859" s="569" t="s">
        <v>10036</v>
      </c>
      <c r="C3859" s="569" t="s">
        <v>52</v>
      </c>
      <c r="D3859" s="570">
        <v>12.77</v>
      </c>
    </row>
    <row r="3860" spans="1:4" ht="51">
      <c r="A3860" s="569">
        <v>93121</v>
      </c>
      <c r="B3860" s="569" t="s">
        <v>10037</v>
      </c>
      <c r="C3860" s="569" t="s">
        <v>52</v>
      </c>
      <c r="D3860" s="570">
        <v>13.77</v>
      </c>
    </row>
    <row r="3861" spans="1:4" ht="51">
      <c r="A3861" s="569">
        <v>93122</v>
      </c>
      <c r="B3861" s="569" t="s">
        <v>5377</v>
      </c>
      <c r="C3861" s="569" t="s">
        <v>52</v>
      </c>
      <c r="D3861" s="570">
        <v>12.61</v>
      </c>
    </row>
    <row r="3862" spans="1:4" ht="51">
      <c r="A3862" s="569">
        <v>93123</v>
      </c>
      <c r="B3862" s="569" t="s">
        <v>5378</v>
      </c>
      <c r="C3862" s="569" t="s">
        <v>52</v>
      </c>
      <c r="D3862" s="570">
        <v>25.38</v>
      </c>
    </row>
    <row r="3863" spans="1:4" ht="38.25">
      <c r="A3863" s="569">
        <v>93124</v>
      </c>
      <c r="B3863" s="569" t="s">
        <v>10038</v>
      </c>
      <c r="C3863" s="569" t="s">
        <v>52</v>
      </c>
      <c r="D3863" s="570">
        <v>38.74</v>
      </c>
    </row>
    <row r="3864" spans="1:4" ht="51">
      <c r="A3864" s="569">
        <v>93125</v>
      </c>
      <c r="B3864" s="569" t="s">
        <v>5379</v>
      </c>
      <c r="C3864" s="569" t="s">
        <v>52</v>
      </c>
      <c r="D3864" s="570">
        <v>55.64</v>
      </c>
    </row>
    <row r="3865" spans="1:4" ht="51">
      <c r="A3865" s="569">
        <v>93126</v>
      </c>
      <c r="B3865" s="569" t="s">
        <v>5380</v>
      </c>
      <c r="C3865" s="569" t="s">
        <v>52</v>
      </c>
      <c r="D3865" s="570">
        <v>119.36</v>
      </c>
    </row>
    <row r="3866" spans="1:4" ht="51">
      <c r="A3866" s="569">
        <v>93133</v>
      </c>
      <c r="B3866" s="569" t="s">
        <v>10040</v>
      </c>
      <c r="C3866" s="569" t="s">
        <v>52</v>
      </c>
      <c r="D3866" s="570">
        <v>11.81</v>
      </c>
    </row>
    <row r="3867" spans="1:4" ht="76.5">
      <c r="A3867" s="569">
        <v>94465</v>
      </c>
      <c r="B3867" s="569" t="s">
        <v>10339</v>
      </c>
      <c r="C3867" s="569" t="s">
        <v>52</v>
      </c>
      <c r="D3867" s="570">
        <v>29.22</v>
      </c>
    </row>
    <row r="3868" spans="1:4" ht="76.5">
      <c r="A3868" s="569">
        <v>94466</v>
      </c>
      <c r="B3868" s="569" t="s">
        <v>10340</v>
      </c>
      <c r="C3868" s="569" t="s">
        <v>52</v>
      </c>
      <c r="D3868" s="570">
        <v>29.23</v>
      </c>
    </row>
    <row r="3869" spans="1:4" ht="76.5">
      <c r="A3869" s="569">
        <v>94467</v>
      </c>
      <c r="B3869" s="569" t="s">
        <v>10341</v>
      </c>
      <c r="C3869" s="569" t="s">
        <v>52</v>
      </c>
      <c r="D3869" s="570">
        <v>43.86</v>
      </c>
    </row>
    <row r="3870" spans="1:4" ht="76.5">
      <c r="A3870" s="569">
        <v>94468</v>
      </c>
      <c r="B3870" s="569" t="s">
        <v>10342</v>
      </c>
      <c r="C3870" s="569" t="s">
        <v>52</v>
      </c>
      <c r="D3870" s="570">
        <v>38.659999999999997</v>
      </c>
    </row>
    <row r="3871" spans="1:4" ht="76.5">
      <c r="A3871" s="569">
        <v>94469</v>
      </c>
      <c r="B3871" s="569" t="s">
        <v>10343</v>
      </c>
      <c r="C3871" s="569" t="s">
        <v>52</v>
      </c>
      <c r="D3871" s="570">
        <v>63.23</v>
      </c>
    </row>
    <row r="3872" spans="1:4" ht="76.5">
      <c r="A3872" s="569">
        <v>94470</v>
      </c>
      <c r="B3872" s="569" t="s">
        <v>10344</v>
      </c>
      <c r="C3872" s="569" t="s">
        <v>52</v>
      </c>
      <c r="D3872" s="570">
        <v>58.61</v>
      </c>
    </row>
    <row r="3873" spans="1:4" ht="76.5">
      <c r="A3873" s="569">
        <v>94471</v>
      </c>
      <c r="B3873" s="569" t="s">
        <v>10345</v>
      </c>
      <c r="C3873" s="569" t="s">
        <v>52</v>
      </c>
      <c r="D3873" s="570">
        <v>42.23</v>
      </c>
    </row>
    <row r="3874" spans="1:4" ht="76.5">
      <c r="A3874" s="569">
        <v>94472</v>
      </c>
      <c r="B3874" s="569" t="s">
        <v>10346</v>
      </c>
      <c r="C3874" s="569" t="s">
        <v>52</v>
      </c>
      <c r="D3874" s="570">
        <v>43.39</v>
      </c>
    </row>
    <row r="3875" spans="1:4" ht="76.5">
      <c r="A3875" s="569">
        <v>94473</v>
      </c>
      <c r="B3875" s="569" t="s">
        <v>10347</v>
      </c>
      <c r="C3875" s="569" t="s">
        <v>52</v>
      </c>
      <c r="D3875" s="570">
        <v>62.92</v>
      </c>
    </row>
    <row r="3876" spans="1:4" ht="76.5">
      <c r="A3876" s="569">
        <v>94474</v>
      </c>
      <c r="B3876" s="569" t="s">
        <v>10348</v>
      </c>
      <c r="C3876" s="569" t="s">
        <v>52</v>
      </c>
      <c r="D3876" s="570">
        <v>68</v>
      </c>
    </row>
    <row r="3877" spans="1:4" ht="76.5">
      <c r="A3877" s="569">
        <v>94475</v>
      </c>
      <c r="B3877" s="569" t="s">
        <v>10349</v>
      </c>
      <c r="C3877" s="569" t="s">
        <v>52</v>
      </c>
      <c r="D3877" s="570">
        <v>86.03</v>
      </c>
    </row>
    <row r="3878" spans="1:4" ht="76.5">
      <c r="A3878" s="569">
        <v>94476</v>
      </c>
      <c r="B3878" s="569" t="s">
        <v>10350</v>
      </c>
      <c r="C3878" s="569" t="s">
        <v>52</v>
      </c>
      <c r="D3878" s="570">
        <v>95.83</v>
      </c>
    </row>
    <row r="3879" spans="1:4" ht="76.5">
      <c r="A3879" s="569">
        <v>94477</v>
      </c>
      <c r="B3879" s="569" t="s">
        <v>10351</v>
      </c>
      <c r="C3879" s="569" t="s">
        <v>52</v>
      </c>
      <c r="D3879" s="570">
        <v>56.22</v>
      </c>
    </row>
    <row r="3880" spans="1:4" ht="76.5">
      <c r="A3880" s="569">
        <v>94478</v>
      </c>
      <c r="B3880" s="569" t="s">
        <v>10352</v>
      </c>
      <c r="C3880" s="569" t="s">
        <v>52</v>
      </c>
      <c r="D3880" s="570">
        <v>86.38</v>
      </c>
    </row>
    <row r="3881" spans="1:4" ht="76.5">
      <c r="A3881" s="569">
        <v>94479</v>
      </c>
      <c r="B3881" s="569" t="s">
        <v>10353</v>
      </c>
      <c r="C3881" s="569" t="s">
        <v>52</v>
      </c>
      <c r="D3881" s="570">
        <v>113.7</v>
      </c>
    </row>
    <row r="3882" spans="1:4" ht="63.75">
      <c r="A3882" s="569">
        <v>94606</v>
      </c>
      <c r="B3882" s="569" t="s">
        <v>10390</v>
      </c>
      <c r="C3882" s="569" t="s">
        <v>52</v>
      </c>
      <c r="D3882" s="570">
        <v>37.89</v>
      </c>
    </row>
    <row r="3883" spans="1:4" ht="63.75">
      <c r="A3883" s="569">
        <v>94608</v>
      </c>
      <c r="B3883" s="569" t="s">
        <v>10391</v>
      </c>
      <c r="C3883" s="569" t="s">
        <v>52</v>
      </c>
      <c r="D3883" s="570">
        <v>83.13</v>
      </c>
    </row>
    <row r="3884" spans="1:4" ht="63.75">
      <c r="A3884" s="569">
        <v>94610</v>
      </c>
      <c r="B3884" s="569" t="s">
        <v>10392</v>
      </c>
      <c r="C3884" s="569" t="s">
        <v>52</v>
      </c>
      <c r="D3884" s="570">
        <v>120.78</v>
      </c>
    </row>
    <row r="3885" spans="1:4" ht="63.75">
      <c r="A3885" s="569">
        <v>94612</v>
      </c>
      <c r="B3885" s="569" t="s">
        <v>10393</v>
      </c>
      <c r="C3885" s="569" t="s">
        <v>52</v>
      </c>
      <c r="D3885" s="570">
        <v>166.45</v>
      </c>
    </row>
    <row r="3886" spans="1:4" ht="63.75">
      <c r="A3886" s="569">
        <v>94614</v>
      </c>
      <c r="B3886" s="569" t="s">
        <v>10394</v>
      </c>
      <c r="C3886" s="569" t="s">
        <v>52</v>
      </c>
      <c r="D3886" s="570">
        <v>62.85</v>
      </c>
    </row>
    <row r="3887" spans="1:4" ht="76.5">
      <c r="A3887" s="569">
        <v>94615</v>
      </c>
      <c r="B3887" s="569" t="s">
        <v>10395</v>
      </c>
      <c r="C3887" s="569" t="s">
        <v>52</v>
      </c>
      <c r="D3887" s="570">
        <v>69.959999999999994</v>
      </c>
    </row>
    <row r="3888" spans="1:4" ht="63.75">
      <c r="A3888" s="569">
        <v>94616</v>
      </c>
      <c r="B3888" s="569" t="s">
        <v>12544</v>
      </c>
      <c r="C3888" s="569" t="s">
        <v>52</v>
      </c>
      <c r="D3888" s="570">
        <v>156.19999999999999</v>
      </c>
    </row>
    <row r="3889" spans="1:4" ht="76.5">
      <c r="A3889" s="569">
        <v>94617</v>
      </c>
      <c r="B3889" s="569" t="s">
        <v>10396</v>
      </c>
      <c r="C3889" s="569" t="s">
        <v>52</v>
      </c>
      <c r="D3889" s="570">
        <v>131.5</v>
      </c>
    </row>
    <row r="3890" spans="1:4" ht="63.75">
      <c r="A3890" s="569">
        <v>94618</v>
      </c>
      <c r="B3890" s="569" t="s">
        <v>10397</v>
      </c>
      <c r="C3890" s="569" t="s">
        <v>52</v>
      </c>
      <c r="D3890" s="570">
        <v>154.47</v>
      </c>
    </row>
    <row r="3891" spans="1:4" ht="76.5">
      <c r="A3891" s="569">
        <v>94620</v>
      </c>
      <c r="B3891" s="569" t="s">
        <v>10398</v>
      </c>
      <c r="C3891" s="569" t="s">
        <v>52</v>
      </c>
      <c r="D3891" s="570">
        <v>339.18</v>
      </c>
    </row>
    <row r="3892" spans="1:4" ht="63.75">
      <c r="A3892" s="569">
        <v>94622</v>
      </c>
      <c r="B3892" s="569" t="s">
        <v>10399</v>
      </c>
      <c r="C3892" s="569" t="s">
        <v>52</v>
      </c>
      <c r="D3892" s="570">
        <v>90.6</v>
      </c>
    </row>
    <row r="3893" spans="1:4" ht="63.75">
      <c r="A3893" s="569">
        <v>94623</v>
      </c>
      <c r="B3893" s="569" t="s">
        <v>10400</v>
      </c>
      <c r="C3893" s="569" t="s">
        <v>52</v>
      </c>
      <c r="D3893" s="570">
        <v>194.43</v>
      </c>
    </row>
    <row r="3894" spans="1:4" ht="63.75">
      <c r="A3894" s="569">
        <v>94624</v>
      </c>
      <c r="B3894" s="569" t="s">
        <v>10401</v>
      </c>
      <c r="C3894" s="569" t="s">
        <v>52</v>
      </c>
      <c r="D3894" s="570">
        <v>289.87</v>
      </c>
    </row>
    <row r="3895" spans="1:4" ht="63.75">
      <c r="A3895" s="569">
        <v>94625</v>
      </c>
      <c r="B3895" s="569" t="s">
        <v>10402</v>
      </c>
      <c r="C3895" s="569" t="s">
        <v>52</v>
      </c>
      <c r="D3895" s="570">
        <v>586.96</v>
      </c>
    </row>
    <row r="3896" spans="1:4" ht="76.5">
      <c r="A3896" s="569">
        <v>94656</v>
      </c>
      <c r="B3896" s="569" t="s">
        <v>10411</v>
      </c>
      <c r="C3896" s="569" t="s">
        <v>52</v>
      </c>
      <c r="D3896" s="570">
        <v>4.42</v>
      </c>
    </row>
    <row r="3897" spans="1:4" ht="63.75">
      <c r="A3897" s="569">
        <v>94657</v>
      </c>
      <c r="B3897" s="569" t="s">
        <v>10412</v>
      </c>
      <c r="C3897" s="569" t="s">
        <v>52</v>
      </c>
      <c r="D3897" s="570">
        <v>4.2</v>
      </c>
    </row>
    <row r="3898" spans="1:4" ht="76.5">
      <c r="A3898" s="569">
        <v>94658</v>
      </c>
      <c r="B3898" s="569" t="s">
        <v>10413</v>
      </c>
      <c r="C3898" s="569" t="s">
        <v>52</v>
      </c>
      <c r="D3898" s="570">
        <v>5.22</v>
      </c>
    </row>
    <row r="3899" spans="1:4" ht="63.75">
      <c r="A3899" s="569">
        <v>94659</v>
      </c>
      <c r="B3899" s="569" t="s">
        <v>10414</v>
      </c>
      <c r="C3899" s="569" t="s">
        <v>52</v>
      </c>
      <c r="D3899" s="570">
        <v>4.87</v>
      </c>
    </row>
    <row r="3900" spans="1:4" ht="76.5">
      <c r="A3900" s="569">
        <v>94660</v>
      </c>
      <c r="B3900" s="569" t="s">
        <v>10415</v>
      </c>
      <c r="C3900" s="569" t="s">
        <v>52</v>
      </c>
      <c r="D3900" s="570">
        <v>8.43</v>
      </c>
    </row>
    <row r="3901" spans="1:4" ht="63.75">
      <c r="A3901" s="569">
        <v>94661</v>
      </c>
      <c r="B3901" s="569" t="s">
        <v>10416</v>
      </c>
      <c r="C3901" s="569" t="s">
        <v>52</v>
      </c>
      <c r="D3901" s="570">
        <v>8.33</v>
      </c>
    </row>
    <row r="3902" spans="1:4" ht="76.5">
      <c r="A3902" s="569">
        <v>94662</v>
      </c>
      <c r="B3902" s="569" t="s">
        <v>10417</v>
      </c>
      <c r="C3902" s="569" t="s">
        <v>52</v>
      </c>
      <c r="D3902" s="570">
        <v>9.11</v>
      </c>
    </row>
    <row r="3903" spans="1:4" ht="63.75">
      <c r="A3903" s="569">
        <v>94663</v>
      </c>
      <c r="B3903" s="569" t="s">
        <v>10418</v>
      </c>
      <c r="C3903" s="569" t="s">
        <v>52</v>
      </c>
      <c r="D3903" s="570">
        <v>8.82</v>
      </c>
    </row>
    <row r="3904" spans="1:4" ht="76.5">
      <c r="A3904" s="569">
        <v>94664</v>
      </c>
      <c r="B3904" s="569" t="s">
        <v>10419</v>
      </c>
      <c r="C3904" s="569" t="s">
        <v>52</v>
      </c>
      <c r="D3904" s="570">
        <v>19.21</v>
      </c>
    </row>
    <row r="3905" spans="1:4" ht="63.75">
      <c r="A3905" s="569">
        <v>94665</v>
      </c>
      <c r="B3905" s="569" t="s">
        <v>10420</v>
      </c>
      <c r="C3905" s="569" t="s">
        <v>52</v>
      </c>
      <c r="D3905" s="570">
        <v>19.100000000000001</v>
      </c>
    </row>
    <row r="3906" spans="1:4" ht="76.5">
      <c r="A3906" s="569">
        <v>94666</v>
      </c>
      <c r="B3906" s="569" t="s">
        <v>10421</v>
      </c>
      <c r="C3906" s="569" t="s">
        <v>52</v>
      </c>
      <c r="D3906" s="570">
        <v>25.86</v>
      </c>
    </row>
    <row r="3907" spans="1:4" ht="63.75">
      <c r="A3907" s="569">
        <v>94667</v>
      </c>
      <c r="B3907" s="569" t="s">
        <v>10422</v>
      </c>
      <c r="C3907" s="569" t="s">
        <v>52</v>
      </c>
      <c r="D3907" s="570">
        <v>23.59</v>
      </c>
    </row>
    <row r="3908" spans="1:4" ht="76.5">
      <c r="A3908" s="569">
        <v>94668</v>
      </c>
      <c r="B3908" s="569" t="s">
        <v>10423</v>
      </c>
      <c r="C3908" s="569" t="s">
        <v>52</v>
      </c>
      <c r="D3908" s="570">
        <v>41.91</v>
      </c>
    </row>
    <row r="3909" spans="1:4" ht="63.75">
      <c r="A3909" s="569">
        <v>94669</v>
      </c>
      <c r="B3909" s="569" t="s">
        <v>10424</v>
      </c>
      <c r="C3909" s="569" t="s">
        <v>52</v>
      </c>
      <c r="D3909" s="570">
        <v>49.01</v>
      </c>
    </row>
    <row r="3910" spans="1:4" ht="76.5">
      <c r="A3910" s="569">
        <v>94670</v>
      </c>
      <c r="B3910" s="569" t="s">
        <v>10425</v>
      </c>
      <c r="C3910" s="569" t="s">
        <v>52</v>
      </c>
      <c r="D3910" s="570">
        <v>56.42</v>
      </c>
    </row>
    <row r="3911" spans="1:4" ht="63.75">
      <c r="A3911" s="569">
        <v>94671</v>
      </c>
      <c r="B3911" s="569" t="s">
        <v>10426</v>
      </c>
      <c r="C3911" s="569" t="s">
        <v>52</v>
      </c>
      <c r="D3911" s="570">
        <v>70.67</v>
      </c>
    </row>
    <row r="3912" spans="1:4" ht="76.5">
      <c r="A3912" s="569">
        <v>94672</v>
      </c>
      <c r="B3912" s="569" t="s">
        <v>10427</v>
      </c>
      <c r="C3912" s="569" t="s">
        <v>52</v>
      </c>
      <c r="D3912" s="570">
        <v>7.16</v>
      </c>
    </row>
    <row r="3913" spans="1:4" ht="63.75">
      <c r="A3913" s="569">
        <v>94673</v>
      </c>
      <c r="B3913" s="569" t="s">
        <v>10428</v>
      </c>
      <c r="C3913" s="569" t="s">
        <v>52</v>
      </c>
      <c r="D3913" s="570">
        <v>6.96</v>
      </c>
    </row>
    <row r="3914" spans="1:4" ht="63.75">
      <c r="A3914" s="569">
        <v>94674</v>
      </c>
      <c r="B3914" s="569" t="s">
        <v>10429</v>
      </c>
      <c r="C3914" s="569" t="s">
        <v>52</v>
      </c>
      <c r="D3914" s="570">
        <v>6.41</v>
      </c>
    </row>
    <row r="3915" spans="1:4" ht="63.75">
      <c r="A3915" s="569">
        <v>94675</v>
      </c>
      <c r="B3915" s="569" t="s">
        <v>10430</v>
      </c>
      <c r="C3915" s="569" t="s">
        <v>52</v>
      </c>
      <c r="D3915" s="570">
        <v>9.08</v>
      </c>
    </row>
    <row r="3916" spans="1:4" ht="63.75">
      <c r="A3916" s="569">
        <v>94676</v>
      </c>
      <c r="B3916" s="569" t="s">
        <v>10431</v>
      </c>
      <c r="C3916" s="569" t="s">
        <v>52</v>
      </c>
      <c r="D3916" s="570">
        <v>11.06</v>
      </c>
    </row>
    <row r="3917" spans="1:4" ht="63.75">
      <c r="A3917" s="569">
        <v>94677</v>
      </c>
      <c r="B3917" s="569" t="s">
        <v>10432</v>
      </c>
      <c r="C3917" s="569" t="s">
        <v>52</v>
      </c>
      <c r="D3917" s="570">
        <v>14.95</v>
      </c>
    </row>
    <row r="3918" spans="1:4" ht="63.75">
      <c r="A3918" s="569">
        <v>94678</v>
      </c>
      <c r="B3918" s="569" t="s">
        <v>10433</v>
      </c>
      <c r="C3918" s="569" t="s">
        <v>52</v>
      </c>
      <c r="D3918" s="570">
        <v>11.47</v>
      </c>
    </row>
    <row r="3919" spans="1:4" ht="63.75">
      <c r="A3919" s="569">
        <v>94679</v>
      </c>
      <c r="B3919" s="569" t="s">
        <v>10434</v>
      </c>
      <c r="C3919" s="569" t="s">
        <v>52</v>
      </c>
      <c r="D3919" s="570">
        <v>15.74</v>
      </c>
    </row>
    <row r="3920" spans="1:4" ht="63.75">
      <c r="A3920" s="569">
        <v>94680</v>
      </c>
      <c r="B3920" s="569" t="s">
        <v>10435</v>
      </c>
      <c r="C3920" s="569" t="s">
        <v>52</v>
      </c>
      <c r="D3920" s="570">
        <v>31.94</v>
      </c>
    </row>
    <row r="3921" spans="1:4" ht="63.75">
      <c r="A3921" s="569">
        <v>94681</v>
      </c>
      <c r="B3921" s="569" t="s">
        <v>10436</v>
      </c>
      <c r="C3921" s="569" t="s">
        <v>52</v>
      </c>
      <c r="D3921" s="570">
        <v>32.43</v>
      </c>
    </row>
    <row r="3922" spans="1:4" ht="63.75">
      <c r="A3922" s="569">
        <v>94682</v>
      </c>
      <c r="B3922" s="569" t="s">
        <v>10437</v>
      </c>
      <c r="C3922" s="569" t="s">
        <v>52</v>
      </c>
      <c r="D3922" s="570">
        <v>72.98</v>
      </c>
    </row>
    <row r="3923" spans="1:4" ht="63.75">
      <c r="A3923" s="569">
        <v>94683</v>
      </c>
      <c r="B3923" s="569" t="s">
        <v>10438</v>
      </c>
      <c r="C3923" s="569" t="s">
        <v>52</v>
      </c>
      <c r="D3923" s="570">
        <v>46.54</v>
      </c>
    </row>
    <row r="3924" spans="1:4" ht="63.75">
      <c r="A3924" s="569">
        <v>94684</v>
      </c>
      <c r="B3924" s="569" t="s">
        <v>10439</v>
      </c>
      <c r="C3924" s="569" t="s">
        <v>52</v>
      </c>
      <c r="D3924" s="570">
        <v>90.94</v>
      </c>
    </row>
    <row r="3925" spans="1:4" ht="63.75">
      <c r="A3925" s="569">
        <v>94685</v>
      </c>
      <c r="B3925" s="569" t="s">
        <v>10440</v>
      </c>
      <c r="C3925" s="569" t="s">
        <v>52</v>
      </c>
      <c r="D3925" s="570">
        <v>63.59</v>
      </c>
    </row>
    <row r="3926" spans="1:4" ht="63.75">
      <c r="A3926" s="569">
        <v>94686</v>
      </c>
      <c r="B3926" s="569" t="s">
        <v>10441</v>
      </c>
      <c r="C3926" s="569" t="s">
        <v>52</v>
      </c>
      <c r="D3926" s="570">
        <v>180.65</v>
      </c>
    </row>
    <row r="3927" spans="1:4" ht="63.75">
      <c r="A3927" s="569">
        <v>94687</v>
      </c>
      <c r="B3927" s="569" t="s">
        <v>10442</v>
      </c>
      <c r="C3927" s="569" t="s">
        <v>52</v>
      </c>
      <c r="D3927" s="570">
        <v>108.21</v>
      </c>
    </row>
    <row r="3928" spans="1:4" ht="63.75">
      <c r="A3928" s="569">
        <v>94688</v>
      </c>
      <c r="B3928" s="569" t="s">
        <v>10443</v>
      </c>
      <c r="C3928" s="569" t="s">
        <v>52</v>
      </c>
      <c r="D3928" s="570">
        <v>7.61</v>
      </c>
    </row>
    <row r="3929" spans="1:4" ht="76.5">
      <c r="A3929" s="569">
        <v>94689</v>
      </c>
      <c r="B3929" s="569" t="s">
        <v>10444</v>
      </c>
      <c r="C3929" s="569" t="s">
        <v>52</v>
      </c>
      <c r="D3929" s="570">
        <v>9.43</v>
      </c>
    </row>
    <row r="3930" spans="1:4" ht="63.75">
      <c r="A3930" s="569">
        <v>94690</v>
      </c>
      <c r="B3930" s="569" t="s">
        <v>10445</v>
      </c>
      <c r="C3930" s="569" t="s">
        <v>52</v>
      </c>
      <c r="D3930" s="570">
        <v>9.08</v>
      </c>
    </row>
    <row r="3931" spans="1:4" ht="63.75">
      <c r="A3931" s="569">
        <v>94691</v>
      </c>
      <c r="B3931" s="569" t="s">
        <v>10446</v>
      </c>
      <c r="C3931" s="569" t="s">
        <v>52</v>
      </c>
      <c r="D3931" s="570">
        <v>11.19</v>
      </c>
    </row>
    <row r="3932" spans="1:4" ht="63.75">
      <c r="A3932" s="569">
        <v>94692</v>
      </c>
      <c r="B3932" s="569" t="s">
        <v>10447</v>
      </c>
      <c r="C3932" s="569" t="s">
        <v>52</v>
      </c>
      <c r="D3932" s="570">
        <v>16.440000000000001</v>
      </c>
    </row>
    <row r="3933" spans="1:4" ht="63.75">
      <c r="A3933" s="569">
        <v>94693</v>
      </c>
      <c r="B3933" s="569" t="s">
        <v>10448</v>
      </c>
      <c r="C3933" s="569" t="s">
        <v>52</v>
      </c>
      <c r="D3933" s="570">
        <v>16.32</v>
      </c>
    </row>
    <row r="3934" spans="1:4" ht="63.75">
      <c r="A3934" s="569">
        <v>94694</v>
      </c>
      <c r="B3934" s="569" t="s">
        <v>10449</v>
      </c>
      <c r="C3934" s="569" t="s">
        <v>52</v>
      </c>
      <c r="D3934" s="570">
        <v>17.260000000000002</v>
      </c>
    </row>
    <row r="3935" spans="1:4" ht="63.75">
      <c r="A3935" s="569">
        <v>94695</v>
      </c>
      <c r="B3935" s="569" t="s">
        <v>10450</v>
      </c>
      <c r="C3935" s="569" t="s">
        <v>52</v>
      </c>
      <c r="D3935" s="570">
        <v>20.88</v>
      </c>
    </row>
    <row r="3936" spans="1:4" ht="63.75">
      <c r="A3936" s="569">
        <v>94696</v>
      </c>
      <c r="B3936" s="569" t="s">
        <v>10451</v>
      </c>
      <c r="C3936" s="569" t="s">
        <v>52</v>
      </c>
      <c r="D3936" s="570">
        <v>38.630000000000003</v>
      </c>
    </row>
    <row r="3937" spans="1:4" ht="63.75">
      <c r="A3937" s="569">
        <v>94697</v>
      </c>
      <c r="B3937" s="569" t="s">
        <v>10452</v>
      </c>
      <c r="C3937" s="569" t="s">
        <v>52</v>
      </c>
      <c r="D3937" s="570">
        <v>57.44</v>
      </c>
    </row>
    <row r="3938" spans="1:4" ht="63.75">
      <c r="A3938" s="569">
        <v>94698</v>
      </c>
      <c r="B3938" s="569" t="s">
        <v>10453</v>
      </c>
      <c r="C3938" s="569" t="s">
        <v>52</v>
      </c>
      <c r="D3938" s="570">
        <v>50.22</v>
      </c>
    </row>
    <row r="3939" spans="1:4" ht="63.75">
      <c r="A3939" s="569">
        <v>94699</v>
      </c>
      <c r="B3939" s="569" t="s">
        <v>10454</v>
      </c>
      <c r="C3939" s="569" t="s">
        <v>52</v>
      </c>
      <c r="D3939" s="570">
        <v>94.13</v>
      </c>
    </row>
    <row r="3940" spans="1:4" ht="63.75">
      <c r="A3940" s="569">
        <v>94700</v>
      </c>
      <c r="B3940" s="569" t="s">
        <v>10455</v>
      </c>
      <c r="C3940" s="569" t="s">
        <v>52</v>
      </c>
      <c r="D3940" s="570">
        <v>83.4</v>
      </c>
    </row>
    <row r="3941" spans="1:4" ht="63.75">
      <c r="A3941" s="569">
        <v>94701</v>
      </c>
      <c r="B3941" s="569" t="s">
        <v>10456</v>
      </c>
      <c r="C3941" s="569" t="s">
        <v>52</v>
      </c>
      <c r="D3941" s="570">
        <v>147.84</v>
      </c>
    </row>
    <row r="3942" spans="1:4" ht="63.75">
      <c r="A3942" s="569">
        <v>94702</v>
      </c>
      <c r="B3942" s="569" t="s">
        <v>10457</v>
      </c>
      <c r="C3942" s="569" t="s">
        <v>52</v>
      </c>
      <c r="D3942" s="570">
        <v>117.65</v>
      </c>
    </row>
    <row r="3943" spans="1:4" ht="76.5">
      <c r="A3943" s="569">
        <v>94703</v>
      </c>
      <c r="B3943" s="569" t="s">
        <v>10458</v>
      </c>
      <c r="C3943" s="569" t="s">
        <v>52</v>
      </c>
      <c r="D3943" s="570">
        <v>18.53</v>
      </c>
    </row>
    <row r="3944" spans="1:4" ht="76.5">
      <c r="A3944" s="569">
        <v>94704</v>
      </c>
      <c r="B3944" s="569" t="s">
        <v>5453</v>
      </c>
      <c r="C3944" s="569" t="s">
        <v>52</v>
      </c>
      <c r="D3944" s="570">
        <v>21.9</v>
      </c>
    </row>
    <row r="3945" spans="1:4" ht="76.5">
      <c r="A3945" s="569">
        <v>94705</v>
      </c>
      <c r="B3945" s="569" t="s">
        <v>10459</v>
      </c>
      <c r="C3945" s="569" t="s">
        <v>52</v>
      </c>
      <c r="D3945" s="570">
        <v>32.08</v>
      </c>
    </row>
    <row r="3946" spans="1:4" ht="76.5">
      <c r="A3946" s="569">
        <v>94706</v>
      </c>
      <c r="B3946" s="569" t="s">
        <v>10460</v>
      </c>
      <c r="C3946" s="569" t="s">
        <v>52</v>
      </c>
      <c r="D3946" s="570">
        <v>41.68</v>
      </c>
    </row>
    <row r="3947" spans="1:4" ht="76.5">
      <c r="A3947" s="569">
        <v>94707</v>
      </c>
      <c r="B3947" s="569" t="s">
        <v>5454</v>
      </c>
      <c r="C3947" s="569" t="s">
        <v>52</v>
      </c>
      <c r="D3947" s="570">
        <v>48.29</v>
      </c>
    </row>
    <row r="3948" spans="1:4" ht="76.5">
      <c r="A3948" s="569">
        <v>94708</v>
      </c>
      <c r="B3948" s="569" t="s">
        <v>10461</v>
      </c>
      <c r="C3948" s="569" t="s">
        <v>52</v>
      </c>
      <c r="D3948" s="570">
        <v>19.579999999999998</v>
      </c>
    </row>
    <row r="3949" spans="1:4" ht="76.5">
      <c r="A3949" s="569">
        <v>94709</v>
      </c>
      <c r="B3949" s="569" t="s">
        <v>10462</v>
      </c>
      <c r="C3949" s="569" t="s">
        <v>52</v>
      </c>
      <c r="D3949" s="570">
        <v>23.33</v>
      </c>
    </row>
    <row r="3950" spans="1:4" ht="76.5">
      <c r="A3950" s="569">
        <v>94710</v>
      </c>
      <c r="B3950" s="569" t="s">
        <v>10463</v>
      </c>
      <c r="C3950" s="569" t="s">
        <v>52</v>
      </c>
      <c r="D3950" s="570">
        <v>30.44</v>
      </c>
    </row>
    <row r="3951" spans="1:4" ht="76.5">
      <c r="A3951" s="569">
        <v>94711</v>
      </c>
      <c r="B3951" s="569" t="s">
        <v>10464</v>
      </c>
      <c r="C3951" s="569" t="s">
        <v>52</v>
      </c>
      <c r="D3951" s="570">
        <v>40.24</v>
      </c>
    </row>
    <row r="3952" spans="1:4" ht="76.5">
      <c r="A3952" s="569">
        <v>94712</v>
      </c>
      <c r="B3952" s="569" t="s">
        <v>10465</v>
      </c>
      <c r="C3952" s="569" t="s">
        <v>52</v>
      </c>
      <c r="D3952" s="570">
        <v>52.37</v>
      </c>
    </row>
    <row r="3953" spans="1:4" ht="76.5">
      <c r="A3953" s="569">
        <v>94713</v>
      </c>
      <c r="B3953" s="569" t="s">
        <v>10466</v>
      </c>
      <c r="C3953" s="569" t="s">
        <v>52</v>
      </c>
      <c r="D3953" s="570">
        <v>160</v>
      </c>
    </row>
    <row r="3954" spans="1:4" ht="76.5">
      <c r="A3954" s="569">
        <v>94714</v>
      </c>
      <c r="B3954" s="569" t="s">
        <v>10467</v>
      </c>
      <c r="C3954" s="569" t="s">
        <v>52</v>
      </c>
      <c r="D3954" s="570">
        <v>210.28</v>
      </c>
    </row>
    <row r="3955" spans="1:4" ht="76.5">
      <c r="A3955" s="569">
        <v>94715</v>
      </c>
      <c r="B3955" s="569" t="s">
        <v>10468</v>
      </c>
      <c r="C3955" s="569" t="s">
        <v>52</v>
      </c>
      <c r="D3955" s="570">
        <v>294.39999999999998</v>
      </c>
    </row>
    <row r="3956" spans="1:4" ht="63.75">
      <c r="A3956" s="569">
        <v>94724</v>
      </c>
      <c r="B3956" s="569" t="s">
        <v>10476</v>
      </c>
      <c r="C3956" s="569" t="s">
        <v>52</v>
      </c>
      <c r="D3956" s="570">
        <v>22.13</v>
      </c>
    </row>
    <row r="3957" spans="1:4" ht="63.75">
      <c r="A3957" s="569">
        <v>94725</v>
      </c>
      <c r="B3957" s="569" t="s">
        <v>10477</v>
      </c>
      <c r="C3957" s="569" t="s">
        <v>52</v>
      </c>
      <c r="D3957" s="570">
        <v>4.97</v>
      </c>
    </row>
    <row r="3958" spans="1:4" ht="63.75">
      <c r="A3958" s="569">
        <v>94726</v>
      </c>
      <c r="B3958" s="569" t="s">
        <v>10478</v>
      </c>
      <c r="C3958" s="569" t="s">
        <v>52</v>
      </c>
      <c r="D3958" s="570">
        <v>34.409999999999997</v>
      </c>
    </row>
    <row r="3959" spans="1:4" ht="63.75">
      <c r="A3959" s="569">
        <v>94727</v>
      </c>
      <c r="B3959" s="569" t="s">
        <v>10479</v>
      </c>
      <c r="C3959" s="569" t="s">
        <v>52</v>
      </c>
      <c r="D3959" s="570">
        <v>7.25</v>
      </c>
    </row>
    <row r="3960" spans="1:4" ht="63.75">
      <c r="A3960" s="569">
        <v>94728</v>
      </c>
      <c r="B3960" s="569" t="s">
        <v>10480</v>
      </c>
      <c r="C3960" s="569" t="s">
        <v>52</v>
      </c>
      <c r="D3960" s="570">
        <v>131.21</v>
      </c>
    </row>
    <row r="3961" spans="1:4" ht="63.75">
      <c r="A3961" s="569">
        <v>94729</v>
      </c>
      <c r="B3961" s="569" t="s">
        <v>10481</v>
      </c>
      <c r="C3961" s="569" t="s">
        <v>52</v>
      </c>
      <c r="D3961" s="570">
        <v>12.96</v>
      </c>
    </row>
    <row r="3962" spans="1:4" ht="63.75">
      <c r="A3962" s="569">
        <v>94730</v>
      </c>
      <c r="B3962" s="569" t="s">
        <v>10482</v>
      </c>
      <c r="C3962" s="569" t="s">
        <v>52</v>
      </c>
      <c r="D3962" s="570">
        <v>159.52000000000001</v>
      </c>
    </row>
    <row r="3963" spans="1:4" ht="63.75">
      <c r="A3963" s="569">
        <v>94731</v>
      </c>
      <c r="B3963" s="569" t="s">
        <v>10483</v>
      </c>
      <c r="C3963" s="569" t="s">
        <v>52</v>
      </c>
      <c r="D3963" s="570">
        <v>16.41</v>
      </c>
    </row>
    <row r="3964" spans="1:4" ht="63.75">
      <c r="A3964" s="569">
        <v>94733</v>
      </c>
      <c r="B3964" s="569" t="s">
        <v>10484</v>
      </c>
      <c r="C3964" s="569" t="s">
        <v>52</v>
      </c>
      <c r="D3964" s="570">
        <v>31.97</v>
      </c>
    </row>
    <row r="3965" spans="1:4" ht="63.75">
      <c r="A3965" s="569">
        <v>94737</v>
      </c>
      <c r="B3965" s="569" t="s">
        <v>10485</v>
      </c>
      <c r="C3965" s="569" t="s">
        <v>52</v>
      </c>
      <c r="D3965" s="570">
        <v>135.88</v>
      </c>
    </row>
    <row r="3966" spans="1:4" ht="63.75">
      <c r="A3966" s="569">
        <v>94740</v>
      </c>
      <c r="B3966" s="569" t="s">
        <v>10486</v>
      </c>
      <c r="C3966" s="569" t="s">
        <v>52</v>
      </c>
      <c r="D3966" s="570">
        <v>7.91</v>
      </c>
    </row>
    <row r="3967" spans="1:4" ht="63.75">
      <c r="A3967" s="569">
        <v>94741</v>
      </c>
      <c r="B3967" s="569" t="s">
        <v>10487</v>
      </c>
      <c r="C3967" s="569" t="s">
        <v>52</v>
      </c>
      <c r="D3967" s="570">
        <v>9.98</v>
      </c>
    </row>
    <row r="3968" spans="1:4" ht="63.75">
      <c r="A3968" s="569">
        <v>94742</v>
      </c>
      <c r="B3968" s="569" t="s">
        <v>10488</v>
      </c>
      <c r="C3968" s="569" t="s">
        <v>52</v>
      </c>
      <c r="D3968" s="570">
        <v>12.3</v>
      </c>
    </row>
    <row r="3969" spans="1:4" ht="63.75">
      <c r="A3969" s="569">
        <v>94743</v>
      </c>
      <c r="B3969" s="569" t="s">
        <v>10489</v>
      </c>
      <c r="C3969" s="569" t="s">
        <v>52</v>
      </c>
      <c r="D3969" s="570">
        <v>13.61</v>
      </c>
    </row>
    <row r="3970" spans="1:4" ht="63.75">
      <c r="A3970" s="569">
        <v>94744</v>
      </c>
      <c r="B3970" s="569" t="s">
        <v>10490</v>
      </c>
      <c r="C3970" s="569" t="s">
        <v>52</v>
      </c>
      <c r="D3970" s="570">
        <v>19.79</v>
      </c>
    </row>
    <row r="3971" spans="1:4" ht="63.75">
      <c r="A3971" s="569">
        <v>94746</v>
      </c>
      <c r="B3971" s="569" t="s">
        <v>10491</v>
      </c>
      <c r="C3971" s="569" t="s">
        <v>52</v>
      </c>
      <c r="D3971" s="570">
        <v>28.53</v>
      </c>
    </row>
    <row r="3972" spans="1:4" ht="63.75">
      <c r="A3972" s="569">
        <v>94748</v>
      </c>
      <c r="B3972" s="569" t="s">
        <v>10492</v>
      </c>
      <c r="C3972" s="569" t="s">
        <v>52</v>
      </c>
      <c r="D3972" s="570">
        <v>59.08</v>
      </c>
    </row>
    <row r="3973" spans="1:4" ht="63.75">
      <c r="A3973" s="569">
        <v>94750</v>
      </c>
      <c r="B3973" s="569" t="s">
        <v>10493</v>
      </c>
      <c r="C3973" s="569" t="s">
        <v>52</v>
      </c>
      <c r="D3973" s="570">
        <v>141.72999999999999</v>
      </c>
    </row>
    <row r="3974" spans="1:4" ht="63.75">
      <c r="A3974" s="569">
        <v>94752</v>
      </c>
      <c r="B3974" s="569" t="s">
        <v>10494</v>
      </c>
      <c r="C3974" s="569" t="s">
        <v>52</v>
      </c>
      <c r="D3974" s="570">
        <v>171.91</v>
      </c>
    </row>
    <row r="3975" spans="1:4" ht="63.75">
      <c r="A3975" s="569">
        <v>94756</v>
      </c>
      <c r="B3975" s="569" t="s">
        <v>10495</v>
      </c>
      <c r="C3975" s="569" t="s">
        <v>52</v>
      </c>
      <c r="D3975" s="570">
        <v>9.9600000000000009</v>
      </c>
    </row>
    <row r="3976" spans="1:4" ht="63.75">
      <c r="A3976" s="569">
        <v>94757</v>
      </c>
      <c r="B3976" s="569" t="s">
        <v>10496</v>
      </c>
      <c r="C3976" s="569" t="s">
        <v>52</v>
      </c>
      <c r="D3976" s="570">
        <v>13.88</v>
      </c>
    </row>
    <row r="3977" spans="1:4" ht="63.75">
      <c r="A3977" s="569">
        <v>94758</v>
      </c>
      <c r="B3977" s="569" t="s">
        <v>10497</v>
      </c>
      <c r="C3977" s="569" t="s">
        <v>52</v>
      </c>
      <c r="D3977" s="570">
        <v>36.4</v>
      </c>
    </row>
    <row r="3978" spans="1:4" ht="63.75">
      <c r="A3978" s="569">
        <v>94759</v>
      </c>
      <c r="B3978" s="569" t="s">
        <v>10498</v>
      </c>
      <c r="C3978" s="569" t="s">
        <v>52</v>
      </c>
      <c r="D3978" s="570">
        <v>45.12</v>
      </c>
    </row>
    <row r="3979" spans="1:4" ht="63.75">
      <c r="A3979" s="569">
        <v>94760</v>
      </c>
      <c r="B3979" s="569" t="s">
        <v>10499</v>
      </c>
      <c r="C3979" s="569" t="s">
        <v>52</v>
      </c>
      <c r="D3979" s="570">
        <v>74.040000000000006</v>
      </c>
    </row>
    <row r="3980" spans="1:4" ht="63.75">
      <c r="A3980" s="569">
        <v>94761</v>
      </c>
      <c r="B3980" s="569" t="s">
        <v>10500</v>
      </c>
      <c r="C3980" s="569" t="s">
        <v>52</v>
      </c>
      <c r="D3980" s="570">
        <v>161.41</v>
      </c>
    </row>
    <row r="3981" spans="1:4" ht="63.75">
      <c r="A3981" s="569">
        <v>94762</v>
      </c>
      <c r="B3981" s="569" t="s">
        <v>10501</v>
      </c>
      <c r="C3981" s="569" t="s">
        <v>52</v>
      </c>
      <c r="D3981" s="570">
        <v>205.38</v>
      </c>
    </row>
    <row r="3982" spans="1:4" ht="76.5">
      <c r="A3982" s="569">
        <v>94783</v>
      </c>
      <c r="B3982" s="569" t="s">
        <v>10504</v>
      </c>
      <c r="C3982" s="569" t="s">
        <v>52</v>
      </c>
      <c r="D3982" s="570">
        <v>15.57</v>
      </c>
    </row>
    <row r="3983" spans="1:4" ht="76.5">
      <c r="A3983" s="569">
        <v>94785</v>
      </c>
      <c r="B3983" s="569" t="s">
        <v>10505</v>
      </c>
      <c r="C3983" s="569" t="s">
        <v>52</v>
      </c>
      <c r="D3983" s="570">
        <v>28.42</v>
      </c>
    </row>
    <row r="3984" spans="1:4" ht="76.5">
      <c r="A3984" s="569">
        <v>94786</v>
      </c>
      <c r="B3984" s="569" t="s">
        <v>5455</v>
      </c>
      <c r="C3984" s="569" t="s">
        <v>52</v>
      </c>
      <c r="D3984" s="570">
        <v>37.880000000000003</v>
      </c>
    </row>
    <row r="3985" spans="1:4" ht="76.5">
      <c r="A3985" s="569">
        <v>94787</v>
      </c>
      <c r="B3985" s="569" t="s">
        <v>5456</v>
      </c>
      <c r="C3985" s="569" t="s">
        <v>52</v>
      </c>
      <c r="D3985" s="570">
        <v>48.76</v>
      </c>
    </row>
    <row r="3986" spans="1:4" ht="76.5">
      <c r="A3986" s="569">
        <v>94788</v>
      </c>
      <c r="B3986" s="569" t="s">
        <v>10506</v>
      </c>
      <c r="C3986" s="569" t="s">
        <v>52</v>
      </c>
      <c r="D3986" s="570">
        <v>65.040000000000006</v>
      </c>
    </row>
    <row r="3987" spans="1:4" ht="76.5">
      <c r="A3987" s="569">
        <v>94789</v>
      </c>
      <c r="B3987" s="569" t="s">
        <v>5457</v>
      </c>
      <c r="C3987" s="569" t="s">
        <v>52</v>
      </c>
      <c r="D3987" s="570">
        <v>209.32</v>
      </c>
    </row>
    <row r="3988" spans="1:4" ht="76.5">
      <c r="A3988" s="569">
        <v>94790</v>
      </c>
      <c r="B3988" s="569" t="s">
        <v>10507</v>
      </c>
      <c r="C3988" s="569" t="s">
        <v>52</v>
      </c>
      <c r="D3988" s="570">
        <v>276.7</v>
      </c>
    </row>
    <row r="3989" spans="1:4" ht="76.5">
      <c r="A3989" s="569">
        <v>94791</v>
      </c>
      <c r="B3989" s="569" t="s">
        <v>10508</v>
      </c>
      <c r="C3989" s="569" t="s">
        <v>52</v>
      </c>
      <c r="D3989" s="570">
        <v>414.07</v>
      </c>
    </row>
    <row r="3990" spans="1:4" ht="63.75">
      <c r="A3990" s="569">
        <v>94863</v>
      </c>
      <c r="B3990" s="569" t="s">
        <v>10519</v>
      </c>
      <c r="C3990" s="569" t="s">
        <v>52</v>
      </c>
      <c r="D3990" s="570">
        <v>116.37</v>
      </c>
    </row>
    <row r="3991" spans="1:4" ht="76.5">
      <c r="A3991" s="569">
        <v>95141</v>
      </c>
      <c r="B3991" s="569" t="s">
        <v>10610</v>
      </c>
      <c r="C3991" s="569" t="s">
        <v>52</v>
      </c>
      <c r="D3991" s="570">
        <v>25.07</v>
      </c>
    </row>
    <row r="3992" spans="1:4" ht="51">
      <c r="A3992" s="569">
        <v>95237</v>
      </c>
      <c r="B3992" s="569" t="s">
        <v>10623</v>
      </c>
      <c r="C3992" s="569" t="s">
        <v>52</v>
      </c>
      <c r="D3992" s="570">
        <v>15.17</v>
      </c>
    </row>
    <row r="3993" spans="1:4" ht="51">
      <c r="A3993" s="569">
        <v>95693</v>
      </c>
      <c r="B3993" s="569" t="s">
        <v>10846</v>
      </c>
      <c r="C3993" s="569" t="s">
        <v>52</v>
      </c>
      <c r="D3993" s="570">
        <v>34.11</v>
      </c>
    </row>
    <row r="3994" spans="1:4" ht="51">
      <c r="A3994" s="569">
        <v>95694</v>
      </c>
      <c r="B3994" s="569" t="s">
        <v>5506</v>
      </c>
      <c r="C3994" s="569" t="s">
        <v>52</v>
      </c>
      <c r="D3994" s="570">
        <v>38.880000000000003</v>
      </c>
    </row>
    <row r="3995" spans="1:4" ht="51">
      <c r="A3995" s="569">
        <v>95695</v>
      </c>
      <c r="B3995" s="569" t="s">
        <v>10847</v>
      </c>
      <c r="C3995" s="569" t="s">
        <v>52</v>
      </c>
      <c r="D3995" s="570">
        <v>37.6</v>
      </c>
    </row>
    <row r="3996" spans="1:4" ht="38.25">
      <c r="A3996" s="569">
        <v>95696</v>
      </c>
      <c r="B3996" s="569" t="s">
        <v>10848</v>
      </c>
      <c r="C3996" s="569" t="s">
        <v>52</v>
      </c>
      <c r="D3996" s="570">
        <v>24.37</v>
      </c>
    </row>
    <row r="3997" spans="1:4" ht="51">
      <c r="A3997" s="569">
        <v>96637</v>
      </c>
      <c r="B3997" s="569" t="s">
        <v>11122</v>
      </c>
      <c r="C3997" s="569" t="s">
        <v>52</v>
      </c>
      <c r="D3997" s="570">
        <v>9.49</v>
      </c>
    </row>
    <row r="3998" spans="1:4" ht="51">
      <c r="A3998" s="569">
        <v>96638</v>
      </c>
      <c r="B3998" s="569" t="s">
        <v>11123</v>
      </c>
      <c r="C3998" s="569" t="s">
        <v>52</v>
      </c>
      <c r="D3998" s="570">
        <v>9.1199999999999992</v>
      </c>
    </row>
    <row r="3999" spans="1:4" ht="38.25">
      <c r="A3999" s="569">
        <v>96639</v>
      </c>
      <c r="B3999" s="569" t="s">
        <v>11124</v>
      </c>
      <c r="C3999" s="569" t="s">
        <v>52</v>
      </c>
      <c r="D3999" s="570">
        <v>6.63</v>
      </c>
    </row>
    <row r="4000" spans="1:4" ht="51">
      <c r="A4000" s="569">
        <v>96640</v>
      </c>
      <c r="B4000" s="569" t="s">
        <v>11125</v>
      </c>
      <c r="C4000" s="569" t="s">
        <v>52</v>
      </c>
      <c r="D4000" s="570">
        <v>16.84</v>
      </c>
    </row>
    <row r="4001" spans="1:4" ht="51">
      <c r="A4001" s="569">
        <v>96641</v>
      </c>
      <c r="B4001" s="569" t="s">
        <v>11126</v>
      </c>
      <c r="C4001" s="569" t="s">
        <v>52</v>
      </c>
      <c r="D4001" s="570">
        <v>13.19</v>
      </c>
    </row>
    <row r="4002" spans="1:4" ht="38.25">
      <c r="A4002" s="569">
        <v>96642</v>
      </c>
      <c r="B4002" s="569" t="s">
        <v>11127</v>
      </c>
      <c r="C4002" s="569" t="s">
        <v>52</v>
      </c>
      <c r="D4002" s="570">
        <v>12.56</v>
      </c>
    </row>
    <row r="4003" spans="1:4" ht="38.25">
      <c r="A4003" s="569">
        <v>96643</v>
      </c>
      <c r="B4003" s="569" t="s">
        <v>11128</v>
      </c>
      <c r="C4003" s="569" t="s">
        <v>52</v>
      </c>
      <c r="D4003" s="570">
        <v>33.950000000000003</v>
      </c>
    </row>
    <row r="4004" spans="1:4" ht="38.25">
      <c r="A4004" s="569">
        <v>96650</v>
      </c>
      <c r="B4004" s="569" t="s">
        <v>11135</v>
      </c>
      <c r="C4004" s="569" t="s">
        <v>52</v>
      </c>
      <c r="D4004" s="570">
        <v>7.07</v>
      </c>
    </row>
    <row r="4005" spans="1:4" ht="51">
      <c r="A4005" s="569">
        <v>96651</v>
      </c>
      <c r="B4005" s="569" t="s">
        <v>11136</v>
      </c>
      <c r="C4005" s="569" t="s">
        <v>52</v>
      </c>
      <c r="D4005" s="570">
        <v>6.7</v>
      </c>
    </row>
    <row r="4006" spans="1:4" ht="38.25">
      <c r="A4006" s="569">
        <v>96652</v>
      </c>
      <c r="B4006" s="569" t="s">
        <v>11137</v>
      </c>
      <c r="C4006" s="569" t="s">
        <v>52</v>
      </c>
      <c r="D4006" s="570">
        <v>13.48</v>
      </c>
    </row>
    <row r="4007" spans="1:4" ht="51">
      <c r="A4007" s="569">
        <v>96653</v>
      </c>
      <c r="B4007" s="569" t="s">
        <v>11138</v>
      </c>
      <c r="C4007" s="569" t="s">
        <v>52</v>
      </c>
      <c r="D4007" s="570">
        <v>13.44</v>
      </c>
    </row>
    <row r="4008" spans="1:4" ht="38.25">
      <c r="A4008" s="569">
        <v>96654</v>
      </c>
      <c r="B4008" s="569" t="s">
        <v>11139</v>
      </c>
      <c r="C4008" s="569" t="s">
        <v>52</v>
      </c>
      <c r="D4008" s="570">
        <v>22.33</v>
      </c>
    </row>
    <row r="4009" spans="1:4" ht="51">
      <c r="A4009" s="569">
        <v>96655</v>
      </c>
      <c r="B4009" s="569" t="s">
        <v>11140</v>
      </c>
      <c r="C4009" s="569" t="s">
        <v>52</v>
      </c>
      <c r="D4009" s="570">
        <v>21.93</v>
      </c>
    </row>
    <row r="4010" spans="1:4" ht="38.25">
      <c r="A4010" s="569">
        <v>96656</v>
      </c>
      <c r="B4010" s="569" t="s">
        <v>11141</v>
      </c>
      <c r="C4010" s="569" t="s">
        <v>52</v>
      </c>
      <c r="D4010" s="570">
        <v>5.04</v>
      </c>
    </row>
    <row r="4011" spans="1:4" ht="51">
      <c r="A4011" s="569">
        <v>96657</v>
      </c>
      <c r="B4011" s="569" t="s">
        <v>11142</v>
      </c>
      <c r="C4011" s="569" t="s">
        <v>52</v>
      </c>
      <c r="D4011" s="570">
        <v>15.25</v>
      </c>
    </row>
    <row r="4012" spans="1:4" ht="51">
      <c r="A4012" s="569">
        <v>96658</v>
      </c>
      <c r="B4012" s="569" t="s">
        <v>11143</v>
      </c>
      <c r="C4012" s="569" t="s">
        <v>52</v>
      </c>
      <c r="D4012" s="570">
        <v>11.6</v>
      </c>
    </row>
    <row r="4013" spans="1:4" ht="38.25">
      <c r="A4013" s="569">
        <v>96659</v>
      </c>
      <c r="B4013" s="569" t="s">
        <v>11144</v>
      </c>
      <c r="C4013" s="569" t="s">
        <v>52</v>
      </c>
      <c r="D4013" s="570">
        <v>9.11</v>
      </c>
    </row>
    <row r="4014" spans="1:4" ht="51">
      <c r="A4014" s="569">
        <v>96660</v>
      </c>
      <c r="B4014" s="569" t="s">
        <v>11145</v>
      </c>
      <c r="C4014" s="569" t="s">
        <v>52</v>
      </c>
      <c r="D4014" s="570">
        <v>26.14</v>
      </c>
    </row>
    <row r="4015" spans="1:4" ht="51">
      <c r="A4015" s="569">
        <v>96661</v>
      </c>
      <c r="B4015" s="569" t="s">
        <v>11146</v>
      </c>
      <c r="C4015" s="569" t="s">
        <v>52</v>
      </c>
      <c r="D4015" s="570">
        <v>20.53</v>
      </c>
    </row>
    <row r="4016" spans="1:4" ht="51">
      <c r="A4016" s="569">
        <v>96662</v>
      </c>
      <c r="B4016" s="569" t="s">
        <v>11147</v>
      </c>
      <c r="C4016" s="569" t="s">
        <v>52</v>
      </c>
      <c r="D4016" s="570">
        <v>9.3000000000000007</v>
      </c>
    </row>
    <row r="4017" spans="1:4" ht="38.25">
      <c r="A4017" s="569">
        <v>96663</v>
      </c>
      <c r="B4017" s="569" t="s">
        <v>11148</v>
      </c>
      <c r="C4017" s="569" t="s">
        <v>52</v>
      </c>
      <c r="D4017" s="570">
        <v>16.510000000000002</v>
      </c>
    </row>
    <row r="4018" spans="1:4" ht="51">
      <c r="A4018" s="569">
        <v>96664</v>
      </c>
      <c r="B4018" s="569" t="s">
        <v>11149</v>
      </c>
      <c r="C4018" s="569" t="s">
        <v>52</v>
      </c>
      <c r="D4018" s="570">
        <v>17.71</v>
      </c>
    </row>
    <row r="4019" spans="1:4" ht="51">
      <c r="A4019" s="569">
        <v>96665</v>
      </c>
      <c r="B4019" s="569" t="s">
        <v>11150</v>
      </c>
      <c r="C4019" s="569" t="s">
        <v>52</v>
      </c>
      <c r="D4019" s="570">
        <v>9.31</v>
      </c>
    </row>
    <row r="4020" spans="1:4" ht="51">
      <c r="A4020" s="569">
        <v>96666</v>
      </c>
      <c r="B4020" s="569" t="s">
        <v>11151</v>
      </c>
      <c r="C4020" s="569" t="s">
        <v>52</v>
      </c>
      <c r="D4020" s="570">
        <v>18.05</v>
      </c>
    </row>
    <row r="4021" spans="1:4" ht="51">
      <c r="A4021" s="569">
        <v>96667</v>
      </c>
      <c r="B4021" s="569" t="s">
        <v>11152</v>
      </c>
      <c r="C4021" s="569" t="s">
        <v>52</v>
      </c>
      <c r="D4021" s="570">
        <v>31.44</v>
      </c>
    </row>
    <row r="4022" spans="1:4" ht="38.25">
      <c r="A4022" s="569">
        <v>96684</v>
      </c>
      <c r="B4022" s="569" t="s">
        <v>11169</v>
      </c>
      <c r="C4022" s="569" t="s">
        <v>52</v>
      </c>
      <c r="D4022" s="570">
        <v>3.45</v>
      </c>
    </row>
    <row r="4023" spans="1:4" ht="38.25">
      <c r="A4023" s="569">
        <v>96685</v>
      </c>
      <c r="B4023" s="569" t="s">
        <v>11170</v>
      </c>
      <c r="C4023" s="569" t="s">
        <v>52</v>
      </c>
      <c r="D4023" s="570">
        <v>3.08</v>
      </c>
    </row>
    <row r="4024" spans="1:4" ht="38.25">
      <c r="A4024" s="569">
        <v>96686</v>
      </c>
      <c r="B4024" s="569" t="s">
        <v>11171</v>
      </c>
      <c r="C4024" s="569" t="s">
        <v>52</v>
      </c>
      <c r="D4024" s="570">
        <v>5.16</v>
      </c>
    </row>
    <row r="4025" spans="1:4" ht="38.25">
      <c r="A4025" s="569">
        <v>96687</v>
      </c>
      <c r="B4025" s="569" t="s">
        <v>11172</v>
      </c>
      <c r="C4025" s="569" t="s">
        <v>52</v>
      </c>
      <c r="D4025" s="570">
        <v>5.12</v>
      </c>
    </row>
    <row r="4026" spans="1:4" ht="38.25">
      <c r="A4026" s="569">
        <v>96688</v>
      </c>
      <c r="B4026" s="569" t="s">
        <v>11173</v>
      </c>
      <c r="C4026" s="569" t="s">
        <v>52</v>
      </c>
      <c r="D4026" s="570">
        <v>8.89</v>
      </c>
    </row>
    <row r="4027" spans="1:4" ht="38.25">
      <c r="A4027" s="569">
        <v>96689</v>
      </c>
      <c r="B4027" s="569" t="s">
        <v>11174</v>
      </c>
      <c r="C4027" s="569" t="s">
        <v>52</v>
      </c>
      <c r="D4027" s="570">
        <v>8.49</v>
      </c>
    </row>
    <row r="4028" spans="1:4" ht="38.25">
      <c r="A4028" s="569">
        <v>96690</v>
      </c>
      <c r="B4028" s="569" t="s">
        <v>11175</v>
      </c>
      <c r="C4028" s="569" t="s">
        <v>52</v>
      </c>
      <c r="D4028" s="570">
        <v>16.57</v>
      </c>
    </row>
    <row r="4029" spans="1:4" ht="38.25">
      <c r="A4029" s="569">
        <v>96691</v>
      </c>
      <c r="B4029" s="569" t="s">
        <v>11176</v>
      </c>
      <c r="C4029" s="569" t="s">
        <v>52</v>
      </c>
      <c r="D4029" s="570">
        <v>17.11</v>
      </c>
    </row>
    <row r="4030" spans="1:4" ht="38.25">
      <c r="A4030" s="569">
        <v>96692</v>
      </c>
      <c r="B4030" s="569" t="s">
        <v>11177</v>
      </c>
      <c r="C4030" s="569" t="s">
        <v>52</v>
      </c>
      <c r="D4030" s="570">
        <v>25.05</v>
      </c>
    </row>
    <row r="4031" spans="1:4" ht="38.25">
      <c r="A4031" s="569">
        <v>96693</v>
      </c>
      <c r="B4031" s="569" t="s">
        <v>11178</v>
      </c>
      <c r="C4031" s="569" t="s">
        <v>52</v>
      </c>
      <c r="D4031" s="570">
        <v>23.7</v>
      </c>
    </row>
    <row r="4032" spans="1:4" ht="38.25">
      <c r="A4032" s="569">
        <v>96694</v>
      </c>
      <c r="B4032" s="569" t="s">
        <v>11179</v>
      </c>
      <c r="C4032" s="569" t="s">
        <v>52</v>
      </c>
      <c r="D4032" s="570">
        <v>55.23</v>
      </c>
    </row>
    <row r="4033" spans="1:4" ht="38.25">
      <c r="A4033" s="569">
        <v>96695</v>
      </c>
      <c r="B4033" s="569" t="s">
        <v>11180</v>
      </c>
      <c r="C4033" s="569" t="s">
        <v>52</v>
      </c>
      <c r="D4033" s="570">
        <v>53.66</v>
      </c>
    </row>
    <row r="4034" spans="1:4" ht="38.25">
      <c r="A4034" s="569">
        <v>96696</v>
      </c>
      <c r="B4034" s="569" t="s">
        <v>11181</v>
      </c>
      <c r="C4034" s="569" t="s">
        <v>52</v>
      </c>
      <c r="D4034" s="570">
        <v>83.2</v>
      </c>
    </row>
    <row r="4035" spans="1:4" ht="38.25">
      <c r="A4035" s="569">
        <v>96697</v>
      </c>
      <c r="B4035" s="569" t="s">
        <v>11182</v>
      </c>
      <c r="C4035" s="569" t="s">
        <v>52</v>
      </c>
      <c r="D4035" s="570">
        <v>124.47</v>
      </c>
    </row>
    <row r="4036" spans="1:4" ht="38.25">
      <c r="A4036" s="569">
        <v>96698</v>
      </c>
      <c r="B4036" s="569" t="s">
        <v>11183</v>
      </c>
      <c r="C4036" s="569" t="s">
        <v>52</v>
      </c>
      <c r="D4036" s="570">
        <v>2.62</v>
      </c>
    </row>
    <row r="4037" spans="1:4" ht="38.25">
      <c r="A4037" s="569">
        <v>96699</v>
      </c>
      <c r="B4037" s="569" t="s">
        <v>11184</v>
      </c>
      <c r="C4037" s="569" t="s">
        <v>52</v>
      </c>
      <c r="D4037" s="570">
        <v>12.83</v>
      </c>
    </row>
    <row r="4038" spans="1:4" ht="38.25">
      <c r="A4038" s="569">
        <v>96700</v>
      </c>
      <c r="B4038" s="569" t="s">
        <v>11185</v>
      </c>
      <c r="C4038" s="569" t="s">
        <v>52</v>
      </c>
      <c r="D4038" s="570">
        <v>9.18</v>
      </c>
    </row>
    <row r="4039" spans="1:4" ht="38.25">
      <c r="A4039" s="569">
        <v>96701</v>
      </c>
      <c r="B4039" s="569" t="s">
        <v>11186</v>
      </c>
      <c r="C4039" s="569" t="s">
        <v>52</v>
      </c>
      <c r="D4039" s="570">
        <v>3.57</v>
      </c>
    </row>
    <row r="4040" spans="1:4" ht="38.25">
      <c r="A4040" s="569">
        <v>96702</v>
      </c>
      <c r="B4040" s="569" t="s">
        <v>11187</v>
      </c>
      <c r="C4040" s="569" t="s">
        <v>52</v>
      </c>
      <c r="D4040" s="570">
        <v>3.76</v>
      </c>
    </row>
    <row r="4041" spans="1:4" ht="38.25">
      <c r="A4041" s="569">
        <v>96703</v>
      </c>
      <c r="B4041" s="569" t="s">
        <v>11188</v>
      </c>
      <c r="C4041" s="569" t="s">
        <v>52</v>
      </c>
      <c r="D4041" s="570">
        <v>7.53</v>
      </c>
    </row>
    <row r="4042" spans="1:4" ht="38.25">
      <c r="A4042" s="569">
        <v>96704</v>
      </c>
      <c r="B4042" s="569" t="s">
        <v>11189</v>
      </c>
      <c r="C4042" s="569" t="s">
        <v>52</v>
      </c>
      <c r="D4042" s="570">
        <v>8.73</v>
      </c>
    </row>
    <row r="4043" spans="1:4" ht="38.25">
      <c r="A4043" s="569">
        <v>96705</v>
      </c>
      <c r="B4043" s="569" t="s">
        <v>11190</v>
      </c>
      <c r="C4043" s="569" t="s">
        <v>52</v>
      </c>
      <c r="D4043" s="570">
        <v>11.35</v>
      </c>
    </row>
    <row r="4044" spans="1:4" ht="38.25">
      <c r="A4044" s="569">
        <v>96706</v>
      </c>
      <c r="B4044" s="569" t="s">
        <v>11191</v>
      </c>
      <c r="C4044" s="569" t="s">
        <v>52</v>
      </c>
      <c r="D4044" s="570">
        <v>17.05</v>
      </c>
    </row>
    <row r="4045" spans="1:4" ht="38.25">
      <c r="A4045" s="569">
        <v>96707</v>
      </c>
      <c r="B4045" s="569" t="s">
        <v>11192</v>
      </c>
      <c r="C4045" s="569" t="s">
        <v>52</v>
      </c>
      <c r="D4045" s="570">
        <v>35.49</v>
      </c>
    </row>
    <row r="4046" spans="1:4" ht="38.25">
      <c r="A4046" s="569">
        <v>96708</v>
      </c>
      <c r="B4046" s="569" t="s">
        <v>11193</v>
      </c>
      <c r="C4046" s="569" t="s">
        <v>52</v>
      </c>
      <c r="D4046" s="570">
        <v>56</v>
      </c>
    </row>
    <row r="4047" spans="1:4" ht="38.25">
      <c r="A4047" s="569">
        <v>96709</v>
      </c>
      <c r="B4047" s="569" t="s">
        <v>11194</v>
      </c>
      <c r="C4047" s="569" t="s">
        <v>52</v>
      </c>
      <c r="D4047" s="570">
        <v>88.49</v>
      </c>
    </row>
    <row r="4048" spans="1:4" ht="38.25">
      <c r="A4048" s="569">
        <v>96710</v>
      </c>
      <c r="B4048" s="569" t="s">
        <v>11195</v>
      </c>
      <c r="C4048" s="569" t="s">
        <v>52</v>
      </c>
      <c r="D4048" s="570">
        <v>4.5</v>
      </c>
    </row>
    <row r="4049" spans="1:4" ht="38.25">
      <c r="A4049" s="569">
        <v>96711</v>
      </c>
      <c r="B4049" s="569" t="s">
        <v>11196</v>
      </c>
      <c r="C4049" s="569" t="s">
        <v>52</v>
      </c>
      <c r="D4049" s="570">
        <v>7</v>
      </c>
    </row>
    <row r="4050" spans="1:4" ht="38.25">
      <c r="A4050" s="569">
        <v>96712</v>
      </c>
      <c r="B4050" s="569" t="s">
        <v>11197</v>
      </c>
      <c r="C4050" s="569" t="s">
        <v>52</v>
      </c>
      <c r="D4050" s="570">
        <v>13.48</v>
      </c>
    </row>
    <row r="4051" spans="1:4" ht="38.25">
      <c r="A4051" s="569">
        <v>96713</v>
      </c>
      <c r="B4051" s="569" t="s">
        <v>11198</v>
      </c>
      <c r="C4051" s="569" t="s">
        <v>52</v>
      </c>
      <c r="D4051" s="570">
        <v>18.71</v>
      </c>
    </row>
    <row r="4052" spans="1:4" ht="38.25">
      <c r="A4052" s="569">
        <v>96714</v>
      </c>
      <c r="B4052" s="569" t="s">
        <v>11199</v>
      </c>
      <c r="C4052" s="569" t="s">
        <v>52</v>
      </c>
      <c r="D4052" s="570">
        <v>31.57</v>
      </c>
    </row>
    <row r="4053" spans="1:4" ht="38.25">
      <c r="A4053" s="569">
        <v>96715</v>
      </c>
      <c r="B4053" s="569" t="s">
        <v>11200</v>
      </c>
      <c r="C4053" s="569" t="s">
        <v>52</v>
      </c>
      <c r="D4053" s="570">
        <v>59.4</v>
      </c>
    </row>
    <row r="4054" spans="1:4" ht="38.25">
      <c r="A4054" s="569">
        <v>96716</v>
      </c>
      <c r="B4054" s="569" t="s">
        <v>11201</v>
      </c>
      <c r="C4054" s="569" t="s">
        <v>52</v>
      </c>
      <c r="D4054" s="570">
        <v>89.23</v>
      </c>
    </row>
    <row r="4055" spans="1:4" ht="38.25">
      <c r="A4055" s="569">
        <v>96717</v>
      </c>
      <c r="B4055" s="569" t="s">
        <v>11202</v>
      </c>
      <c r="C4055" s="569" t="s">
        <v>52</v>
      </c>
      <c r="D4055" s="570">
        <v>140.54</v>
      </c>
    </row>
    <row r="4056" spans="1:4" ht="63.75">
      <c r="A4056" s="569">
        <v>96736</v>
      </c>
      <c r="B4056" s="569" t="s">
        <v>11221</v>
      </c>
      <c r="C4056" s="569" t="s">
        <v>52</v>
      </c>
      <c r="D4056" s="570">
        <v>3.81</v>
      </c>
    </row>
    <row r="4057" spans="1:4" ht="63.75">
      <c r="A4057" s="569">
        <v>96737</v>
      </c>
      <c r="B4057" s="569" t="s">
        <v>11222</v>
      </c>
      <c r="C4057" s="569" t="s">
        <v>52</v>
      </c>
      <c r="D4057" s="570">
        <v>4.37</v>
      </c>
    </row>
    <row r="4058" spans="1:4" ht="63.75">
      <c r="A4058" s="569">
        <v>96738</v>
      </c>
      <c r="B4058" s="569" t="s">
        <v>11223</v>
      </c>
      <c r="C4058" s="569" t="s">
        <v>52</v>
      </c>
      <c r="D4058" s="570">
        <v>14.58</v>
      </c>
    </row>
    <row r="4059" spans="1:4" ht="63.75">
      <c r="A4059" s="569">
        <v>96739</v>
      </c>
      <c r="B4059" s="569" t="s">
        <v>11224</v>
      </c>
      <c r="C4059" s="569" t="s">
        <v>52</v>
      </c>
      <c r="D4059" s="570">
        <v>5.64</v>
      </c>
    </row>
    <row r="4060" spans="1:4" ht="63.75">
      <c r="A4060" s="569">
        <v>96740</v>
      </c>
      <c r="B4060" s="569" t="s">
        <v>11225</v>
      </c>
      <c r="C4060" s="569" t="s">
        <v>52</v>
      </c>
      <c r="D4060" s="570">
        <v>22.67</v>
      </c>
    </row>
    <row r="4061" spans="1:4" ht="63.75">
      <c r="A4061" s="569">
        <v>96741</v>
      </c>
      <c r="B4061" s="569" t="s">
        <v>11226</v>
      </c>
      <c r="C4061" s="569" t="s">
        <v>52</v>
      </c>
      <c r="D4061" s="570">
        <v>8.9600000000000009</v>
      </c>
    </row>
    <row r="4062" spans="1:4" ht="63.75">
      <c r="A4062" s="569">
        <v>96742</v>
      </c>
      <c r="B4062" s="569" t="s">
        <v>11227</v>
      </c>
      <c r="C4062" s="569" t="s">
        <v>52</v>
      </c>
      <c r="D4062" s="570">
        <v>13.61</v>
      </c>
    </row>
    <row r="4063" spans="1:4" ht="63.75">
      <c r="A4063" s="569">
        <v>96743</v>
      </c>
      <c r="B4063" s="569" t="s">
        <v>11228</v>
      </c>
      <c r="C4063" s="569" t="s">
        <v>52</v>
      </c>
      <c r="D4063" s="570">
        <v>17.649999999999999</v>
      </c>
    </row>
    <row r="4064" spans="1:4" ht="63.75">
      <c r="A4064" s="569">
        <v>96744</v>
      </c>
      <c r="B4064" s="569" t="s">
        <v>11229</v>
      </c>
      <c r="C4064" s="569" t="s">
        <v>52</v>
      </c>
      <c r="D4064" s="570">
        <v>37.71</v>
      </c>
    </row>
    <row r="4065" spans="1:4" ht="63.75">
      <c r="A4065" s="569">
        <v>96745</v>
      </c>
      <c r="B4065" s="569" t="s">
        <v>11230</v>
      </c>
      <c r="C4065" s="569" t="s">
        <v>52</v>
      </c>
      <c r="D4065" s="570">
        <v>55.45</v>
      </c>
    </row>
    <row r="4066" spans="1:4" ht="63.75">
      <c r="A4066" s="569">
        <v>96746</v>
      </c>
      <c r="B4066" s="569" t="s">
        <v>11231</v>
      </c>
      <c r="C4066" s="569" t="s">
        <v>52</v>
      </c>
      <c r="D4066" s="570">
        <v>88.46</v>
      </c>
    </row>
    <row r="4067" spans="1:4" ht="63.75">
      <c r="A4067" s="569">
        <v>96747</v>
      </c>
      <c r="B4067" s="569" t="s">
        <v>11232</v>
      </c>
      <c r="C4067" s="569" t="s">
        <v>52</v>
      </c>
      <c r="D4067" s="570">
        <v>5.39</v>
      </c>
    </row>
    <row r="4068" spans="1:4" ht="63.75">
      <c r="A4068" s="569">
        <v>96748</v>
      </c>
      <c r="B4068" s="569" t="s">
        <v>11233</v>
      </c>
      <c r="C4068" s="569" t="s">
        <v>52</v>
      </c>
      <c r="D4068" s="570">
        <v>6.09</v>
      </c>
    </row>
    <row r="4069" spans="1:4" ht="63.75">
      <c r="A4069" s="569">
        <v>96749</v>
      </c>
      <c r="B4069" s="569" t="s">
        <v>11234</v>
      </c>
      <c r="C4069" s="569" t="s">
        <v>52</v>
      </c>
      <c r="D4069" s="570">
        <v>8.2799999999999994</v>
      </c>
    </row>
    <row r="4070" spans="1:4" ht="63.75">
      <c r="A4070" s="569">
        <v>96750</v>
      </c>
      <c r="B4070" s="569" t="s">
        <v>11235</v>
      </c>
      <c r="C4070" s="569" t="s">
        <v>52</v>
      </c>
      <c r="D4070" s="570">
        <v>11.02</v>
      </c>
    </row>
    <row r="4071" spans="1:4" ht="63.75">
      <c r="A4071" s="569">
        <v>96751</v>
      </c>
      <c r="B4071" s="569" t="s">
        <v>11236</v>
      </c>
      <c r="C4071" s="569" t="s">
        <v>52</v>
      </c>
      <c r="D4071" s="570">
        <v>19.940000000000001</v>
      </c>
    </row>
    <row r="4072" spans="1:4" ht="63.75">
      <c r="A4072" s="569">
        <v>96752</v>
      </c>
      <c r="B4072" s="569" t="s">
        <v>11237</v>
      </c>
      <c r="C4072" s="569" t="s">
        <v>52</v>
      </c>
      <c r="D4072" s="570">
        <v>25.94</v>
      </c>
    </row>
    <row r="4073" spans="1:4" ht="63.75">
      <c r="A4073" s="569">
        <v>96753</v>
      </c>
      <c r="B4073" s="569" t="s">
        <v>11238</v>
      </c>
      <c r="C4073" s="569" t="s">
        <v>52</v>
      </c>
      <c r="D4073" s="570">
        <v>58.57</v>
      </c>
    </row>
    <row r="4074" spans="1:4" ht="63.75">
      <c r="A4074" s="569">
        <v>96754</v>
      </c>
      <c r="B4074" s="569" t="s">
        <v>11239</v>
      </c>
      <c r="C4074" s="569" t="s">
        <v>52</v>
      </c>
      <c r="D4074" s="570">
        <v>82.36</v>
      </c>
    </row>
    <row r="4075" spans="1:4" ht="63.75">
      <c r="A4075" s="569">
        <v>96755</v>
      </c>
      <c r="B4075" s="569" t="s">
        <v>11240</v>
      </c>
      <c r="C4075" s="569" t="s">
        <v>52</v>
      </c>
      <c r="D4075" s="570">
        <v>124.44</v>
      </c>
    </row>
    <row r="4076" spans="1:4" ht="63.75">
      <c r="A4076" s="569">
        <v>96756</v>
      </c>
      <c r="B4076" s="569" t="s">
        <v>11241</v>
      </c>
      <c r="C4076" s="569" t="s">
        <v>52</v>
      </c>
      <c r="D4076" s="570">
        <v>9.83</v>
      </c>
    </row>
    <row r="4077" spans="1:4" ht="63.75">
      <c r="A4077" s="569">
        <v>96757</v>
      </c>
      <c r="B4077" s="569" t="s">
        <v>11242</v>
      </c>
      <c r="C4077" s="569" t="s">
        <v>52</v>
      </c>
      <c r="D4077" s="570">
        <v>9.4600000000000009</v>
      </c>
    </row>
    <row r="4078" spans="1:4" ht="63.75">
      <c r="A4078" s="569">
        <v>96758</v>
      </c>
      <c r="B4078" s="569" t="s">
        <v>11243</v>
      </c>
      <c r="C4078" s="569" t="s">
        <v>52</v>
      </c>
      <c r="D4078" s="570">
        <v>11.15</v>
      </c>
    </row>
    <row r="4079" spans="1:4" ht="63.75">
      <c r="A4079" s="569">
        <v>96759</v>
      </c>
      <c r="B4079" s="569" t="s">
        <v>11244</v>
      </c>
      <c r="C4079" s="569" t="s">
        <v>52</v>
      </c>
      <c r="D4079" s="570">
        <v>16.350000000000001</v>
      </c>
    </row>
    <row r="4080" spans="1:4" ht="63.75">
      <c r="A4080" s="569">
        <v>96760</v>
      </c>
      <c r="B4080" s="569" t="s">
        <v>11245</v>
      </c>
      <c r="C4080" s="569" t="s">
        <v>52</v>
      </c>
      <c r="D4080" s="570">
        <v>23.19</v>
      </c>
    </row>
    <row r="4081" spans="1:4" ht="63.75">
      <c r="A4081" s="569">
        <v>96761</v>
      </c>
      <c r="B4081" s="569" t="s">
        <v>11246</v>
      </c>
      <c r="C4081" s="569" t="s">
        <v>52</v>
      </c>
      <c r="D4081" s="570">
        <v>32.78</v>
      </c>
    </row>
    <row r="4082" spans="1:4" ht="63.75">
      <c r="A4082" s="569">
        <v>96762</v>
      </c>
      <c r="B4082" s="569" t="s">
        <v>11247</v>
      </c>
      <c r="C4082" s="569" t="s">
        <v>52</v>
      </c>
      <c r="D4082" s="570">
        <v>63.83</v>
      </c>
    </row>
    <row r="4083" spans="1:4" ht="63.75">
      <c r="A4083" s="569">
        <v>96763</v>
      </c>
      <c r="B4083" s="569" t="s">
        <v>11248</v>
      </c>
      <c r="C4083" s="569" t="s">
        <v>52</v>
      </c>
      <c r="D4083" s="570">
        <v>88.12</v>
      </c>
    </row>
    <row r="4084" spans="1:4" ht="63.75">
      <c r="A4084" s="569">
        <v>96764</v>
      </c>
      <c r="B4084" s="569" t="s">
        <v>11249</v>
      </c>
      <c r="C4084" s="569" t="s">
        <v>52</v>
      </c>
      <c r="D4084" s="570">
        <v>140.47999999999999</v>
      </c>
    </row>
    <row r="4085" spans="1:4" ht="51">
      <c r="A4085" s="569">
        <v>96802</v>
      </c>
      <c r="B4085" s="569" t="s">
        <v>11259</v>
      </c>
      <c r="C4085" s="569" t="s">
        <v>52</v>
      </c>
      <c r="D4085" s="570">
        <v>181.59</v>
      </c>
    </row>
    <row r="4086" spans="1:4" ht="51">
      <c r="A4086" s="569">
        <v>96803</v>
      </c>
      <c r="B4086" s="569" t="s">
        <v>11260</v>
      </c>
      <c r="C4086" s="569" t="s">
        <v>52</v>
      </c>
      <c r="D4086" s="570">
        <v>93.36</v>
      </c>
    </row>
    <row r="4087" spans="1:4" ht="51">
      <c r="A4087" s="569">
        <v>96804</v>
      </c>
      <c r="B4087" s="569" t="s">
        <v>11261</v>
      </c>
      <c r="C4087" s="569" t="s">
        <v>52</v>
      </c>
      <c r="D4087" s="570">
        <v>167.39</v>
      </c>
    </row>
    <row r="4088" spans="1:4" ht="51">
      <c r="A4088" s="569">
        <v>96805</v>
      </c>
      <c r="B4088" s="569" t="s">
        <v>11262</v>
      </c>
      <c r="C4088" s="569" t="s">
        <v>52</v>
      </c>
      <c r="D4088" s="570">
        <v>187.71</v>
      </c>
    </row>
    <row r="4089" spans="1:4" ht="51">
      <c r="A4089" s="569">
        <v>96806</v>
      </c>
      <c r="B4089" s="569" t="s">
        <v>11263</v>
      </c>
      <c r="C4089" s="569" t="s">
        <v>52</v>
      </c>
      <c r="D4089" s="570">
        <v>91.32</v>
      </c>
    </row>
    <row r="4090" spans="1:4" ht="51">
      <c r="A4090" s="569">
        <v>96807</v>
      </c>
      <c r="B4090" s="569" t="s">
        <v>11264</v>
      </c>
      <c r="C4090" s="569" t="s">
        <v>52</v>
      </c>
      <c r="D4090" s="570">
        <v>152.47999999999999</v>
      </c>
    </row>
    <row r="4091" spans="1:4" ht="51">
      <c r="A4091" s="569">
        <v>96808</v>
      </c>
      <c r="B4091" s="569" t="s">
        <v>11265</v>
      </c>
      <c r="C4091" s="569" t="s">
        <v>52</v>
      </c>
      <c r="D4091" s="570">
        <v>8.66</v>
      </c>
    </row>
    <row r="4092" spans="1:4" ht="51">
      <c r="A4092" s="569">
        <v>96809</v>
      </c>
      <c r="B4092" s="569" t="s">
        <v>11266</v>
      </c>
      <c r="C4092" s="569" t="s">
        <v>52</v>
      </c>
      <c r="D4092" s="570">
        <v>9.89</v>
      </c>
    </row>
    <row r="4093" spans="1:4" ht="51">
      <c r="A4093" s="569">
        <v>96810</v>
      </c>
      <c r="B4093" s="569" t="s">
        <v>11267</v>
      </c>
      <c r="C4093" s="569" t="s">
        <v>52</v>
      </c>
      <c r="D4093" s="570">
        <v>10.71</v>
      </c>
    </row>
    <row r="4094" spans="1:4" ht="51">
      <c r="A4094" s="569">
        <v>96811</v>
      </c>
      <c r="B4094" s="569" t="s">
        <v>11268</v>
      </c>
      <c r="C4094" s="569" t="s">
        <v>52</v>
      </c>
      <c r="D4094" s="570">
        <v>11.55</v>
      </c>
    </row>
    <row r="4095" spans="1:4" ht="51">
      <c r="A4095" s="569">
        <v>96812</v>
      </c>
      <c r="B4095" s="569" t="s">
        <v>11269</v>
      </c>
      <c r="C4095" s="569" t="s">
        <v>52</v>
      </c>
      <c r="D4095" s="570">
        <v>11.11</v>
      </c>
    </row>
    <row r="4096" spans="1:4" ht="51">
      <c r="A4096" s="569">
        <v>96813</v>
      </c>
      <c r="B4096" s="569" t="s">
        <v>11270</v>
      </c>
      <c r="C4096" s="569" t="s">
        <v>52</v>
      </c>
      <c r="D4096" s="570">
        <v>12.75</v>
      </c>
    </row>
    <row r="4097" spans="1:4" ht="51">
      <c r="A4097" s="569">
        <v>96814</v>
      </c>
      <c r="B4097" s="569" t="s">
        <v>11271</v>
      </c>
      <c r="C4097" s="569" t="s">
        <v>52</v>
      </c>
      <c r="D4097" s="570">
        <v>10.83</v>
      </c>
    </row>
    <row r="4098" spans="1:4" ht="51">
      <c r="A4098" s="569">
        <v>96815</v>
      </c>
      <c r="B4098" s="569" t="s">
        <v>11272</v>
      </c>
      <c r="C4098" s="569" t="s">
        <v>52</v>
      </c>
      <c r="D4098" s="570">
        <v>18.100000000000001</v>
      </c>
    </row>
    <row r="4099" spans="1:4" ht="51">
      <c r="A4099" s="569">
        <v>96816</v>
      </c>
      <c r="B4099" s="569" t="s">
        <v>11273</v>
      </c>
      <c r="C4099" s="569" t="s">
        <v>52</v>
      </c>
      <c r="D4099" s="570">
        <v>14.97</v>
      </c>
    </row>
    <row r="4100" spans="1:4" ht="51">
      <c r="A4100" s="569">
        <v>96817</v>
      </c>
      <c r="B4100" s="569" t="s">
        <v>11274</v>
      </c>
      <c r="C4100" s="569" t="s">
        <v>52</v>
      </c>
      <c r="D4100" s="570">
        <v>16.96</v>
      </c>
    </row>
    <row r="4101" spans="1:4" ht="38.25">
      <c r="A4101" s="569">
        <v>96818</v>
      </c>
      <c r="B4101" s="569" t="s">
        <v>11275</v>
      </c>
      <c r="C4101" s="569" t="s">
        <v>52</v>
      </c>
      <c r="D4101" s="570">
        <v>15.83</v>
      </c>
    </row>
    <row r="4102" spans="1:4" ht="38.25">
      <c r="A4102" s="569">
        <v>96819</v>
      </c>
      <c r="B4102" s="569" t="s">
        <v>11276</v>
      </c>
      <c r="C4102" s="569" t="s">
        <v>52</v>
      </c>
      <c r="D4102" s="570">
        <v>15.83</v>
      </c>
    </row>
    <row r="4103" spans="1:4" ht="51">
      <c r="A4103" s="569">
        <v>96820</v>
      </c>
      <c r="B4103" s="569" t="s">
        <v>11277</v>
      </c>
      <c r="C4103" s="569" t="s">
        <v>52</v>
      </c>
      <c r="D4103" s="570">
        <v>28.54</v>
      </c>
    </row>
    <row r="4104" spans="1:4" ht="51">
      <c r="A4104" s="569">
        <v>96821</v>
      </c>
      <c r="B4104" s="569" t="s">
        <v>11278</v>
      </c>
      <c r="C4104" s="569" t="s">
        <v>52</v>
      </c>
      <c r="D4104" s="570">
        <v>24.39</v>
      </c>
    </row>
    <row r="4105" spans="1:4" ht="38.25">
      <c r="A4105" s="569">
        <v>96822</v>
      </c>
      <c r="B4105" s="569" t="s">
        <v>11279</v>
      </c>
      <c r="C4105" s="569" t="s">
        <v>52</v>
      </c>
      <c r="D4105" s="570">
        <v>24.71</v>
      </c>
    </row>
    <row r="4106" spans="1:4" ht="38.25">
      <c r="A4106" s="569">
        <v>96823</v>
      </c>
      <c r="B4106" s="569" t="s">
        <v>11280</v>
      </c>
      <c r="C4106" s="569" t="s">
        <v>52</v>
      </c>
      <c r="D4106" s="570">
        <v>10.199999999999999</v>
      </c>
    </row>
    <row r="4107" spans="1:4" ht="51">
      <c r="A4107" s="569">
        <v>96824</v>
      </c>
      <c r="B4107" s="569" t="s">
        <v>11281</v>
      </c>
      <c r="C4107" s="569" t="s">
        <v>52</v>
      </c>
      <c r="D4107" s="570">
        <v>11.48</v>
      </c>
    </row>
    <row r="4108" spans="1:4" ht="51">
      <c r="A4108" s="569">
        <v>96825</v>
      </c>
      <c r="B4108" s="569" t="s">
        <v>11282</v>
      </c>
      <c r="C4108" s="569" t="s">
        <v>52</v>
      </c>
      <c r="D4108" s="570">
        <v>15.47</v>
      </c>
    </row>
    <row r="4109" spans="1:4" ht="38.25">
      <c r="A4109" s="569">
        <v>96826</v>
      </c>
      <c r="B4109" s="569" t="s">
        <v>11283</v>
      </c>
      <c r="C4109" s="569" t="s">
        <v>52</v>
      </c>
      <c r="D4109" s="570">
        <v>14.1</v>
      </c>
    </row>
    <row r="4110" spans="1:4" ht="51">
      <c r="A4110" s="569">
        <v>96827</v>
      </c>
      <c r="B4110" s="569" t="s">
        <v>11284</v>
      </c>
      <c r="C4110" s="569" t="s">
        <v>52</v>
      </c>
      <c r="D4110" s="570">
        <v>14.62</v>
      </c>
    </row>
    <row r="4111" spans="1:4" ht="51">
      <c r="A4111" s="569">
        <v>96828</v>
      </c>
      <c r="B4111" s="569" t="s">
        <v>11285</v>
      </c>
      <c r="C4111" s="569" t="s">
        <v>52</v>
      </c>
      <c r="D4111" s="570">
        <v>18.28</v>
      </c>
    </row>
    <row r="4112" spans="1:4" ht="38.25">
      <c r="A4112" s="569">
        <v>96829</v>
      </c>
      <c r="B4112" s="569" t="s">
        <v>11286</v>
      </c>
      <c r="C4112" s="569" t="s">
        <v>52</v>
      </c>
      <c r="D4112" s="570">
        <v>14.08</v>
      </c>
    </row>
    <row r="4113" spans="1:4" ht="38.25">
      <c r="A4113" s="569">
        <v>96830</v>
      </c>
      <c r="B4113" s="569" t="s">
        <v>11287</v>
      </c>
      <c r="C4113" s="569" t="s">
        <v>52</v>
      </c>
      <c r="D4113" s="570">
        <v>20.39</v>
      </c>
    </row>
    <row r="4114" spans="1:4" ht="51">
      <c r="A4114" s="569">
        <v>96831</v>
      </c>
      <c r="B4114" s="569" t="s">
        <v>11288</v>
      </c>
      <c r="C4114" s="569" t="s">
        <v>52</v>
      </c>
      <c r="D4114" s="570">
        <v>16.690000000000001</v>
      </c>
    </row>
    <row r="4115" spans="1:4" ht="51">
      <c r="A4115" s="569">
        <v>96832</v>
      </c>
      <c r="B4115" s="569" t="s">
        <v>11289</v>
      </c>
      <c r="C4115" s="569" t="s">
        <v>52</v>
      </c>
      <c r="D4115" s="570">
        <v>19.23</v>
      </c>
    </row>
    <row r="4116" spans="1:4" ht="38.25">
      <c r="A4116" s="569">
        <v>96833</v>
      </c>
      <c r="B4116" s="569" t="s">
        <v>11290</v>
      </c>
      <c r="C4116" s="569" t="s">
        <v>52</v>
      </c>
      <c r="D4116" s="570">
        <v>18.03</v>
      </c>
    </row>
    <row r="4117" spans="1:4" ht="38.25">
      <c r="A4117" s="569">
        <v>96834</v>
      </c>
      <c r="B4117" s="569" t="s">
        <v>11291</v>
      </c>
      <c r="C4117" s="569" t="s">
        <v>52</v>
      </c>
      <c r="D4117" s="570">
        <v>29.64</v>
      </c>
    </row>
    <row r="4118" spans="1:4" ht="51">
      <c r="A4118" s="569">
        <v>96835</v>
      </c>
      <c r="B4118" s="569" t="s">
        <v>11292</v>
      </c>
      <c r="C4118" s="569" t="s">
        <v>52</v>
      </c>
      <c r="D4118" s="570">
        <v>25.68</v>
      </c>
    </row>
    <row r="4119" spans="1:4" ht="38.25">
      <c r="A4119" s="569">
        <v>96836</v>
      </c>
      <c r="B4119" s="569" t="s">
        <v>11293</v>
      </c>
      <c r="C4119" s="569" t="s">
        <v>52</v>
      </c>
      <c r="D4119" s="570">
        <v>27.33</v>
      </c>
    </row>
    <row r="4120" spans="1:4" ht="51">
      <c r="A4120" s="569">
        <v>96837</v>
      </c>
      <c r="B4120" s="569" t="s">
        <v>11294</v>
      </c>
      <c r="C4120" s="569" t="s">
        <v>52</v>
      </c>
      <c r="D4120" s="570">
        <v>15.06</v>
      </c>
    </row>
    <row r="4121" spans="1:4" ht="51">
      <c r="A4121" s="569">
        <v>96838</v>
      </c>
      <c r="B4121" s="569" t="s">
        <v>11295</v>
      </c>
      <c r="C4121" s="569" t="s">
        <v>52</v>
      </c>
      <c r="D4121" s="570">
        <v>13.88</v>
      </c>
    </row>
    <row r="4122" spans="1:4" ht="51">
      <c r="A4122" s="569">
        <v>96839</v>
      </c>
      <c r="B4122" s="569" t="s">
        <v>11296</v>
      </c>
      <c r="C4122" s="569" t="s">
        <v>52</v>
      </c>
      <c r="D4122" s="570">
        <v>13.67</v>
      </c>
    </row>
    <row r="4123" spans="1:4" ht="51">
      <c r="A4123" s="569">
        <v>96840</v>
      </c>
      <c r="B4123" s="569" t="s">
        <v>11297</v>
      </c>
      <c r="C4123" s="569" t="s">
        <v>52</v>
      </c>
      <c r="D4123" s="570">
        <v>17.62</v>
      </c>
    </row>
    <row r="4124" spans="1:4" ht="51">
      <c r="A4124" s="569">
        <v>96841</v>
      </c>
      <c r="B4124" s="569" t="s">
        <v>11298</v>
      </c>
      <c r="C4124" s="569" t="s">
        <v>52</v>
      </c>
      <c r="D4124" s="570">
        <v>15.49</v>
      </c>
    </row>
    <row r="4125" spans="1:4" ht="51">
      <c r="A4125" s="569">
        <v>96842</v>
      </c>
      <c r="B4125" s="569" t="s">
        <v>11299</v>
      </c>
      <c r="C4125" s="569" t="s">
        <v>52</v>
      </c>
      <c r="D4125" s="570">
        <v>19.559999999999999</v>
      </c>
    </row>
    <row r="4126" spans="1:4" ht="51">
      <c r="A4126" s="569">
        <v>96843</v>
      </c>
      <c r="B4126" s="569" t="s">
        <v>11300</v>
      </c>
      <c r="C4126" s="569" t="s">
        <v>52</v>
      </c>
      <c r="D4126" s="570">
        <v>18.829999999999998</v>
      </c>
    </row>
    <row r="4127" spans="1:4" ht="51">
      <c r="A4127" s="569">
        <v>96844</v>
      </c>
      <c r="B4127" s="569" t="s">
        <v>11301</v>
      </c>
      <c r="C4127" s="569" t="s">
        <v>52</v>
      </c>
      <c r="D4127" s="570">
        <v>25.47</v>
      </c>
    </row>
    <row r="4128" spans="1:4" ht="51">
      <c r="A4128" s="569">
        <v>96845</v>
      </c>
      <c r="B4128" s="569" t="s">
        <v>11302</v>
      </c>
      <c r="C4128" s="569" t="s">
        <v>52</v>
      </c>
      <c r="D4128" s="570">
        <v>27.35</v>
      </c>
    </row>
    <row r="4129" spans="1:4" ht="51">
      <c r="A4129" s="569">
        <v>96846</v>
      </c>
      <c r="B4129" s="569" t="s">
        <v>11303</v>
      </c>
      <c r="C4129" s="569" t="s">
        <v>52</v>
      </c>
      <c r="D4129" s="570">
        <v>21.67</v>
      </c>
    </row>
    <row r="4130" spans="1:4" ht="51">
      <c r="A4130" s="569">
        <v>96847</v>
      </c>
      <c r="B4130" s="569" t="s">
        <v>11304</v>
      </c>
      <c r="C4130" s="569" t="s">
        <v>52</v>
      </c>
      <c r="D4130" s="570">
        <v>23.75</v>
      </c>
    </row>
    <row r="4131" spans="1:4" ht="51">
      <c r="A4131" s="569">
        <v>96848</v>
      </c>
      <c r="B4131" s="569" t="s">
        <v>11305</v>
      </c>
      <c r="C4131" s="569" t="s">
        <v>52</v>
      </c>
      <c r="D4131" s="570">
        <v>35.4</v>
      </c>
    </row>
    <row r="4132" spans="1:4" ht="38.25">
      <c r="A4132" s="569">
        <v>96849</v>
      </c>
      <c r="B4132" s="569" t="s">
        <v>11306</v>
      </c>
      <c r="C4132" s="569" t="s">
        <v>52</v>
      </c>
      <c r="D4132" s="570">
        <v>12.92</v>
      </c>
    </row>
    <row r="4133" spans="1:4" ht="51">
      <c r="A4133" s="569">
        <v>96850</v>
      </c>
      <c r="B4133" s="569" t="s">
        <v>11307</v>
      </c>
      <c r="C4133" s="569" t="s">
        <v>52</v>
      </c>
      <c r="D4133" s="570">
        <v>15.04</v>
      </c>
    </row>
    <row r="4134" spans="1:4" ht="51">
      <c r="A4134" s="569">
        <v>96851</v>
      </c>
      <c r="B4134" s="569" t="s">
        <v>11308</v>
      </c>
      <c r="C4134" s="569" t="s">
        <v>52</v>
      </c>
      <c r="D4134" s="570">
        <v>19.79</v>
      </c>
    </row>
    <row r="4135" spans="1:4" ht="38.25">
      <c r="A4135" s="569">
        <v>96852</v>
      </c>
      <c r="B4135" s="569" t="s">
        <v>11309</v>
      </c>
      <c r="C4135" s="569" t="s">
        <v>52</v>
      </c>
      <c r="D4135" s="570">
        <v>17.12</v>
      </c>
    </row>
    <row r="4136" spans="1:4" ht="51">
      <c r="A4136" s="569">
        <v>96853</v>
      </c>
      <c r="B4136" s="569" t="s">
        <v>11310</v>
      </c>
      <c r="C4136" s="569" t="s">
        <v>52</v>
      </c>
      <c r="D4136" s="570">
        <v>19.2</v>
      </c>
    </row>
    <row r="4137" spans="1:4" ht="51">
      <c r="A4137" s="569">
        <v>96854</v>
      </c>
      <c r="B4137" s="569" t="s">
        <v>11311</v>
      </c>
      <c r="C4137" s="569" t="s">
        <v>52</v>
      </c>
      <c r="D4137" s="570">
        <v>22.88</v>
      </c>
    </row>
    <row r="4138" spans="1:4" ht="38.25">
      <c r="A4138" s="569">
        <v>96855</v>
      </c>
      <c r="B4138" s="569" t="s">
        <v>11312</v>
      </c>
      <c r="C4138" s="569" t="s">
        <v>52</v>
      </c>
      <c r="D4138" s="570">
        <v>21.26</v>
      </c>
    </row>
    <row r="4139" spans="1:4" ht="51">
      <c r="A4139" s="569">
        <v>96856</v>
      </c>
      <c r="B4139" s="569" t="s">
        <v>11313</v>
      </c>
      <c r="C4139" s="569" t="s">
        <v>52</v>
      </c>
      <c r="D4139" s="570">
        <v>21.56</v>
      </c>
    </row>
    <row r="4140" spans="1:4" ht="51">
      <c r="A4140" s="569">
        <v>96857</v>
      </c>
      <c r="B4140" s="569" t="s">
        <v>11314</v>
      </c>
      <c r="C4140" s="569" t="s">
        <v>52</v>
      </c>
      <c r="D4140" s="570">
        <v>33.99</v>
      </c>
    </row>
    <row r="4141" spans="1:4" ht="38.25">
      <c r="A4141" s="569">
        <v>96858</v>
      </c>
      <c r="B4141" s="569" t="s">
        <v>11315</v>
      </c>
      <c r="C4141" s="569" t="s">
        <v>52</v>
      </c>
      <c r="D4141" s="570">
        <v>34.49</v>
      </c>
    </row>
    <row r="4142" spans="1:4" ht="51">
      <c r="A4142" s="569">
        <v>96859</v>
      </c>
      <c r="B4142" s="569" t="s">
        <v>11316</v>
      </c>
      <c r="C4142" s="569" t="s">
        <v>52</v>
      </c>
      <c r="D4142" s="570">
        <v>42.57</v>
      </c>
    </row>
    <row r="4143" spans="1:4" ht="38.25">
      <c r="A4143" s="569">
        <v>96860</v>
      </c>
      <c r="B4143" s="569" t="s">
        <v>11317</v>
      </c>
      <c r="C4143" s="569" t="s">
        <v>52</v>
      </c>
      <c r="D4143" s="570">
        <v>17.579999999999998</v>
      </c>
    </row>
    <row r="4144" spans="1:4" ht="51">
      <c r="A4144" s="569">
        <v>96861</v>
      </c>
      <c r="B4144" s="569" t="s">
        <v>11318</v>
      </c>
      <c r="C4144" s="569" t="s">
        <v>52</v>
      </c>
      <c r="D4144" s="570">
        <v>18.920000000000002</v>
      </c>
    </row>
    <row r="4145" spans="1:4" ht="38.25">
      <c r="A4145" s="569">
        <v>96862</v>
      </c>
      <c r="B4145" s="569" t="s">
        <v>11319</v>
      </c>
      <c r="C4145" s="569" t="s">
        <v>52</v>
      </c>
      <c r="D4145" s="570">
        <v>21.17</v>
      </c>
    </row>
    <row r="4146" spans="1:4" ht="51">
      <c r="A4146" s="569">
        <v>96863</v>
      </c>
      <c r="B4146" s="569" t="s">
        <v>11320</v>
      </c>
      <c r="C4146" s="569" t="s">
        <v>52</v>
      </c>
      <c r="D4146" s="570">
        <v>20.95</v>
      </c>
    </row>
    <row r="4147" spans="1:4" ht="38.25">
      <c r="A4147" s="569">
        <v>96864</v>
      </c>
      <c r="B4147" s="569" t="s">
        <v>11321</v>
      </c>
      <c r="C4147" s="569" t="s">
        <v>52</v>
      </c>
      <c r="D4147" s="570">
        <v>32.840000000000003</v>
      </c>
    </row>
    <row r="4148" spans="1:4" ht="51">
      <c r="A4148" s="569">
        <v>96865</v>
      </c>
      <c r="B4148" s="569" t="s">
        <v>11322</v>
      </c>
      <c r="C4148" s="569" t="s">
        <v>52</v>
      </c>
      <c r="D4148" s="570">
        <v>32.19</v>
      </c>
    </row>
    <row r="4149" spans="1:4" ht="38.25">
      <c r="A4149" s="569">
        <v>96866</v>
      </c>
      <c r="B4149" s="569" t="s">
        <v>11323</v>
      </c>
      <c r="C4149" s="569" t="s">
        <v>52</v>
      </c>
      <c r="D4149" s="570">
        <v>43.11</v>
      </c>
    </row>
    <row r="4150" spans="1:4" ht="51">
      <c r="A4150" s="569">
        <v>96867</v>
      </c>
      <c r="B4150" s="569" t="s">
        <v>11324</v>
      </c>
      <c r="C4150" s="569" t="s">
        <v>52</v>
      </c>
      <c r="D4150" s="570">
        <v>49.89</v>
      </c>
    </row>
    <row r="4151" spans="1:4" ht="38.25">
      <c r="A4151" s="569">
        <v>96868</v>
      </c>
      <c r="B4151" s="569" t="s">
        <v>11325</v>
      </c>
      <c r="C4151" s="569" t="s">
        <v>52</v>
      </c>
      <c r="D4151" s="570">
        <v>19.940000000000001</v>
      </c>
    </row>
    <row r="4152" spans="1:4" ht="38.25">
      <c r="A4152" s="569">
        <v>96869</v>
      </c>
      <c r="B4152" s="569" t="s">
        <v>11326</v>
      </c>
      <c r="C4152" s="569" t="s">
        <v>52</v>
      </c>
      <c r="D4152" s="570">
        <v>23.8</v>
      </c>
    </row>
    <row r="4153" spans="1:4" ht="25.5">
      <c r="A4153" s="569">
        <v>96870</v>
      </c>
      <c r="B4153" s="569" t="s">
        <v>11327</v>
      </c>
      <c r="C4153" s="569" t="s">
        <v>52</v>
      </c>
      <c r="D4153" s="570">
        <v>37.35</v>
      </c>
    </row>
    <row r="4154" spans="1:4" ht="38.25">
      <c r="A4154" s="569">
        <v>96871</v>
      </c>
      <c r="B4154" s="569" t="s">
        <v>11328</v>
      </c>
      <c r="C4154" s="569" t="s">
        <v>52</v>
      </c>
      <c r="D4154" s="570">
        <v>53.98</v>
      </c>
    </row>
    <row r="4155" spans="1:4" ht="63.75">
      <c r="A4155" s="569">
        <v>96872</v>
      </c>
      <c r="B4155" s="569" t="s">
        <v>11329</v>
      </c>
      <c r="C4155" s="569" t="s">
        <v>52</v>
      </c>
      <c r="D4155" s="570">
        <v>51.42</v>
      </c>
    </row>
    <row r="4156" spans="1:4" ht="63.75">
      <c r="A4156" s="569">
        <v>96873</v>
      </c>
      <c r="B4156" s="569" t="s">
        <v>11330</v>
      </c>
      <c r="C4156" s="569" t="s">
        <v>52</v>
      </c>
      <c r="D4156" s="570">
        <v>58.9</v>
      </c>
    </row>
    <row r="4157" spans="1:4" ht="63.75">
      <c r="A4157" s="569">
        <v>96874</v>
      </c>
      <c r="B4157" s="569" t="s">
        <v>11331</v>
      </c>
      <c r="C4157" s="569" t="s">
        <v>52</v>
      </c>
      <c r="D4157" s="570">
        <v>62.5</v>
      </c>
    </row>
    <row r="4158" spans="1:4" ht="51">
      <c r="A4158" s="569">
        <v>96875</v>
      </c>
      <c r="B4158" s="569" t="s">
        <v>11332</v>
      </c>
      <c r="C4158" s="569" t="s">
        <v>52</v>
      </c>
      <c r="D4158" s="570">
        <v>74.53</v>
      </c>
    </row>
    <row r="4159" spans="1:4" ht="51">
      <c r="A4159" s="569">
        <v>96876</v>
      </c>
      <c r="B4159" s="569" t="s">
        <v>11333</v>
      </c>
      <c r="C4159" s="569" t="s">
        <v>52</v>
      </c>
      <c r="D4159" s="570">
        <v>128.58000000000001</v>
      </c>
    </row>
    <row r="4160" spans="1:4" ht="51">
      <c r="A4160" s="569">
        <v>96877</v>
      </c>
      <c r="B4160" s="569" t="s">
        <v>11334</v>
      </c>
      <c r="C4160" s="569" t="s">
        <v>52</v>
      </c>
      <c r="D4160" s="570">
        <v>137.31</v>
      </c>
    </row>
    <row r="4161" spans="1:4" ht="51">
      <c r="A4161" s="569">
        <v>96878</v>
      </c>
      <c r="B4161" s="569" t="s">
        <v>11335</v>
      </c>
      <c r="C4161" s="569" t="s">
        <v>52</v>
      </c>
      <c r="D4161" s="570">
        <v>138.94999999999999</v>
      </c>
    </row>
    <row r="4162" spans="1:4" ht="51">
      <c r="A4162" s="569">
        <v>96879</v>
      </c>
      <c r="B4162" s="569" t="s">
        <v>11336</v>
      </c>
      <c r="C4162" s="569" t="s">
        <v>52</v>
      </c>
      <c r="D4162" s="570">
        <v>139.85</v>
      </c>
    </row>
    <row r="4163" spans="1:4" ht="51">
      <c r="A4163" s="569">
        <v>96880</v>
      </c>
      <c r="B4163" s="569" t="s">
        <v>11337</v>
      </c>
      <c r="C4163" s="569" t="s">
        <v>52</v>
      </c>
      <c r="D4163" s="570">
        <v>159.41</v>
      </c>
    </row>
    <row r="4164" spans="1:4" ht="51">
      <c r="A4164" s="569">
        <v>96881</v>
      </c>
      <c r="B4164" s="569" t="s">
        <v>11338</v>
      </c>
      <c r="C4164" s="569" t="s">
        <v>52</v>
      </c>
      <c r="D4164" s="570">
        <v>168.28</v>
      </c>
    </row>
    <row r="4165" spans="1:4" ht="63.75">
      <c r="A4165" s="569">
        <v>97425</v>
      </c>
      <c r="B4165" s="569" t="s">
        <v>13147</v>
      </c>
      <c r="C4165" s="569" t="s">
        <v>52</v>
      </c>
      <c r="D4165" s="570">
        <v>17.84</v>
      </c>
    </row>
    <row r="4166" spans="1:4" ht="63.75">
      <c r="A4166" s="569">
        <v>97426</v>
      </c>
      <c r="B4166" s="569" t="s">
        <v>13148</v>
      </c>
      <c r="C4166" s="569" t="s">
        <v>52</v>
      </c>
      <c r="D4166" s="570">
        <v>21.24</v>
      </c>
    </row>
    <row r="4167" spans="1:4" ht="63.75">
      <c r="A4167" s="569">
        <v>97427</v>
      </c>
      <c r="B4167" s="569" t="s">
        <v>13149</v>
      </c>
      <c r="C4167" s="569" t="s">
        <v>52</v>
      </c>
      <c r="D4167" s="570">
        <v>23.81</v>
      </c>
    </row>
    <row r="4168" spans="1:4" ht="63.75">
      <c r="A4168" s="569">
        <v>97428</v>
      </c>
      <c r="B4168" s="569" t="s">
        <v>13150</v>
      </c>
      <c r="C4168" s="569" t="s">
        <v>52</v>
      </c>
      <c r="D4168" s="570">
        <v>29.78</v>
      </c>
    </row>
    <row r="4169" spans="1:4" ht="63.75">
      <c r="A4169" s="569">
        <v>97429</v>
      </c>
      <c r="B4169" s="569" t="s">
        <v>13151</v>
      </c>
      <c r="C4169" s="569" t="s">
        <v>52</v>
      </c>
      <c r="D4169" s="570">
        <v>35.28</v>
      </c>
    </row>
    <row r="4170" spans="1:4" ht="51">
      <c r="A4170" s="569">
        <v>97430</v>
      </c>
      <c r="B4170" s="569" t="s">
        <v>13152</v>
      </c>
      <c r="C4170" s="569" t="s">
        <v>52</v>
      </c>
      <c r="D4170" s="570">
        <v>27.68</v>
      </c>
    </row>
    <row r="4171" spans="1:4" ht="51">
      <c r="A4171" s="569">
        <v>97431</v>
      </c>
      <c r="B4171" s="569" t="s">
        <v>13153</v>
      </c>
      <c r="C4171" s="569" t="s">
        <v>52</v>
      </c>
      <c r="D4171" s="570">
        <v>30.85</v>
      </c>
    </row>
    <row r="4172" spans="1:4" ht="51">
      <c r="A4172" s="569">
        <v>97432</v>
      </c>
      <c r="B4172" s="569" t="s">
        <v>13154</v>
      </c>
      <c r="C4172" s="569" t="s">
        <v>52</v>
      </c>
      <c r="D4172" s="570">
        <v>34.79</v>
      </c>
    </row>
    <row r="4173" spans="1:4" ht="38.25">
      <c r="A4173" s="569">
        <v>97433</v>
      </c>
      <c r="B4173" s="569" t="s">
        <v>13155</v>
      </c>
      <c r="C4173" s="569" t="s">
        <v>52</v>
      </c>
      <c r="D4173" s="570">
        <v>63.82</v>
      </c>
    </row>
    <row r="4174" spans="1:4" ht="38.25">
      <c r="A4174" s="569">
        <v>97434</v>
      </c>
      <c r="B4174" s="569" t="s">
        <v>13156</v>
      </c>
      <c r="C4174" s="569" t="s">
        <v>52</v>
      </c>
      <c r="D4174" s="570">
        <v>65.05</v>
      </c>
    </row>
    <row r="4175" spans="1:4" ht="38.25">
      <c r="A4175" s="569">
        <v>97435</v>
      </c>
      <c r="B4175" s="569" t="s">
        <v>13157</v>
      </c>
      <c r="C4175" s="569" t="s">
        <v>52</v>
      </c>
      <c r="D4175" s="570">
        <v>74.69</v>
      </c>
    </row>
    <row r="4176" spans="1:4" ht="38.25">
      <c r="A4176" s="569">
        <v>97436</v>
      </c>
      <c r="B4176" s="569" t="s">
        <v>13158</v>
      </c>
      <c r="C4176" s="569" t="s">
        <v>52</v>
      </c>
      <c r="D4176" s="570">
        <v>77.03</v>
      </c>
    </row>
    <row r="4177" spans="1:4" ht="38.25">
      <c r="A4177" s="569">
        <v>97437</v>
      </c>
      <c r="B4177" s="569" t="s">
        <v>13159</v>
      </c>
      <c r="C4177" s="569" t="s">
        <v>52</v>
      </c>
      <c r="D4177" s="570">
        <v>85.48</v>
      </c>
    </row>
    <row r="4178" spans="1:4" ht="38.25">
      <c r="A4178" s="569">
        <v>97438</v>
      </c>
      <c r="B4178" s="569" t="s">
        <v>13160</v>
      </c>
      <c r="C4178" s="569" t="s">
        <v>52</v>
      </c>
      <c r="D4178" s="570">
        <v>87.99</v>
      </c>
    </row>
    <row r="4179" spans="1:4" ht="38.25">
      <c r="A4179" s="569">
        <v>97439</v>
      </c>
      <c r="B4179" s="569" t="s">
        <v>13161</v>
      </c>
      <c r="C4179" s="569" t="s">
        <v>52</v>
      </c>
      <c r="D4179" s="570">
        <v>96.81</v>
      </c>
    </row>
    <row r="4180" spans="1:4" ht="38.25">
      <c r="A4180" s="569">
        <v>97440</v>
      </c>
      <c r="B4180" s="569" t="s">
        <v>13162</v>
      </c>
      <c r="C4180" s="569" t="s">
        <v>52</v>
      </c>
      <c r="D4180" s="570">
        <v>116.15</v>
      </c>
    </row>
    <row r="4181" spans="1:4" ht="38.25">
      <c r="A4181" s="569">
        <v>97442</v>
      </c>
      <c r="B4181" s="569" t="s">
        <v>13163</v>
      </c>
      <c r="C4181" s="569" t="s">
        <v>52</v>
      </c>
      <c r="D4181" s="570">
        <v>128.22</v>
      </c>
    </row>
    <row r="4182" spans="1:4" ht="38.25">
      <c r="A4182" s="569">
        <v>97443</v>
      </c>
      <c r="B4182" s="569" t="s">
        <v>13164</v>
      </c>
      <c r="C4182" s="569" t="s">
        <v>52</v>
      </c>
      <c r="D4182" s="570">
        <v>53.56</v>
      </c>
    </row>
    <row r="4183" spans="1:4" ht="51">
      <c r="A4183" s="569">
        <v>97444</v>
      </c>
      <c r="B4183" s="569" t="s">
        <v>13165</v>
      </c>
      <c r="C4183" s="569" t="s">
        <v>52</v>
      </c>
      <c r="D4183" s="570">
        <v>61.48</v>
      </c>
    </row>
    <row r="4184" spans="1:4" ht="38.25">
      <c r="A4184" s="569">
        <v>97446</v>
      </c>
      <c r="B4184" s="569" t="s">
        <v>13166</v>
      </c>
      <c r="C4184" s="569" t="s">
        <v>52</v>
      </c>
      <c r="D4184" s="570">
        <v>100.82</v>
      </c>
    </row>
    <row r="4185" spans="1:4" ht="51">
      <c r="A4185" s="569">
        <v>97447</v>
      </c>
      <c r="B4185" s="569" t="s">
        <v>13167</v>
      </c>
      <c r="C4185" s="569" t="s">
        <v>52</v>
      </c>
      <c r="D4185" s="570">
        <v>100.82</v>
      </c>
    </row>
    <row r="4186" spans="1:4" ht="38.25">
      <c r="A4186" s="569">
        <v>97449</v>
      </c>
      <c r="B4186" s="569" t="s">
        <v>13168</v>
      </c>
      <c r="C4186" s="569" t="s">
        <v>52</v>
      </c>
      <c r="D4186" s="570">
        <v>107.66</v>
      </c>
    </row>
    <row r="4187" spans="1:4" ht="51">
      <c r="A4187" s="569">
        <v>97450</v>
      </c>
      <c r="B4187" s="569" t="s">
        <v>13169</v>
      </c>
      <c r="C4187" s="569" t="s">
        <v>52</v>
      </c>
      <c r="D4187" s="570">
        <v>129.22999999999999</v>
      </c>
    </row>
    <row r="4188" spans="1:4" ht="38.25">
      <c r="A4188" s="569">
        <v>97452</v>
      </c>
      <c r="B4188" s="569" t="s">
        <v>13170</v>
      </c>
      <c r="C4188" s="569" t="s">
        <v>52</v>
      </c>
      <c r="D4188" s="570">
        <v>86.86</v>
      </c>
    </row>
    <row r="4189" spans="1:4" ht="38.25">
      <c r="A4189" s="569">
        <v>97453</v>
      </c>
      <c r="B4189" s="569" t="s">
        <v>13171</v>
      </c>
      <c r="C4189" s="569" t="s">
        <v>52</v>
      </c>
      <c r="D4189" s="570">
        <v>91.39</v>
      </c>
    </row>
    <row r="4190" spans="1:4" ht="38.25">
      <c r="A4190" s="569">
        <v>97454</v>
      </c>
      <c r="B4190" s="569" t="s">
        <v>13172</v>
      </c>
      <c r="C4190" s="569" t="s">
        <v>52</v>
      </c>
      <c r="D4190" s="570">
        <v>139.88</v>
      </c>
    </row>
    <row r="4191" spans="1:4" ht="38.25">
      <c r="A4191" s="569">
        <v>97455</v>
      </c>
      <c r="B4191" s="569" t="s">
        <v>13173</v>
      </c>
      <c r="C4191" s="569" t="s">
        <v>52</v>
      </c>
      <c r="D4191" s="570">
        <v>147.11000000000001</v>
      </c>
    </row>
    <row r="4192" spans="1:4" ht="38.25">
      <c r="A4192" s="569">
        <v>97456</v>
      </c>
      <c r="B4192" s="569" t="s">
        <v>13174</v>
      </c>
      <c r="C4192" s="569" t="s">
        <v>52</v>
      </c>
      <c r="D4192" s="570">
        <v>299.58</v>
      </c>
    </row>
    <row r="4193" spans="1:4" ht="38.25">
      <c r="A4193" s="569">
        <v>97457</v>
      </c>
      <c r="B4193" s="569" t="s">
        <v>13175</v>
      </c>
      <c r="C4193" s="569" t="s">
        <v>52</v>
      </c>
      <c r="D4193" s="570">
        <v>267.14</v>
      </c>
    </row>
    <row r="4194" spans="1:4" ht="38.25">
      <c r="A4194" s="569">
        <v>97458</v>
      </c>
      <c r="B4194" s="569" t="s">
        <v>13176</v>
      </c>
      <c r="C4194" s="569" t="s">
        <v>52</v>
      </c>
      <c r="D4194" s="570">
        <v>133.99</v>
      </c>
    </row>
    <row r="4195" spans="1:4" ht="38.25">
      <c r="A4195" s="569">
        <v>97459</v>
      </c>
      <c r="B4195" s="569" t="s">
        <v>13177</v>
      </c>
      <c r="C4195" s="569" t="s">
        <v>52</v>
      </c>
      <c r="D4195" s="570">
        <v>218.98</v>
      </c>
    </row>
    <row r="4196" spans="1:4" ht="38.25">
      <c r="A4196" s="569">
        <v>97460</v>
      </c>
      <c r="B4196" s="569" t="s">
        <v>13178</v>
      </c>
      <c r="C4196" s="569" t="s">
        <v>52</v>
      </c>
      <c r="D4196" s="570">
        <v>327.86</v>
      </c>
    </row>
    <row r="4197" spans="1:4" ht="51">
      <c r="A4197" s="569">
        <v>97461</v>
      </c>
      <c r="B4197" s="569" t="s">
        <v>13179</v>
      </c>
      <c r="C4197" s="569" t="s">
        <v>52</v>
      </c>
      <c r="D4197" s="570">
        <v>16.68</v>
      </c>
    </row>
    <row r="4198" spans="1:4" ht="51">
      <c r="A4198" s="569">
        <v>97462</v>
      </c>
      <c r="B4198" s="569" t="s">
        <v>13180</v>
      </c>
      <c r="C4198" s="569" t="s">
        <v>52</v>
      </c>
      <c r="D4198" s="570">
        <v>14.36</v>
      </c>
    </row>
    <row r="4199" spans="1:4" ht="51">
      <c r="A4199" s="569">
        <v>97464</v>
      </c>
      <c r="B4199" s="569" t="s">
        <v>13181</v>
      </c>
      <c r="C4199" s="569" t="s">
        <v>52</v>
      </c>
      <c r="D4199" s="570">
        <v>23.6</v>
      </c>
    </row>
    <row r="4200" spans="1:4" ht="51">
      <c r="A4200" s="569">
        <v>97465</v>
      </c>
      <c r="B4200" s="569" t="s">
        <v>13182</v>
      </c>
      <c r="C4200" s="569" t="s">
        <v>52</v>
      </c>
      <c r="D4200" s="570">
        <v>27.52</v>
      </c>
    </row>
    <row r="4201" spans="1:4" ht="51">
      <c r="A4201" s="569">
        <v>97467</v>
      </c>
      <c r="B4201" s="569" t="s">
        <v>13183</v>
      </c>
      <c r="C4201" s="569" t="s">
        <v>52</v>
      </c>
      <c r="D4201" s="570">
        <v>29.88</v>
      </c>
    </row>
    <row r="4202" spans="1:4" ht="63.75">
      <c r="A4202" s="569">
        <v>97468</v>
      </c>
      <c r="B4202" s="569" t="s">
        <v>13184</v>
      </c>
      <c r="C4202" s="569" t="s">
        <v>52</v>
      </c>
      <c r="D4202" s="570">
        <v>34.89</v>
      </c>
    </row>
    <row r="4203" spans="1:4" ht="51">
      <c r="A4203" s="569">
        <v>97470</v>
      </c>
      <c r="B4203" s="569" t="s">
        <v>13185</v>
      </c>
      <c r="C4203" s="569" t="s">
        <v>52</v>
      </c>
      <c r="D4203" s="570">
        <v>43.19</v>
      </c>
    </row>
    <row r="4204" spans="1:4" ht="51">
      <c r="A4204" s="569">
        <v>97471</v>
      </c>
      <c r="B4204" s="569" t="s">
        <v>13186</v>
      </c>
      <c r="C4204" s="569" t="s">
        <v>52</v>
      </c>
      <c r="D4204" s="570">
        <v>51.11</v>
      </c>
    </row>
    <row r="4205" spans="1:4" ht="51">
      <c r="A4205" s="569">
        <v>97474</v>
      </c>
      <c r="B4205" s="569" t="s">
        <v>13187</v>
      </c>
      <c r="C4205" s="569" t="s">
        <v>52</v>
      </c>
      <c r="D4205" s="570">
        <v>76.19</v>
      </c>
    </row>
    <row r="4206" spans="1:4" ht="51">
      <c r="A4206" s="569">
        <v>97475</v>
      </c>
      <c r="B4206" s="569" t="s">
        <v>13188</v>
      </c>
      <c r="C4206" s="569" t="s">
        <v>52</v>
      </c>
      <c r="D4206" s="570">
        <v>92.2</v>
      </c>
    </row>
    <row r="4207" spans="1:4" ht="51">
      <c r="A4207" s="569">
        <v>97477</v>
      </c>
      <c r="B4207" s="569" t="s">
        <v>13189</v>
      </c>
      <c r="C4207" s="569" t="s">
        <v>52</v>
      </c>
      <c r="D4207" s="570">
        <v>100.82</v>
      </c>
    </row>
    <row r="4208" spans="1:4" ht="51">
      <c r="A4208" s="569">
        <v>97478</v>
      </c>
      <c r="B4208" s="569" t="s">
        <v>13190</v>
      </c>
      <c r="C4208" s="569" t="s">
        <v>52</v>
      </c>
      <c r="D4208" s="570">
        <v>122.39</v>
      </c>
    </row>
    <row r="4209" spans="1:4" ht="51">
      <c r="A4209" s="569">
        <v>97479</v>
      </c>
      <c r="B4209" s="569" t="s">
        <v>13191</v>
      </c>
      <c r="C4209" s="569" t="s">
        <v>52</v>
      </c>
      <c r="D4209" s="570">
        <v>26.62</v>
      </c>
    </row>
    <row r="4210" spans="1:4" ht="51">
      <c r="A4210" s="569">
        <v>97480</v>
      </c>
      <c r="B4210" s="569" t="s">
        <v>13192</v>
      </c>
      <c r="C4210" s="569" t="s">
        <v>52</v>
      </c>
      <c r="D4210" s="570">
        <v>26.62</v>
      </c>
    </row>
    <row r="4211" spans="1:4" ht="51">
      <c r="A4211" s="569">
        <v>97481</v>
      </c>
      <c r="B4211" s="569" t="s">
        <v>13193</v>
      </c>
      <c r="C4211" s="569" t="s">
        <v>52</v>
      </c>
      <c r="D4211" s="570">
        <v>37.9</v>
      </c>
    </row>
    <row r="4212" spans="1:4" ht="51">
      <c r="A4212" s="569">
        <v>97482</v>
      </c>
      <c r="B4212" s="569" t="s">
        <v>13194</v>
      </c>
      <c r="C4212" s="569" t="s">
        <v>52</v>
      </c>
      <c r="D4212" s="570">
        <v>37.9</v>
      </c>
    </row>
    <row r="4213" spans="1:4" ht="51">
      <c r="A4213" s="569">
        <v>97483</v>
      </c>
      <c r="B4213" s="569" t="s">
        <v>13195</v>
      </c>
      <c r="C4213" s="569" t="s">
        <v>52</v>
      </c>
      <c r="D4213" s="570">
        <v>52.31</v>
      </c>
    </row>
    <row r="4214" spans="1:4" ht="51">
      <c r="A4214" s="569">
        <v>97484</v>
      </c>
      <c r="B4214" s="569" t="s">
        <v>13196</v>
      </c>
      <c r="C4214" s="569" t="s">
        <v>52</v>
      </c>
      <c r="D4214" s="570">
        <v>52.31</v>
      </c>
    </row>
    <row r="4215" spans="1:4" ht="51">
      <c r="A4215" s="569">
        <v>97485</v>
      </c>
      <c r="B4215" s="569" t="s">
        <v>13197</v>
      </c>
      <c r="C4215" s="569" t="s">
        <v>52</v>
      </c>
      <c r="D4215" s="570">
        <v>71.31</v>
      </c>
    </row>
    <row r="4216" spans="1:4" ht="51">
      <c r="A4216" s="569">
        <v>97486</v>
      </c>
      <c r="B4216" s="569" t="s">
        <v>13198</v>
      </c>
      <c r="C4216" s="569" t="s">
        <v>52</v>
      </c>
      <c r="D4216" s="570">
        <v>75.84</v>
      </c>
    </row>
    <row r="4217" spans="1:4" ht="51">
      <c r="A4217" s="569">
        <v>97487</v>
      </c>
      <c r="B4217" s="569" t="s">
        <v>13199</v>
      </c>
      <c r="C4217" s="569" t="s">
        <v>52</v>
      </c>
      <c r="D4217" s="570">
        <v>126.99</v>
      </c>
    </row>
    <row r="4218" spans="1:4" ht="51">
      <c r="A4218" s="569">
        <v>97488</v>
      </c>
      <c r="B4218" s="569" t="s">
        <v>13200</v>
      </c>
      <c r="C4218" s="569" t="s">
        <v>52</v>
      </c>
      <c r="D4218" s="570">
        <v>134.22</v>
      </c>
    </row>
    <row r="4219" spans="1:4" ht="51">
      <c r="A4219" s="569">
        <v>97489</v>
      </c>
      <c r="B4219" s="569" t="s">
        <v>13201</v>
      </c>
      <c r="C4219" s="569" t="s">
        <v>52</v>
      </c>
      <c r="D4219" s="570">
        <v>289.3</v>
      </c>
    </row>
    <row r="4220" spans="1:4" ht="51">
      <c r="A4220" s="569">
        <v>97490</v>
      </c>
      <c r="B4220" s="569" t="s">
        <v>13202</v>
      </c>
      <c r="C4220" s="569" t="s">
        <v>52</v>
      </c>
      <c r="D4220" s="570">
        <v>256.86</v>
      </c>
    </row>
    <row r="4221" spans="1:4" ht="51">
      <c r="A4221" s="569">
        <v>97491</v>
      </c>
      <c r="B4221" s="569" t="s">
        <v>13203</v>
      </c>
      <c r="C4221" s="569" t="s">
        <v>52</v>
      </c>
      <c r="D4221" s="570">
        <v>40.26</v>
      </c>
    </row>
    <row r="4222" spans="1:4" ht="51">
      <c r="A4222" s="569">
        <v>97492</v>
      </c>
      <c r="B4222" s="569" t="s">
        <v>13204</v>
      </c>
      <c r="C4222" s="569" t="s">
        <v>52</v>
      </c>
      <c r="D4222" s="570">
        <v>58.1</v>
      </c>
    </row>
    <row r="4223" spans="1:4" ht="51">
      <c r="A4223" s="569">
        <v>97493</v>
      </c>
      <c r="B4223" s="569" t="s">
        <v>13205</v>
      </c>
      <c r="C4223" s="569" t="s">
        <v>52</v>
      </c>
      <c r="D4223" s="570">
        <v>74.64</v>
      </c>
    </row>
    <row r="4224" spans="1:4" ht="51">
      <c r="A4224" s="569">
        <v>97494</v>
      </c>
      <c r="B4224" s="569" t="s">
        <v>13206</v>
      </c>
      <c r="C4224" s="569" t="s">
        <v>52</v>
      </c>
      <c r="D4224" s="570">
        <v>113.24</v>
      </c>
    </row>
    <row r="4225" spans="1:4" ht="51">
      <c r="A4225" s="569">
        <v>97495</v>
      </c>
      <c r="B4225" s="569" t="s">
        <v>13207</v>
      </c>
      <c r="C4225" s="569" t="s">
        <v>52</v>
      </c>
      <c r="D4225" s="570">
        <v>201.76</v>
      </c>
    </row>
    <row r="4226" spans="1:4" ht="51">
      <c r="A4226" s="569">
        <v>97496</v>
      </c>
      <c r="B4226" s="569" t="s">
        <v>13208</v>
      </c>
      <c r="C4226" s="569" t="s">
        <v>52</v>
      </c>
      <c r="D4226" s="570">
        <v>314.19</v>
      </c>
    </row>
    <row r="4227" spans="1:4" ht="51">
      <c r="A4227" s="569">
        <v>97499</v>
      </c>
      <c r="B4227" s="569" t="s">
        <v>13209</v>
      </c>
      <c r="C4227" s="569" t="s">
        <v>52</v>
      </c>
      <c r="D4227" s="570">
        <v>15.01</v>
      </c>
    </row>
    <row r="4228" spans="1:4" ht="51">
      <c r="A4228" s="569">
        <v>97500</v>
      </c>
      <c r="B4228" s="569" t="s">
        <v>13210</v>
      </c>
      <c r="C4228" s="569" t="s">
        <v>52</v>
      </c>
      <c r="D4228" s="570">
        <v>12.69</v>
      </c>
    </row>
    <row r="4229" spans="1:4" ht="51">
      <c r="A4229" s="569">
        <v>97502</v>
      </c>
      <c r="B4229" s="569" t="s">
        <v>13211</v>
      </c>
      <c r="C4229" s="569" t="s">
        <v>52</v>
      </c>
      <c r="D4229" s="570">
        <v>20.48</v>
      </c>
    </row>
    <row r="4230" spans="1:4" ht="51">
      <c r="A4230" s="569">
        <v>97503</v>
      </c>
      <c r="B4230" s="569" t="s">
        <v>13212</v>
      </c>
      <c r="C4230" s="569" t="s">
        <v>52</v>
      </c>
      <c r="D4230" s="570">
        <v>24.56</v>
      </c>
    </row>
    <row r="4231" spans="1:4" ht="51">
      <c r="A4231" s="569">
        <v>97505</v>
      </c>
      <c r="B4231" s="569" t="s">
        <v>13213</v>
      </c>
      <c r="C4231" s="569" t="s">
        <v>52</v>
      </c>
      <c r="D4231" s="570">
        <v>25.49</v>
      </c>
    </row>
    <row r="4232" spans="1:4" ht="63.75">
      <c r="A4232" s="569">
        <v>97506</v>
      </c>
      <c r="B4232" s="569" t="s">
        <v>13214</v>
      </c>
      <c r="C4232" s="569" t="s">
        <v>52</v>
      </c>
      <c r="D4232" s="570">
        <v>30.5</v>
      </c>
    </row>
    <row r="4233" spans="1:4" ht="51">
      <c r="A4233" s="569">
        <v>97508</v>
      </c>
      <c r="B4233" s="569" t="s">
        <v>13215</v>
      </c>
      <c r="C4233" s="569" t="s">
        <v>52</v>
      </c>
      <c r="D4233" s="570">
        <v>36.979999999999997</v>
      </c>
    </row>
    <row r="4234" spans="1:4" ht="51">
      <c r="A4234" s="569">
        <v>97509</v>
      </c>
      <c r="B4234" s="569" t="s">
        <v>13216</v>
      </c>
      <c r="C4234" s="569" t="s">
        <v>52</v>
      </c>
      <c r="D4234" s="570">
        <v>44.9</v>
      </c>
    </row>
    <row r="4235" spans="1:4" ht="51">
      <c r="A4235" s="569">
        <v>97511</v>
      </c>
      <c r="B4235" s="569" t="s">
        <v>13217</v>
      </c>
      <c r="C4235" s="569" t="s">
        <v>52</v>
      </c>
      <c r="D4235" s="570">
        <v>67.290000000000006</v>
      </c>
    </row>
    <row r="4236" spans="1:4" ht="51">
      <c r="A4236" s="569">
        <v>97512</v>
      </c>
      <c r="B4236" s="569" t="s">
        <v>13218</v>
      </c>
      <c r="C4236" s="569" t="s">
        <v>52</v>
      </c>
      <c r="D4236" s="570">
        <v>83.3</v>
      </c>
    </row>
    <row r="4237" spans="1:4" ht="51">
      <c r="A4237" s="569">
        <v>97514</v>
      </c>
      <c r="B4237" s="569" t="s">
        <v>13219</v>
      </c>
      <c r="C4237" s="569" t="s">
        <v>52</v>
      </c>
      <c r="D4237" s="570">
        <v>89.12</v>
      </c>
    </row>
    <row r="4238" spans="1:4" ht="51">
      <c r="A4238" s="569">
        <v>97515</v>
      </c>
      <c r="B4238" s="569" t="s">
        <v>13220</v>
      </c>
      <c r="C4238" s="569" t="s">
        <v>52</v>
      </c>
      <c r="D4238" s="570">
        <v>110.69</v>
      </c>
    </row>
    <row r="4239" spans="1:4" ht="51">
      <c r="A4239" s="569">
        <v>97517</v>
      </c>
      <c r="B4239" s="569" t="s">
        <v>13221</v>
      </c>
      <c r="C4239" s="569" t="s">
        <v>52</v>
      </c>
      <c r="D4239" s="570">
        <v>24.1</v>
      </c>
    </row>
    <row r="4240" spans="1:4" ht="51">
      <c r="A4240" s="569">
        <v>97518</v>
      </c>
      <c r="B4240" s="569" t="s">
        <v>13222</v>
      </c>
      <c r="C4240" s="569" t="s">
        <v>52</v>
      </c>
      <c r="D4240" s="570">
        <v>24.1</v>
      </c>
    </row>
    <row r="4241" spans="1:4" ht="51">
      <c r="A4241" s="569">
        <v>97519</v>
      </c>
      <c r="B4241" s="569" t="s">
        <v>13223</v>
      </c>
      <c r="C4241" s="569" t="s">
        <v>52</v>
      </c>
      <c r="D4241" s="570">
        <v>33.47</v>
      </c>
    </row>
    <row r="4242" spans="1:4" ht="51">
      <c r="A4242" s="569">
        <v>97520</v>
      </c>
      <c r="B4242" s="569" t="s">
        <v>13224</v>
      </c>
      <c r="C4242" s="569" t="s">
        <v>52</v>
      </c>
      <c r="D4242" s="570">
        <v>33.47</v>
      </c>
    </row>
    <row r="4243" spans="1:4" ht="51">
      <c r="A4243" s="569">
        <v>97521</v>
      </c>
      <c r="B4243" s="569" t="s">
        <v>13225</v>
      </c>
      <c r="C4243" s="569" t="s">
        <v>52</v>
      </c>
      <c r="D4243" s="570">
        <v>45.72</v>
      </c>
    </row>
    <row r="4244" spans="1:4" ht="51">
      <c r="A4244" s="569">
        <v>97522</v>
      </c>
      <c r="B4244" s="569" t="s">
        <v>13226</v>
      </c>
      <c r="C4244" s="569" t="s">
        <v>52</v>
      </c>
      <c r="D4244" s="570">
        <v>45.72</v>
      </c>
    </row>
    <row r="4245" spans="1:4" ht="51">
      <c r="A4245" s="569">
        <v>97523</v>
      </c>
      <c r="B4245" s="569" t="s">
        <v>13227</v>
      </c>
      <c r="C4245" s="569" t="s">
        <v>52</v>
      </c>
      <c r="D4245" s="570">
        <v>62.01</v>
      </c>
    </row>
    <row r="4246" spans="1:4" ht="51">
      <c r="A4246" s="569">
        <v>97524</v>
      </c>
      <c r="B4246" s="569" t="s">
        <v>13228</v>
      </c>
      <c r="C4246" s="569" t="s">
        <v>52</v>
      </c>
      <c r="D4246" s="570">
        <v>66.540000000000006</v>
      </c>
    </row>
    <row r="4247" spans="1:4" ht="51">
      <c r="A4247" s="569">
        <v>97525</v>
      </c>
      <c r="B4247" s="569" t="s">
        <v>13229</v>
      </c>
      <c r="C4247" s="569" t="s">
        <v>52</v>
      </c>
      <c r="D4247" s="570">
        <v>113.57</v>
      </c>
    </row>
    <row r="4248" spans="1:4" ht="51">
      <c r="A4248" s="569">
        <v>97526</v>
      </c>
      <c r="B4248" s="569" t="s">
        <v>13230</v>
      </c>
      <c r="C4248" s="569" t="s">
        <v>52</v>
      </c>
      <c r="D4248" s="570">
        <v>120.8</v>
      </c>
    </row>
    <row r="4249" spans="1:4" ht="51">
      <c r="A4249" s="569">
        <v>97527</v>
      </c>
      <c r="B4249" s="569" t="s">
        <v>13231</v>
      </c>
      <c r="C4249" s="569" t="s">
        <v>52</v>
      </c>
      <c r="D4249" s="570">
        <v>271.79000000000002</v>
      </c>
    </row>
    <row r="4250" spans="1:4" ht="51">
      <c r="A4250" s="569">
        <v>97528</v>
      </c>
      <c r="B4250" s="569" t="s">
        <v>13232</v>
      </c>
      <c r="C4250" s="569" t="s">
        <v>52</v>
      </c>
      <c r="D4250" s="570">
        <v>239.35</v>
      </c>
    </row>
    <row r="4251" spans="1:4" ht="51">
      <c r="A4251" s="569">
        <v>97529</v>
      </c>
      <c r="B4251" s="569" t="s">
        <v>13233</v>
      </c>
      <c r="C4251" s="569" t="s">
        <v>52</v>
      </c>
      <c r="D4251" s="570">
        <v>36.97</v>
      </c>
    </row>
    <row r="4252" spans="1:4" ht="51">
      <c r="A4252" s="569">
        <v>97530</v>
      </c>
      <c r="B4252" s="569" t="s">
        <v>13234</v>
      </c>
      <c r="C4252" s="569" t="s">
        <v>52</v>
      </c>
      <c r="D4252" s="570">
        <v>52.19</v>
      </c>
    </row>
    <row r="4253" spans="1:4" ht="51">
      <c r="A4253" s="569">
        <v>97531</v>
      </c>
      <c r="B4253" s="569" t="s">
        <v>13235</v>
      </c>
      <c r="C4253" s="569" t="s">
        <v>52</v>
      </c>
      <c r="D4253" s="570">
        <v>65.84</v>
      </c>
    </row>
    <row r="4254" spans="1:4" ht="51">
      <c r="A4254" s="569">
        <v>97532</v>
      </c>
      <c r="B4254" s="569" t="s">
        <v>13236</v>
      </c>
      <c r="C4254" s="569" t="s">
        <v>52</v>
      </c>
      <c r="D4254" s="570">
        <v>100.83</v>
      </c>
    </row>
    <row r="4255" spans="1:4" ht="51">
      <c r="A4255" s="569">
        <v>97533</v>
      </c>
      <c r="B4255" s="569" t="s">
        <v>13237</v>
      </c>
      <c r="C4255" s="569" t="s">
        <v>52</v>
      </c>
      <c r="D4255" s="570">
        <v>186.5</v>
      </c>
    </row>
    <row r="4256" spans="1:4" ht="51">
      <c r="A4256" s="569">
        <v>97534</v>
      </c>
      <c r="B4256" s="569" t="s">
        <v>13238</v>
      </c>
      <c r="C4256" s="569" t="s">
        <v>52</v>
      </c>
      <c r="D4256" s="570">
        <v>290.82</v>
      </c>
    </row>
    <row r="4257" spans="1:4" ht="38.25">
      <c r="A4257" s="569">
        <v>97537</v>
      </c>
      <c r="B4257" s="569" t="s">
        <v>13239</v>
      </c>
      <c r="C4257" s="569" t="s">
        <v>52</v>
      </c>
      <c r="D4257" s="570">
        <v>11.74</v>
      </c>
    </row>
    <row r="4258" spans="1:4" ht="38.25">
      <c r="A4258" s="569">
        <v>97540</v>
      </c>
      <c r="B4258" s="569" t="s">
        <v>13240</v>
      </c>
      <c r="C4258" s="569" t="s">
        <v>52</v>
      </c>
      <c r="D4258" s="570">
        <v>16.55</v>
      </c>
    </row>
    <row r="4259" spans="1:4" ht="51">
      <c r="A4259" s="569">
        <v>97541</v>
      </c>
      <c r="B4259" s="569" t="s">
        <v>13241</v>
      </c>
      <c r="C4259" s="569" t="s">
        <v>52</v>
      </c>
      <c r="D4259" s="570">
        <v>14.62</v>
      </c>
    </row>
    <row r="4260" spans="1:4" ht="38.25">
      <c r="A4260" s="569">
        <v>97543</v>
      </c>
      <c r="B4260" s="569" t="s">
        <v>13242</v>
      </c>
      <c r="C4260" s="569" t="s">
        <v>52</v>
      </c>
      <c r="D4260" s="570">
        <v>28.04</v>
      </c>
    </row>
    <row r="4261" spans="1:4" ht="51">
      <c r="A4261" s="569">
        <v>97544</v>
      </c>
      <c r="B4261" s="569" t="s">
        <v>13243</v>
      </c>
      <c r="C4261" s="569" t="s">
        <v>52</v>
      </c>
      <c r="D4261" s="570">
        <v>25.72</v>
      </c>
    </row>
    <row r="4262" spans="1:4" ht="38.25">
      <c r="A4262" s="569">
        <v>97546</v>
      </c>
      <c r="B4262" s="569" t="s">
        <v>13244</v>
      </c>
      <c r="C4262" s="569" t="s">
        <v>52</v>
      </c>
      <c r="D4262" s="570">
        <v>16.66</v>
      </c>
    </row>
    <row r="4263" spans="1:4" ht="38.25">
      <c r="A4263" s="569">
        <v>97547</v>
      </c>
      <c r="B4263" s="569" t="s">
        <v>13245</v>
      </c>
      <c r="C4263" s="569" t="s">
        <v>52</v>
      </c>
      <c r="D4263" s="570">
        <v>16.66</v>
      </c>
    </row>
    <row r="4264" spans="1:4" ht="38.25">
      <c r="A4264" s="569">
        <v>97548</v>
      </c>
      <c r="B4264" s="569" t="s">
        <v>13246</v>
      </c>
      <c r="C4264" s="569" t="s">
        <v>52</v>
      </c>
      <c r="D4264" s="570">
        <v>25.4</v>
      </c>
    </row>
    <row r="4265" spans="1:4" ht="38.25">
      <c r="A4265" s="569">
        <v>97549</v>
      </c>
      <c r="B4265" s="569" t="s">
        <v>13247</v>
      </c>
      <c r="C4265" s="569" t="s">
        <v>52</v>
      </c>
      <c r="D4265" s="570">
        <v>25.4</v>
      </c>
    </row>
    <row r="4266" spans="1:4" ht="38.25">
      <c r="A4266" s="569">
        <v>97550</v>
      </c>
      <c r="B4266" s="569" t="s">
        <v>13248</v>
      </c>
      <c r="C4266" s="569" t="s">
        <v>52</v>
      </c>
      <c r="D4266" s="570">
        <v>43.69</v>
      </c>
    </row>
    <row r="4267" spans="1:4" ht="38.25">
      <c r="A4267" s="569">
        <v>97551</v>
      </c>
      <c r="B4267" s="569" t="s">
        <v>13249</v>
      </c>
      <c r="C4267" s="569" t="s">
        <v>52</v>
      </c>
      <c r="D4267" s="570">
        <v>43.69</v>
      </c>
    </row>
    <row r="4268" spans="1:4" ht="38.25">
      <c r="A4268" s="569">
        <v>97552</v>
      </c>
      <c r="B4268" s="569" t="s">
        <v>13250</v>
      </c>
      <c r="C4268" s="569" t="s">
        <v>52</v>
      </c>
      <c r="D4268" s="570">
        <v>23.89</v>
      </c>
    </row>
    <row r="4269" spans="1:4" ht="38.25">
      <c r="A4269" s="569">
        <v>97553</v>
      </c>
      <c r="B4269" s="569" t="s">
        <v>13251</v>
      </c>
      <c r="C4269" s="569" t="s">
        <v>52</v>
      </c>
      <c r="D4269" s="570">
        <v>35.549999999999997</v>
      </c>
    </row>
    <row r="4270" spans="1:4" ht="38.25">
      <c r="A4270" s="569">
        <v>97554</v>
      </c>
      <c r="B4270" s="569" t="s">
        <v>13252</v>
      </c>
      <c r="C4270" s="569" t="s">
        <v>52</v>
      </c>
      <c r="D4270" s="570">
        <v>63.08</v>
      </c>
    </row>
    <row r="4271" spans="1:4" ht="25.5">
      <c r="A4271" s="569">
        <v>6171</v>
      </c>
      <c r="B4271" s="569" t="s">
        <v>1697</v>
      </c>
      <c r="C4271" s="569" t="s">
        <v>52</v>
      </c>
      <c r="D4271" s="570">
        <v>21.63</v>
      </c>
    </row>
    <row r="4272" spans="1:4" ht="38.25">
      <c r="A4272" s="569" t="s">
        <v>11955</v>
      </c>
      <c r="B4272" s="569" t="s">
        <v>5770</v>
      </c>
      <c r="C4272" s="569" t="s">
        <v>52</v>
      </c>
      <c r="D4272" s="570">
        <v>167.22</v>
      </c>
    </row>
    <row r="4273" spans="1:4" ht="63.75">
      <c r="A4273" s="569" t="s">
        <v>11956</v>
      </c>
      <c r="B4273" s="569" t="s">
        <v>5771</v>
      </c>
      <c r="C4273" s="569" t="s">
        <v>52</v>
      </c>
      <c r="D4273" s="570">
        <v>213.79</v>
      </c>
    </row>
    <row r="4274" spans="1:4" ht="25.5">
      <c r="A4274" s="569">
        <v>88503</v>
      </c>
      <c r="B4274" s="569" t="s">
        <v>4957</v>
      </c>
      <c r="C4274" s="569" t="s">
        <v>52</v>
      </c>
      <c r="D4274" s="570">
        <v>645.78</v>
      </c>
    </row>
    <row r="4275" spans="1:4" ht="25.5">
      <c r="A4275" s="569">
        <v>88504</v>
      </c>
      <c r="B4275" s="569" t="s">
        <v>4958</v>
      </c>
      <c r="C4275" s="569" t="s">
        <v>52</v>
      </c>
      <c r="D4275" s="570">
        <v>526.09</v>
      </c>
    </row>
    <row r="4276" spans="1:4" ht="51">
      <c r="A4276" s="569">
        <v>97900</v>
      </c>
      <c r="B4276" s="569" t="s">
        <v>13253</v>
      </c>
      <c r="C4276" s="569" t="s">
        <v>52</v>
      </c>
      <c r="D4276" s="570">
        <v>124.94</v>
      </c>
    </row>
    <row r="4277" spans="1:4" ht="51">
      <c r="A4277" s="569">
        <v>97901</v>
      </c>
      <c r="B4277" s="569" t="s">
        <v>13254</v>
      </c>
      <c r="C4277" s="569" t="s">
        <v>52</v>
      </c>
      <c r="D4277" s="570">
        <v>198.29</v>
      </c>
    </row>
    <row r="4278" spans="1:4" ht="51">
      <c r="A4278" s="569">
        <v>97902</v>
      </c>
      <c r="B4278" s="569" t="s">
        <v>13255</v>
      </c>
      <c r="C4278" s="569" t="s">
        <v>52</v>
      </c>
      <c r="D4278" s="570">
        <v>391.25</v>
      </c>
    </row>
    <row r="4279" spans="1:4" ht="51">
      <c r="A4279" s="569">
        <v>97903</v>
      </c>
      <c r="B4279" s="569" t="s">
        <v>13256</v>
      </c>
      <c r="C4279" s="569" t="s">
        <v>52</v>
      </c>
      <c r="D4279" s="570">
        <v>540.08000000000004</v>
      </c>
    </row>
    <row r="4280" spans="1:4" ht="51">
      <c r="A4280" s="569">
        <v>97904</v>
      </c>
      <c r="B4280" s="569" t="s">
        <v>13257</v>
      </c>
      <c r="C4280" s="569" t="s">
        <v>52</v>
      </c>
      <c r="D4280" s="570">
        <v>639.4</v>
      </c>
    </row>
    <row r="4281" spans="1:4" ht="51">
      <c r="A4281" s="569">
        <v>97905</v>
      </c>
      <c r="B4281" s="569" t="s">
        <v>13258</v>
      </c>
      <c r="C4281" s="569" t="s">
        <v>52</v>
      </c>
      <c r="D4281" s="570">
        <v>160.22999999999999</v>
      </c>
    </row>
    <row r="4282" spans="1:4" ht="51">
      <c r="A4282" s="569">
        <v>97906</v>
      </c>
      <c r="B4282" s="569" t="s">
        <v>13259</v>
      </c>
      <c r="C4282" s="569" t="s">
        <v>52</v>
      </c>
      <c r="D4282" s="570">
        <v>299.87</v>
      </c>
    </row>
    <row r="4283" spans="1:4" ht="51">
      <c r="A4283" s="569">
        <v>97907</v>
      </c>
      <c r="B4283" s="569" t="s">
        <v>13260</v>
      </c>
      <c r="C4283" s="569" t="s">
        <v>52</v>
      </c>
      <c r="D4283" s="570">
        <v>423.48</v>
      </c>
    </row>
    <row r="4284" spans="1:4" ht="51">
      <c r="A4284" s="569">
        <v>97908</v>
      </c>
      <c r="B4284" s="569" t="s">
        <v>13261</v>
      </c>
      <c r="C4284" s="569" t="s">
        <v>52</v>
      </c>
      <c r="D4284" s="570">
        <v>501.42</v>
      </c>
    </row>
    <row r="4285" spans="1:4" ht="38.25">
      <c r="A4285" s="569">
        <v>98102</v>
      </c>
      <c r="B4285" s="569" t="s">
        <v>13262</v>
      </c>
      <c r="C4285" s="569" t="s">
        <v>52</v>
      </c>
      <c r="D4285" s="570">
        <v>54.3</v>
      </c>
    </row>
    <row r="4286" spans="1:4" ht="38.25">
      <c r="A4286" s="569">
        <v>98103</v>
      </c>
      <c r="B4286" s="569" t="s">
        <v>13263</v>
      </c>
      <c r="C4286" s="569" t="s">
        <v>52</v>
      </c>
      <c r="D4286" s="570">
        <v>113.29</v>
      </c>
    </row>
    <row r="4287" spans="1:4" ht="51">
      <c r="A4287" s="569">
        <v>98104</v>
      </c>
      <c r="B4287" s="569" t="s">
        <v>13264</v>
      </c>
      <c r="C4287" s="569" t="s">
        <v>52</v>
      </c>
      <c r="D4287" s="570">
        <v>263.12</v>
      </c>
    </row>
    <row r="4288" spans="1:4" ht="51">
      <c r="A4288" s="569">
        <v>98105</v>
      </c>
      <c r="B4288" s="569" t="s">
        <v>13265</v>
      </c>
      <c r="C4288" s="569" t="s">
        <v>52</v>
      </c>
      <c r="D4288" s="570">
        <v>455.57</v>
      </c>
    </row>
    <row r="4289" spans="1:4" ht="63.75">
      <c r="A4289" s="569">
        <v>98106</v>
      </c>
      <c r="B4289" s="569" t="s">
        <v>13266</v>
      </c>
      <c r="C4289" s="569" t="s">
        <v>52</v>
      </c>
      <c r="D4289" s="570">
        <v>753.79</v>
      </c>
    </row>
    <row r="4290" spans="1:4" ht="51">
      <c r="A4290" s="569">
        <v>98107</v>
      </c>
      <c r="B4290" s="569" t="s">
        <v>13267</v>
      </c>
      <c r="C4290" s="569" t="s">
        <v>52</v>
      </c>
      <c r="D4290" s="570">
        <v>192.01</v>
      </c>
    </row>
    <row r="4291" spans="1:4" ht="51">
      <c r="A4291" s="569">
        <v>98108</v>
      </c>
      <c r="B4291" s="569" t="s">
        <v>13268</v>
      </c>
      <c r="C4291" s="569" t="s">
        <v>52</v>
      </c>
      <c r="D4291" s="570">
        <v>340.94</v>
      </c>
    </row>
    <row r="4292" spans="1:4" ht="51">
      <c r="A4292" s="569">
        <v>89482</v>
      </c>
      <c r="B4292" s="569" t="s">
        <v>8372</v>
      </c>
      <c r="C4292" s="569" t="s">
        <v>52</v>
      </c>
      <c r="D4292" s="570">
        <v>17.010000000000002</v>
      </c>
    </row>
    <row r="4293" spans="1:4" ht="51">
      <c r="A4293" s="569">
        <v>89491</v>
      </c>
      <c r="B4293" s="569" t="s">
        <v>8378</v>
      </c>
      <c r="C4293" s="569" t="s">
        <v>52</v>
      </c>
      <c r="D4293" s="570">
        <v>41.26</v>
      </c>
    </row>
    <row r="4294" spans="1:4" ht="51">
      <c r="A4294" s="569">
        <v>89495</v>
      </c>
      <c r="B4294" s="569" t="s">
        <v>8379</v>
      </c>
      <c r="C4294" s="569" t="s">
        <v>52</v>
      </c>
      <c r="D4294" s="570">
        <v>6.7</v>
      </c>
    </row>
    <row r="4295" spans="1:4" ht="51">
      <c r="A4295" s="569">
        <v>89707</v>
      </c>
      <c r="B4295" s="569" t="s">
        <v>8519</v>
      </c>
      <c r="C4295" s="569" t="s">
        <v>52</v>
      </c>
      <c r="D4295" s="570">
        <v>20.83</v>
      </c>
    </row>
    <row r="4296" spans="1:4" ht="51">
      <c r="A4296" s="569">
        <v>89708</v>
      </c>
      <c r="B4296" s="569" t="s">
        <v>8520</v>
      </c>
      <c r="C4296" s="569" t="s">
        <v>52</v>
      </c>
      <c r="D4296" s="570">
        <v>46.51</v>
      </c>
    </row>
    <row r="4297" spans="1:4" ht="51">
      <c r="A4297" s="569">
        <v>89709</v>
      </c>
      <c r="B4297" s="569" t="s">
        <v>8521</v>
      </c>
      <c r="C4297" s="569" t="s">
        <v>52</v>
      </c>
      <c r="D4297" s="570">
        <v>7.83</v>
      </c>
    </row>
    <row r="4298" spans="1:4" ht="51">
      <c r="A4298" s="569">
        <v>89710</v>
      </c>
      <c r="B4298" s="569" t="s">
        <v>5080</v>
      </c>
      <c r="C4298" s="569" t="s">
        <v>52</v>
      </c>
      <c r="D4298" s="570">
        <v>7.68</v>
      </c>
    </row>
    <row r="4299" spans="1:4" ht="76.5">
      <c r="A4299" s="569">
        <v>72739</v>
      </c>
      <c r="B4299" s="569" t="s">
        <v>7421</v>
      </c>
      <c r="C4299" s="569" t="s">
        <v>52</v>
      </c>
      <c r="D4299" s="570">
        <v>417.5</v>
      </c>
    </row>
    <row r="4300" spans="1:4" ht="63.75">
      <c r="A4300" s="569" t="s">
        <v>11981</v>
      </c>
      <c r="B4300" s="569" t="s">
        <v>11982</v>
      </c>
      <c r="C4300" s="569" t="s">
        <v>52</v>
      </c>
      <c r="D4300" s="570">
        <v>423.16</v>
      </c>
    </row>
    <row r="4301" spans="1:4" ht="38.25">
      <c r="A4301" s="569">
        <v>86872</v>
      </c>
      <c r="B4301" s="569" t="s">
        <v>4790</v>
      </c>
      <c r="C4301" s="569" t="s">
        <v>52</v>
      </c>
      <c r="D4301" s="570">
        <v>580.23</v>
      </c>
    </row>
    <row r="4302" spans="1:4" ht="38.25">
      <c r="A4302" s="569">
        <v>86874</v>
      </c>
      <c r="B4302" s="569" t="s">
        <v>7575</v>
      </c>
      <c r="C4302" s="569" t="s">
        <v>52</v>
      </c>
      <c r="D4302" s="570">
        <v>355.61</v>
      </c>
    </row>
    <row r="4303" spans="1:4" ht="38.25">
      <c r="A4303" s="569">
        <v>86875</v>
      </c>
      <c r="B4303" s="569" t="s">
        <v>7576</v>
      </c>
      <c r="C4303" s="569" t="s">
        <v>52</v>
      </c>
      <c r="D4303" s="570">
        <v>297.7</v>
      </c>
    </row>
    <row r="4304" spans="1:4" ht="38.25">
      <c r="A4304" s="569">
        <v>86876</v>
      </c>
      <c r="B4304" s="569" t="s">
        <v>7577</v>
      </c>
      <c r="C4304" s="569" t="s">
        <v>52</v>
      </c>
      <c r="D4304" s="570">
        <v>170.25</v>
      </c>
    </row>
    <row r="4305" spans="1:4" ht="51">
      <c r="A4305" s="569">
        <v>86877</v>
      </c>
      <c r="B4305" s="569" t="s">
        <v>4791</v>
      </c>
      <c r="C4305" s="569" t="s">
        <v>52</v>
      </c>
      <c r="D4305" s="570">
        <v>24.65</v>
      </c>
    </row>
    <row r="4306" spans="1:4" ht="38.25">
      <c r="A4306" s="569">
        <v>86878</v>
      </c>
      <c r="B4306" s="569" t="s">
        <v>7578</v>
      </c>
      <c r="C4306" s="569" t="s">
        <v>52</v>
      </c>
      <c r="D4306" s="570">
        <v>48.6</v>
      </c>
    </row>
    <row r="4307" spans="1:4" ht="38.25">
      <c r="A4307" s="569">
        <v>86879</v>
      </c>
      <c r="B4307" s="569" t="s">
        <v>7579</v>
      </c>
      <c r="C4307" s="569" t="s">
        <v>52</v>
      </c>
      <c r="D4307" s="570">
        <v>5.14</v>
      </c>
    </row>
    <row r="4308" spans="1:4" ht="51">
      <c r="A4308" s="569">
        <v>86880</v>
      </c>
      <c r="B4308" s="569" t="s">
        <v>7580</v>
      </c>
      <c r="C4308" s="569" t="s">
        <v>52</v>
      </c>
      <c r="D4308" s="570">
        <v>14.23</v>
      </c>
    </row>
    <row r="4309" spans="1:4" ht="38.25">
      <c r="A4309" s="569">
        <v>86881</v>
      </c>
      <c r="B4309" s="569" t="s">
        <v>7581</v>
      </c>
      <c r="C4309" s="569" t="s">
        <v>52</v>
      </c>
      <c r="D4309" s="570">
        <v>137.25</v>
      </c>
    </row>
    <row r="4310" spans="1:4" ht="38.25">
      <c r="A4310" s="569">
        <v>86882</v>
      </c>
      <c r="B4310" s="569" t="s">
        <v>7582</v>
      </c>
      <c r="C4310" s="569" t="s">
        <v>52</v>
      </c>
      <c r="D4310" s="570">
        <v>14.74</v>
      </c>
    </row>
    <row r="4311" spans="1:4" ht="25.5">
      <c r="A4311" s="569">
        <v>86883</v>
      </c>
      <c r="B4311" s="569" t="s">
        <v>7583</v>
      </c>
      <c r="C4311" s="569" t="s">
        <v>52</v>
      </c>
      <c r="D4311" s="570">
        <v>8.42</v>
      </c>
    </row>
    <row r="4312" spans="1:4" ht="38.25">
      <c r="A4312" s="569">
        <v>86884</v>
      </c>
      <c r="B4312" s="569" t="s">
        <v>7584</v>
      </c>
      <c r="C4312" s="569" t="s">
        <v>52</v>
      </c>
      <c r="D4312" s="570">
        <v>6.32</v>
      </c>
    </row>
    <row r="4313" spans="1:4" ht="38.25">
      <c r="A4313" s="569">
        <v>86885</v>
      </c>
      <c r="B4313" s="569" t="s">
        <v>7585</v>
      </c>
      <c r="C4313" s="569" t="s">
        <v>52</v>
      </c>
      <c r="D4313" s="570">
        <v>8.26</v>
      </c>
    </row>
    <row r="4314" spans="1:4" ht="25.5">
      <c r="A4314" s="569">
        <v>86886</v>
      </c>
      <c r="B4314" s="569" t="s">
        <v>7586</v>
      </c>
      <c r="C4314" s="569" t="s">
        <v>52</v>
      </c>
      <c r="D4314" s="570">
        <v>33.47</v>
      </c>
    </row>
    <row r="4315" spans="1:4" ht="25.5">
      <c r="A4315" s="569">
        <v>86887</v>
      </c>
      <c r="B4315" s="569" t="s">
        <v>7587</v>
      </c>
      <c r="C4315" s="569" t="s">
        <v>52</v>
      </c>
      <c r="D4315" s="570">
        <v>36.31</v>
      </c>
    </row>
    <row r="4316" spans="1:4" ht="38.25">
      <c r="A4316" s="569">
        <v>86888</v>
      </c>
      <c r="B4316" s="569" t="s">
        <v>4792</v>
      </c>
      <c r="C4316" s="569" t="s">
        <v>52</v>
      </c>
      <c r="D4316" s="570">
        <v>345.37</v>
      </c>
    </row>
    <row r="4317" spans="1:4" ht="38.25">
      <c r="A4317" s="569">
        <v>86889</v>
      </c>
      <c r="B4317" s="569" t="s">
        <v>7588</v>
      </c>
      <c r="C4317" s="569" t="s">
        <v>52</v>
      </c>
      <c r="D4317" s="570">
        <v>623.64</v>
      </c>
    </row>
    <row r="4318" spans="1:4" ht="38.25">
      <c r="A4318" s="569">
        <v>86893</v>
      </c>
      <c r="B4318" s="569" t="s">
        <v>7589</v>
      </c>
      <c r="C4318" s="569" t="s">
        <v>52</v>
      </c>
      <c r="D4318" s="570">
        <v>488.78</v>
      </c>
    </row>
    <row r="4319" spans="1:4" ht="38.25">
      <c r="A4319" s="569">
        <v>86894</v>
      </c>
      <c r="B4319" s="569" t="s">
        <v>7590</v>
      </c>
      <c r="C4319" s="569" t="s">
        <v>52</v>
      </c>
      <c r="D4319" s="570">
        <v>229.98</v>
      </c>
    </row>
    <row r="4320" spans="1:4" ht="38.25">
      <c r="A4320" s="569">
        <v>86895</v>
      </c>
      <c r="B4320" s="569" t="s">
        <v>7591</v>
      </c>
      <c r="C4320" s="569" t="s">
        <v>52</v>
      </c>
      <c r="D4320" s="570">
        <v>301.62</v>
      </c>
    </row>
    <row r="4321" spans="1:4" ht="38.25">
      <c r="A4321" s="569">
        <v>86899</v>
      </c>
      <c r="B4321" s="569" t="s">
        <v>7592</v>
      </c>
      <c r="C4321" s="569" t="s">
        <v>52</v>
      </c>
      <c r="D4321" s="570">
        <v>251.03</v>
      </c>
    </row>
    <row r="4322" spans="1:4" ht="25.5">
      <c r="A4322" s="569">
        <v>86900</v>
      </c>
      <c r="B4322" s="569" t="s">
        <v>7593</v>
      </c>
      <c r="C4322" s="569" t="s">
        <v>52</v>
      </c>
      <c r="D4322" s="570">
        <v>126.18</v>
      </c>
    </row>
    <row r="4323" spans="1:4" ht="38.25">
      <c r="A4323" s="569">
        <v>86901</v>
      </c>
      <c r="B4323" s="569" t="s">
        <v>7594</v>
      </c>
      <c r="C4323" s="569" t="s">
        <v>52</v>
      </c>
      <c r="D4323" s="570">
        <v>104.2</v>
      </c>
    </row>
    <row r="4324" spans="1:4" ht="38.25">
      <c r="A4324" s="569">
        <v>86902</v>
      </c>
      <c r="B4324" s="569" t="s">
        <v>7595</v>
      </c>
      <c r="C4324" s="569" t="s">
        <v>52</v>
      </c>
      <c r="D4324" s="570">
        <v>194.43</v>
      </c>
    </row>
    <row r="4325" spans="1:4" ht="38.25">
      <c r="A4325" s="569">
        <v>86903</v>
      </c>
      <c r="B4325" s="569" t="s">
        <v>7596</v>
      </c>
      <c r="C4325" s="569" t="s">
        <v>52</v>
      </c>
      <c r="D4325" s="570">
        <v>257.73</v>
      </c>
    </row>
    <row r="4326" spans="1:4" ht="38.25">
      <c r="A4326" s="569">
        <v>86904</v>
      </c>
      <c r="B4326" s="569" t="s">
        <v>7597</v>
      </c>
      <c r="C4326" s="569" t="s">
        <v>52</v>
      </c>
      <c r="D4326" s="570">
        <v>101.37</v>
      </c>
    </row>
    <row r="4327" spans="1:4" ht="38.25">
      <c r="A4327" s="569">
        <v>86905</v>
      </c>
      <c r="B4327" s="569" t="s">
        <v>7598</v>
      </c>
      <c r="C4327" s="569" t="s">
        <v>52</v>
      </c>
      <c r="D4327" s="570">
        <v>206.47</v>
      </c>
    </row>
    <row r="4328" spans="1:4" ht="38.25">
      <c r="A4328" s="569">
        <v>86906</v>
      </c>
      <c r="B4328" s="569" t="s">
        <v>4793</v>
      </c>
      <c r="C4328" s="569" t="s">
        <v>52</v>
      </c>
      <c r="D4328" s="570">
        <v>48.3</v>
      </c>
    </row>
    <row r="4329" spans="1:4" ht="38.25">
      <c r="A4329" s="569">
        <v>86908</v>
      </c>
      <c r="B4329" s="569" t="s">
        <v>7599</v>
      </c>
      <c r="C4329" s="569" t="s">
        <v>52</v>
      </c>
      <c r="D4329" s="570">
        <v>248.33</v>
      </c>
    </row>
    <row r="4330" spans="1:4" ht="51">
      <c r="A4330" s="569">
        <v>86909</v>
      </c>
      <c r="B4330" s="569" t="s">
        <v>7600</v>
      </c>
      <c r="C4330" s="569" t="s">
        <v>52</v>
      </c>
      <c r="D4330" s="570">
        <v>96.58</v>
      </c>
    </row>
    <row r="4331" spans="1:4" ht="51">
      <c r="A4331" s="569">
        <v>86910</v>
      </c>
      <c r="B4331" s="569" t="s">
        <v>7601</v>
      </c>
      <c r="C4331" s="569" t="s">
        <v>52</v>
      </c>
      <c r="D4331" s="570">
        <v>92.38</v>
      </c>
    </row>
    <row r="4332" spans="1:4" ht="51">
      <c r="A4332" s="569">
        <v>86911</v>
      </c>
      <c r="B4332" s="569" t="s">
        <v>4794</v>
      </c>
      <c r="C4332" s="569" t="s">
        <v>52</v>
      </c>
      <c r="D4332" s="570">
        <v>40.89</v>
      </c>
    </row>
    <row r="4333" spans="1:4" ht="38.25">
      <c r="A4333" s="569">
        <v>86912</v>
      </c>
      <c r="B4333" s="569" t="s">
        <v>4795</v>
      </c>
      <c r="C4333" s="569" t="s">
        <v>52</v>
      </c>
      <c r="D4333" s="570">
        <v>40.89</v>
      </c>
    </row>
    <row r="4334" spans="1:4" ht="38.25">
      <c r="A4334" s="569">
        <v>86913</v>
      </c>
      <c r="B4334" s="569" t="s">
        <v>7602</v>
      </c>
      <c r="C4334" s="569" t="s">
        <v>52</v>
      </c>
      <c r="D4334" s="570">
        <v>18.03</v>
      </c>
    </row>
    <row r="4335" spans="1:4" ht="38.25">
      <c r="A4335" s="569">
        <v>86914</v>
      </c>
      <c r="B4335" s="569" t="s">
        <v>4796</v>
      </c>
      <c r="C4335" s="569" t="s">
        <v>52</v>
      </c>
      <c r="D4335" s="570">
        <v>37.08</v>
      </c>
    </row>
    <row r="4336" spans="1:4" ht="38.25">
      <c r="A4336" s="569">
        <v>86915</v>
      </c>
      <c r="B4336" s="569" t="s">
        <v>4797</v>
      </c>
      <c r="C4336" s="569" t="s">
        <v>52</v>
      </c>
      <c r="D4336" s="570">
        <v>81.430000000000007</v>
      </c>
    </row>
    <row r="4337" spans="1:4" ht="25.5">
      <c r="A4337" s="569">
        <v>86916</v>
      </c>
      <c r="B4337" s="569" t="s">
        <v>7603</v>
      </c>
      <c r="C4337" s="569" t="s">
        <v>52</v>
      </c>
      <c r="D4337" s="570">
        <v>24.85</v>
      </c>
    </row>
    <row r="4338" spans="1:4" ht="63.75">
      <c r="A4338" s="569">
        <v>86919</v>
      </c>
      <c r="B4338" s="569" t="s">
        <v>7604</v>
      </c>
      <c r="C4338" s="569" t="s">
        <v>52</v>
      </c>
      <c r="D4338" s="570">
        <v>650.38</v>
      </c>
    </row>
    <row r="4339" spans="1:4" ht="63.75">
      <c r="A4339" s="569">
        <v>86920</v>
      </c>
      <c r="B4339" s="569" t="s">
        <v>7605</v>
      </c>
      <c r="C4339" s="569" t="s">
        <v>52</v>
      </c>
      <c r="D4339" s="570">
        <v>611.82000000000005</v>
      </c>
    </row>
    <row r="4340" spans="1:4" ht="63.75">
      <c r="A4340" s="569">
        <v>86921</v>
      </c>
      <c r="B4340" s="569" t="s">
        <v>7606</v>
      </c>
      <c r="C4340" s="569" t="s">
        <v>52</v>
      </c>
      <c r="D4340" s="570">
        <v>618.64</v>
      </c>
    </row>
    <row r="4341" spans="1:4" ht="63.75">
      <c r="A4341" s="569">
        <v>86922</v>
      </c>
      <c r="B4341" s="569" t="s">
        <v>7607</v>
      </c>
      <c r="C4341" s="569" t="s">
        <v>52</v>
      </c>
      <c r="D4341" s="570">
        <v>554.59</v>
      </c>
    </row>
    <row r="4342" spans="1:4" ht="63.75">
      <c r="A4342" s="569">
        <v>86923</v>
      </c>
      <c r="B4342" s="569" t="s">
        <v>7608</v>
      </c>
      <c r="C4342" s="569" t="s">
        <v>52</v>
      </c>
      <c r="D4342" s="570">
        <v>393.52</v>
      </c>
    </row>
    <row r="4343" spans="1:4" ht="63.75">
      <c r="A4343" s="569">
        <v>86924</v>
      </c>
      <c r="B4343" s="569" t="s">
        <v>7609</v>
      </c>
      <c r="C4343" s="569" t="s">
        <v>52</v>
      </c>
      <c r="D4343" s="570">
        <v>400.34</v>
      </c>
    </row>
    <row r="4344" spans="1:4" ht="63.75">
      <c r="A4344" s="569">
        <v>86925</v>
      </c>
      <c r="B4344" s="569" t="s">
        <v>7610</v>
      </c>
      <c r="C4344" s="569" t="s">
        <v>52</v>
      </c>
      <c r="D4344" s="570">
        <v>329.29</v>
      </c>
    </row>
    <row r="4345" spans="1:4" ht="63.75">
      <c r="A4345" s="569">
        <v>86926</v>
      </c>
      <c r="B4345" s="569" t="s">
        <v>7611</v>
      </c>
      <c r="C4345" s="569" t="s">
        <v>52</v>
      </c>
      <c r="D4345" s="570">
        <v>336.11</v>
      </c>
    </row>
    <row r="4346" spans="1:4" ht="76.5">
      <c r="A4346" s="569">
        <v>86927</v>
      </c>
      <c r="B4346" s="569" t="s">
        <v>7612</v>
      </c>
      <c r="C4346" s="569" t="s">
        <v>52</v>
      </c>
      <c r="D4346" s="570">
        <v>208.16</v>
      </c>
    </row>
    <row r="4347" spans="1:4" ht="63.75">
      <c r="A4347" s="569">
        <v>86928</v>
      </c>
      <c r="B4347" s="569" t="s">
        <v>7613</v>
      </c>
      <c r="C4347" s="569" t="s">
        <v>52</v>
      </c>
      <c r="D4347" s="570">
        <v>214.98</v>
      </c>
    </row>
    <row r="4348" spans="1:4" ht="63.75">
      <c r="A4348" s="569">
        <v>86929</v>
      </c>
      <c r="B4348" s="569" t="s">
        <v>7614</v>
      </c>
      <c r="C4348" s="569" t="s">
        <v>52</v>
      </c>
      <c r="D4348" s="570">
        <v>201.84</v>
      </c>
    </row>
    <row r="4349" spans="1:4" ht="63.75">
      <c r="A4349" s="569">
        <v>86930</v>
      </c>
      <c r="B4349" s="569" t="s">
        <v>7615</v>
      </c>
      <c r="C4349" s="569" t="s">
        <v>52</v>
      </c>
      <c r="D4349" s="570">
        <v>208.66</v>
      </c>
    </row>
    <row r="4350" spans="1:4" ht="51">
      <c r="A4350" s="569">
        <v>86931</v>
      </c>
      <c r="B4350" s="569" t="s">
        <v>7616</v>
      </c>
      <c r="C4350" s="569" t="s">
        <v>52</v>
      </c>
      <c r="D4350" s="570">
        <v>353.63</v>
      </c>
    </row>
    <row r="4351" spans="1:4" ht="63.75">
      <c r="A4351" s="569">
        <v>86932</v>
      </c>
      <c r="B4351" s="569" t="s">
        <v>7617</v>
      </c>
      <c r="C4351" s="569" t="s">
        <v>52</v>
      </c>
      <c r="D4351" s="570">
        <v>381.68</v>
      </c>
    </row>
    <row r="4352" spans="1:4" ht="89.25">
      <c r="A4352" s="569">
        <v>86933</v>
      </c>
      <c r="B4352" s="569" t="s">
        <v>7618</v>
      </c>
      <c r="C4352" s="569" t="s">
        <v>52</v>
      </c>
      <c r="D4352" s="570">
        <v>299.83999999999997</v>
      </c>
    </row>
    <row r="4353" spans="1:4" ht="89.25">
      <c r="A4353" s="569">
        <v>86934</v>
      </c>
      <c r="B4353" s="569" t="s">
        <v>7619</v>
      </c>
      <c r="C4353" s="569" t="s">
        <v>52</v>
      </c>
      <c r="D4353" s="570">
        <v>293.52</v>
      </c>
    </row>
    <row r="4354" spans="1:4" ht="51">
      <c r="A4354" s="569">
        <v>86935</v>
      </c>
      <c r="B4354" s="569" t="s">
        <v>7620</v>
      </c>
      <c r="C4354" s="569" t="s">
        <v>52</v>
      </c>
      <c r="D4354" s="570">
        <v>183.2</v>
      </c>
    </row>
    <row r="4355" spans="1:4" ht="51">
      <c r="A4355" s="569">
        <v>86936</v>
      </c>
      <c r="B4355" s="569" t="s">
        <v>7621</v>
      </c>
      <c r="C4355" s="569" t="s">
        <v>52</v>
      </c>
      <c r="D4355" s="570">
        <v>312.02999999999997</v>
      </c>
    </row>
    <row r="4356" spans="1:4" ht="51">
      <c r="A4356" s="569">
        <v>86937</v>
      </c>
      <c r="B4356" s="569" t="s">
        <v>7622</v>
      </c>
      <c r="C4356" s="569" t="s">
        <v>52</v>
      </c>
      <c r="D4356" s="570">
        <v>137.27000000000001</v>
      </c>
    </row>
    <row r="4357" spans="1:4" ht="51">
      <c r="A4357" s="569">
        <v>86938</v>
      </c>
      <c r="B4357" s="569" t="s">
        <v>7623</v>
      </c>
      <c r="C4357" s="569" t="s">
        <v>52</v>
      </c>
      <c r="D4357" s="570">
        <v>266.10000000000002</v>
      </c>
    </row>
    <row r="4358" spans="1:4" ht="76.5">
      <c r="A4358" s="569">
        <v>86939</v>
      </c>
      <c r="B4358" s="569" t="s">
        <v>7624</v>
      </c>
      <c r="C4358" s="569" t="s">
        <v>52</v>
      </c>
      <c r="D4358" s="570">
        <v>262.61</v>
      </c>
    </row>
    <row r="4359" spans="1:4" ht="89.25">
      <c r="A4359" s="569">
        <v>86940</v>
      </c>
      <c r="B4359" s="569" t="s">
        <v>7625</v>
      </c>
      <c r="C4359" s="569" t="s">
        <v>52</v>
      </c>
      <c r="D4359" s="570">
        <v>698.72</v>
      </c>
    </row>
    <row r="4360" spans="1:4" ht="89.25">
      <c r="A4360" s="569">
        <v>86941</v>
      </c>
      <c r="B4360" s="569" t="s">
        <v>7626</v>
      </c>
      <c r="C4360" s="569" t="s">
        <v>52</v>
      </c>
      <c r="D4360" s="570">
        <v>537.37</v>
      </c>
    </row>
    <row r="4361" spans="1:4" ht="89.25">
      <c r="A4361" s="569">
        <v>86942</v>
      </c>
      <c r="B4361" s="569" t="s">
        <v>7627</v>
      </c>
      <c r="C4361" s="569" t="s">
        <v>52</v>
      </c>
      <c r="D4361" s="570">
        <v>175.87</v>
      </c>
    </row>
    <row r="4362" spans="1:4" ht="89.25">
      <c r="A4362" s="569">
        <v>86943</v>
      </c>
      <c r="B4362" s="569" t="s">
        <v>7628</v>
      </c>
      <c r="C4362" s="569" t="s">
        <v>52</v>
      </c>
      <c r="D4362" s="570">
        <v>169.55</v>
      </c>
    </row>
    <row r="4363" spans="1:4" ht="89.25">
      <c r="A4363" s="569">
        <v>86947</v>
      </c>
      <c r="B4363" s="569" t="s">
        <v>7629</v>
      </c>
      <c r="C4363" s="569" t="s">
        <v>52</v>
      </c>
      <c r="D4363" s="570">
        <v>796.22</v>
      </c>
    </row>
    <row r="4364" spans="1:4" ht="38.25">
      <c r="A4364" s="569">
        <v>88571</v>
      </c>
      <c r="B4364" s="569" t="s">
        <v>8080</v>
      </c>
      <c r="C4364" s="569" t="s">
        <v>52</v>
      </c>
      <c r="D4364" s="570">
        <v>46.91</v>
      </c>
    </row>
    <row r="4365" spans="1:4" ht="76.5">
      <c r="A4365" s="569">
        <v>93396</v>
      </c>
      <c r="B4365" s="569" t="s">
        <v>10144</v>
      </c>
      <c r="C4365" s="569" t="s">
        <v>52</v>
      </c>
      <c r="D4365" s="570">
        <v>493.51</v>
      </c>
    </row>
    <row r="4366" spans="1:4" ht="102">
      <c r="A4366" s="569">
        <v>93441</v>
      </c>
      <c r="B4366" s="569" t="s">
        <v>10184</v>
      </c>
      <c r="C4366" s="569" t="s">
        <v>52</v>
      </c>
      <c r="D4366" s="570">
        <v>854.05</v>
      </c>
    </row>
    <row r="4367" spans="1:4" ht="102">
      <c r="A4367" s="569">
        <v>93442</v>
      </c>
      <c r="B4367" s="569" t="s">
        <v>10185</v>
      </c>
      <c r="C4367" s="569" t="s">
        <v>52</v>
      </c>
      <c r="D4367" s="570">
        <v>903.71</v>
      </c>
    </row>
    <row r="4368" spans="1:4" ht="38.25">
      <c r="A4368" s="569">
        <v>95469</v>
      </c>
      <c r="B4368" s="569" t="s">
        <v>5495</v>
      </c>
      <c r="C4368" s="569" t="s">
        <v>52</v>
      </c>
      <c r="D4368" s="570">
        <v>162.08000000000001</v>
      </c>
    </row>
    <row r="4369" spans="1:4" ht="51">
      <c r="A4369" s="569">
        <v>95470</v>
      </c>
      <c r="B4369" s="569" t="s">
        <v>10781</v>
      </c>
      <c r="C4369" s="569" t="s">
        <v>52</v>
      </c>
      <c r="D4369" s="570">
        <v>167.35</v>
      </c>
    </row>
    <row r="4370" spans="1:4" ht="51">
      <c r="A4370" s="569">
        <v>95471</v>
      </c>
      <c r="B4370" s="569" t="s">
        <v>10782</v>
      </c>
      <c r="C4370" s="569" t="s">
        <v>52</v>
      </c>
      <c r="D4370" s="570">
        <v>600.11</v>
      </c>
    </row>
    <row r="4371" spans="1:4" ht="63.75">
      <c r="A4371" s="569">
        <v>95472</v>
      </c>
      <c r="B4371" s="569" t="s">
        <v>10783</v>
      </c>
      <c r="C4371" s="569" t="s">
        <v>52</v>
      </c>
      <c r="D4371" s="570">
        <v>605.38</v>
      </c>
    </row>
    <row r="4372" spans="1:4" ht="25.5">
      <c r="A4372" s="569">
        <v>95542</v>
      </c>
      <c r="B4372" s="569" t="s">
        <v>10786</v>
      </c>
      <c r="C4372" s="569" t="s">
        <v>52</v>
      </c>
      <c r="D4372" s="570">
        <v>27.49</v>
      </c>
    </row>
    <row r="4373" spans="1:4" ht="25.5">
      <c r="A4373" s="569">
        <v>95543</v>
      </c>
      <c r="B4373" s="569" t="s">
        <v>10787</v>
      </c>
      <c r="C4373" s="569" t="s">
        <v>52</v>
      </c>
      <c r="D4373" s="570">
        <v>44.23</v>
      </c>
    </row>
    <row r="4374" spans="1:4" ht="25.5">
      <c r="A4374" s="569">
        <v>95544</v>
      </c>
      <c r="B4374" s="569" t="s">
        <v>10788</v>
      </c>
      <c r="C4374" s="569" t="s">
        <v>52</v>
      </c>
      <c r="D4374" s="570">
        <v>35</v>
      </c>
    </row>
    <row r="4375" spans="1:4" ht="25.5">
      <c r="A4375" s="569">
        <v>95545</v>
      </c>
      <c r="B4375" s="569" t="s">
        <v>5496</v>
      </c>
      <c r="C4375" s="569" t="s">
        <v>52</v>
      </c>
      <c r="D4375" s="570">
        <v>34.200000000000003</v>
      </c>
    </row>
    <row r="4376" spans="1:4" ht="38.25">
      <c r="A4376" s="569">
        <v>95546</v>
      </c>
      <c r="B4376" s="569" t="s">
        <v>10789</v>
      </c>
      <c r="C4376" s="569" t="s">
        <v>52</v>
      </c>
      <c r="D4376" s="570">
        <v>100.92</v>
      </c>
    </row>
    <row r="4377" spans="1:4" ht="38.25">
      <c r="A4377" s="569">
        <v>95547</v>
      </c>
      <c r="B4377" s="569" t="s">
        <v>10790</v>
      </c>
      <c r="C4377" s="569" t="s">
        <v>52</v>
      </c>
      <c r="D4377" s="570">
        <v>56.03</v>
      </c>
    </row>
    <row r="4378" spans="1:4" ht="25.5">
      <c r="A4378" s="569">
        <v>6087</v>
      </c>
      <c r="B4378" s="569" t="s">
        <v>1668</v>
      </c>
      <c r="C4378" s="569" t="s">
        <v>52</v>
      </c>
      <c r="D4378" s="570">
        <v>21.35</v>
      </c>
    </row>
    <row r="4379" spans="1:4" ht="51">
      <c r="A4379" s="569">
        <v>98052</v>
      </c>
      <c r="B4379" s="569" t="s">
        <v>13269</v>
      </c>
      <c r="C4379" s="569" t="s">
        <v>52</v>
      </c>
      <c r="D4379" s="570">
        <v>959.27</v>
      </c>
    </row>
    <row r="4380" spans="1:4" ht="51">
      <c r="A4380" s="569">
        <v>98053</v>
      </c>
      <c r="B4380" s="569" t="s">
        <v>13270</v>
      </c>
      <c r="C4380" s="569" t="s">
        <v>52</v>
      </c>
      <c r="D4380" s="570">
        <v>1398.44</v>
      </c>
    </row>
    <row r="4381" spans="1:4" ht="51">
      <c r="A4381" s="569">
        <v>98054</v>
      </c>
      <c r="B4381" s="569" t="s">
        <v>13271</v>
      </c>
      <c r="C4381" s="569" t="s">
        <v>52</v>
      </c>
      <c r="D4381" s="570">
        <v>2051.56</v>
      </c>
    </row>
    <row r="4382" spans="1:4" ht="51">
      <c r="A4382" s="569">
        <v>98055</v>
      </c>
      <c r="B4382" s="569" t="s">
        <v>13272</v>
      </c>
      <c r="C4382" s="569" t="s">
        <v>52</v>
      </c>
      <c r="D4382" s="570">
        <v>2728.57</v>
      </c>
    </row>
    <row r="4383" spans="1:4" ht="51">
      <c r="A4383" s="569">
        <v>98056</v>
      </c>
      <c r="B4383" s="569" t="s">
        <v>13273</v>
      </c>
      <c r="C4383" s="569" t="s">
        <v>52</v>
      </c>
      <c r="D4383" s="570">
        <v>3142.09</v>
      </c>
    </row>
    <row r="4384" spans="1:4" ht="51">
      <c r="A4384" s="569">
        <v>98057</v>
      </c>
      <c r="B4384" s="569" t="s">
        <v>13274</v>
      </c>
      <c r="C4384" s="569" t="s">
        <v>52</v>
      </c>
      <c r="D4384" s="570">
        <v>4132.3900000000003</v>
      </c>
    </row>
    <row r="4385" spans="1:4" ht="51">
      <c r="A4385" s="569">
        <v>98066</v>
      </c>
      <c r="B4385" s="569" t="s">
        <v>13275</v>
      </c>
      <c r="C4385" s="569" t="s">
        <v>52</v>
      </c>
      <c r="D4385" s="570">
        <v>3345.49</v>
      </c>
    </row>
    <row r="4386" spans="1:4" ht="51">
      <c r="A4386" s="569">
        <v>98067</v>
      </c>
      <c r="B4386" s="569" t="s">
        <v>13276</v>
      </c>
      <c r="C4386" s="569" t="s">
        <v>52</v>
      </c>
      <c r="D4386" s="570">
        <v>4472.92</v>
      </c>
    </row>
    <row r="4387" spans="1:4" ht="51">
      <c r="A4387" s="569">
        <v>98068</v>
      </c>
      <c r="B4387" s="569" t="s">
        <v>13277</v>
      </c>
      <c r="C4387" s="569" t="s">
        <v>52</v>
      </c>
      <c r="D4387" s="570">
        <v>6327.61</v>
      </c>
    </row>
    <row r="4388" spans="1:4" ht="51">
      <c r="A4388" s="569">
        <v>98069</v>
      </c>
      <c r="B4388" s="569" t="s">
        <v>13278</v>
      </c>
      <c r="C4388" s="569" t="s">
        <v>52</v>
      </c>
      <c r="D4388" s="570">
        <v>8477.77</v>
      </c>
    </row>
    <row r="4389" spans="1:4" ht="51">
      <c r="A4389" s="569">
        <v>98070</v>
      </c>
      <c r="B4389" s="569" t="s">
        <v>13279</v>
      </c>
      <c r="C4389" s="569" t="s">
        <v>52</v>
      </c>
      <c r="D4389" s="570">
        <v>9722.92</v>
      </c>
    </row>
    <row r="4390" spans="1:4" ht="51">
      <c r="A4390" s="569">
        <v>98071</v>
      </c>
      <c r="B4390" s="569" t="s">
        <v>13280</v>
      </c>
      <c r="C4390" s="569" t="s">
        <v>52</v>
      </c>
      <c r="D4390" s="570">
        <v>10686.61</v>
      </c>
    </row>
    <row r="4391" spans="1:4" ht="63.75">
      <c r="A4391" s="569">
        <v>98072</v>
      </c>
      <c r="B4391" s="569" t="s">
        <v>13281</v>
      </c>
      <c r="C4391" s="569" t="s">
        <v>52</v>
      </c>
      <c r="D4391" s="570">
        <v>2785.37</v>
      </c>
    </row>
    <row r="4392" spans="1:4" ht="63.75">
      <c r="A4392" s="569">
        <v>98073</v>
      </c>
      <c r="B4392" s="569" t="s">
        <v>13282</v>
      </c>
      <c r="C4392" s="569" t="s">
        <v>52</v>
      </c>
      <c r="D4392" s="570">
        <v>4346.32</v>
      </c>
    </row>
    <row r="4393" spans="1:4" ht="63.75">
      <c r="A4393" s="569">
        <v>98074</v>
      </c>
      <c r="B4393" s="569" t="s">
        <v>13283</v>
      </c>
      <c r="C4393" s="569" t="s">
        <v>52</v>
      </c>
      <c r="D4393" s="570">
        <v>6738.48</v>
      </c>
    </row>
    <row r="4394" spans="1:4" ht="63.75">
      <c r="A4394" s="569">
        <v>98075</v>
      </c>
      <c r="B4394" s="569" t="s">
        <v>13284</v>
      </c>
      <c r="C4394" s="569" t="s">
        <v>52</v>
      </c>
      <c r="D4394" s="570">
        <v>8757.08</v>
      </c>
    </row>
    <row r="4395" spans="1:4" ht="63.75">
      <c r="A4395" s="569">
        <v>98076</v>
      </c>
      <c r="B4395" s="569" t="s">
        <v>13285</v>
      </c>
      <c r="C4395" s="569" t="s">
        <v>52</v>
      </c>
      <c r="D4395" s="570">
        <v>10084.93</v>
      </c>
    </row>
    <row r="4396" spans="1:4" ht="63.75">
      <c r="A4396" s="569">
        <v>98077</v>
      </c>
      <c r="B4396" s="569" t="s">
        <v>13286</v>
      </c>
      <c r="C4396" s="569" t="s">
        <v>52</v>
      </c>
      <c r="D4396" s="570">
        <v>11869.46</v>
      </c>
    </row>
    <row r="4397" spans="1:4" ht="63.75">
      <c r="A4397" s="569">
        <v>98078</v>
      </c>
      <c r="B4397" s="569" t="s">
        <v>13287</v>
      </c>
      <c r="C4397" s="569" t="s">
        <v>52</v>
      </c>
      <c r="D4397" s="570">
        <v>2842.12</v>
      </c>
    </row>
    <row r="4398" spans="1:4" ht="63.75">
      <c r="A4398" s="569">
        <v>98079</v>
      </c>
      <c r="B4398" s="569" t="s">
        <v>13288</v>
      </c>
      <c r="C4398" s="569" t="s">
        <v>52</v>
      </c>
      <c r="D4398" s="570">
        <v>4978.79</v>
      </c>
    </row>
    <row r="4399" spans="1:4" ht="63.75">
      <c r="A4399" s="569">
        <v>98080</v>
      </c>
      <c r="B4399" s="569" t="s">
        <v>13289</v>
      </c>
      <c r="C4399" s="569" t="s">
        <v>52</v>
      </c>
      <c r="D4399" s="570">
        <v>6400.5</v>
      </c>
    </row>
    <row r="4400" spans="1:4" ht="63.75">
      <c r="A4400" s="569">
        <v>98081</v>
      </c>
      <c r="B4400" s="569" t="s">
        <v>13290</v>
      </c>
      <c r="C4400" s="569" t="s">
        <v>52</v>
      </c>
      <c r="D4400" s="570">
        <v>9480.7199999999993</v>
      </c>
    </row>
    <row r="4401" spans="1:4" ht="51">
      <c r="A4401" s="569">
        <v>98082</v>
      </c>
      <c r="B4401" s="569" t="s">
        <v>13291</v>
      </c>
      <c r="C4401" s="569" t="s">
        <v>52</v>
      </c>
      <c r="D4401" s="570">
        <v>2619.86</v>
      </c>
    </row>
    <row r="4402" spans="1:4" ht="51">
      <c r="A4402" s="569">
        <v>98083</v>
      </c>
      <c r="B4402" s="569" t="s">
        <v>13292</v>
      </c>
      <c r="C4402" s="569" t="s">
        <v>52</v>
      </c>
      <c r="D4402" s="570">
        <v>3467.39</v>
      </c>
    </row>
    <row r="4403" spans="1:4" ht="51">
      <c r="A4403" s="569">
        <v>98084</v>
      </c>
      <c r="B4403" s="569" t="s">
        <v>13293</v>
      </c>
      <c r="C4403" s="569" t="s">
        <v>52</v>
      </c>
      <c r="D4403" s="570">
        <v>4873.93</v>
      </c>
    </row>
    <row r="4404" spans="1:4" ht="51">
      <c r="A4404" s="569">
        <v>98085</v>
      </c>
      <c r="B4404" s="569" t="s">
        <v>13294</v>
      </c>
      <c r="C4404" s="569" t="s">
        <v>52</v>
      </c>
      <c r="D4404" s="570">
        <v>6596.13</v>
      </c>
    </row>
    <row r="4405" spans="1:4" ht="51">
      <c r="A4405" s="569">
        <v>98086</v>
      </c>
      <c r="B4405" s="569" t="s">
        <v>13295</v>
      </c>
      <c r="C4405" s="569" t="s">
        <v>52</v>
      </c>
      <c r="D4405" s="570">
        <v>7470.82</v>
      </c>
    </row>
    <row r="4406" spans="1:4" ht="51">
      <c r="A4406" s="569">
        <v>98087</v>
      </c>
      <c r="B4406" s="569" t="s">
        <v>13296</v>
      </c>
      <c r="C4406" s="569" t="s">
        <v>52</v>
      </c>
      <c r="D4406" s="570">
        <v>8023.51</v>
      </c>
    </row>
    <row r="4407" spans="1:4" ht="63.75">
      <c r="A4407" s="569">
        <v>98088</v>
      </c>
      <c r="B4407" s="569" t="s">
        <v>13297</v>
      </c>
      <c r="C4407" s="569" t="s">
        <v>52</v>
      </c>
      <c r="D4407" s="570">
        <v>2232.9499999999998</v>
      </c>
    </row>
    <row r="4408" spans="1:4" ht="63.75">
      <c r="A4408" s="569">
        <v>98089</v>
      </c>
      <c r="B4408" s="569" t="s">
        <v>13298</v>
      </c>
      <c r="C4408" s="569" t="s">
        <v>52</v>
      </c>
      <c r="D4408" s="570">
        <v>3527.51</v>
      </c>
    </row>
    <row r="4409" spans="1:4" ht="63.75">
      <c r="A4409" s="569">
        <v>98090</v>
      </c>
      <c r="B4409" s="569" t="s">
        <v>13299</v>
      </c>
      <c r="C4409" s="569" t="s">
        <v>52</v>
      </c>
      <c r="D4409" s="570">
        <v>5536</v>
      </c>
    </row>
    <row r="4410" spans="1:4" ht="63.75">
      <c r="A4410" s="569">
        <v>98091</v>
      </c>
      <c r="B4410" s="569" t="s">
        <v>13300</v>
      </c>
      <c r="C4410" s="569" t="s">
        <v>52</v>
      </c>
      <c r="D4410" s="570">
        <v>7149.43</v>
      </c>
    </row>
    <row r="4411" spans="1:4" ht="63.75">
      <c r="A4411" s="569">
        <v>98092</v>
      </c>
      <c r="B4411" s="569" t="s">
        <v>13301</v>
      </c>
      <c r="C4411" s="569" t="s">
        <v>52</v>
      </c>
      <c r="D4411" s="570">
        <v>8389.1299999999992</v>
      </c>
    </row>
    <row r="4412" spans="1:4" ht="63.75">
      <c r="A4412" s="569">
        <v>98093</v>
      </c>
      <c r="B4412" s="569" t="s">
        <v>13302</v>
      </c>
      <c r="C4412" s="569" t="s">
        <v>52</v>
      </c>
      <c r="D4412" s="570">
        <v>9900.89</v>
      </c>
    </row>
    <row r="4413" spans="1:4" ht="51">
      <c r="A4413" s="569">
        <v>98094</v>
      </c>
      <c r="B4413" s="569" t="s">
        <v>13303</v>
      </c>
      <c r="C4413" s="569" t="s">
        <v>52</v>
      </c>
      <c r="D4413" s="570">
        <v>1891.65</v>
      </c>
    </row>
    <row r="4414" spans="1:4" ht="51">
      <c r="A4414" s="569">
        <v>98099</v>
      </c>
      <c r="B4414" s="569" t="s">
        <v>13304</v>
      </c>
      <c r="C4414" s="569" t="s">
        <v>52</v>
      </c>
      <c r="D4414" s="570">
        <v>3249.37</v>
      </c>
    </row>
    <row r="4415" spans="1:4" ht="51">
      <c r="A4415" s="569">
        <v>98100</v>
      </c>
      <c r="B4415" s="569" t="s">
        <v>13305</v>
      </c>
      <c r="C4415" s="569" t="s">
        <v>52</v>
      </c>
      <c r="D4415" s="570">
        <v>4238.3</v>
      </c>
    </row>
    <row r="4416" spans="1:4" ht="51">
      <c r="A4416" s="569">
        <v>98101</v>
      </c>
      <c r="B4416" s="569" t="s">
        <v>13306</v>
      </c>
      <c r="C4416" s="569" t="s">
        <v>52</v>
      </c>
      <c r="D4416" s="570">
        <v>6268.29</v>
      </c>
    </row>
    <row r="4417" spans="1:4" ht="63.75">
      <c r="A4417" s="569">
        <v>98109</v>
      </c>
      <c r="B4417" s="569" t="s">
        <v>13307</v>
      </c>
      <c r="C4417" s="569" t="s">
        <v>52</v>
      </c>
      <c r="D4417" s="570">
        <v>556</v>
      </c>
    </row>
    <row r="4418" spans="1:4" ht="38.25">
      <c r="A4418" s="569">
        <v>98110</v>
      </c>
      <c r="B4418" s="569" t="s">
        <v>13308</v>
      </c>
      <c r="C4418" s="569" t="s">
        <v>52</v>
      </c>
      <c r="D4418" s="570">
        <v>334.02</v>
      </c>
    </row>
    <row r="4419" spans="1:4" ht="38.25">
      <c r="A4419" s="569">
        <v>98111</v>
      </c>
      <c r="B4419" s="569" t="s">
        <v>13309</v>
      </c>
      <c r="C4419" s="569" t="s">
        <v>52</v>
      </c>
      <c r="D4419" s="570">
        <v>17.75</v>
      </c>
    </row>
    <row r="4420" spans="1:4" ht="38.25">
      <c r="A4420" s="569">
        <v>98114</v>
      </c>
      <c r="B4420" s="569" t="s">
        <v>13310</v>
      </c>
      <c r="C4420" s="569" t="s">
        <v>52</v>
      </c>
      <c r="D4420" s="570">
        <v>432.28</v>
      </c>
    </row>
    <row r="4421" spans="1:4" ht="38.25">
      <c r="A4421" s="569">
        <v>98115</v>
      </c>
      <c r="B4421" s="569" t="s">
        <v>13311</v>
      </c>
      <c r="C4421" s="569" t="s">
        <v>52</v>
      </c>
      <c r="D4421" s="570">
        <v>81.92</v>
      </c>
    </row>
    <row r="4422" spans="1:4" ht="63.75">
      <c r="A4422" s="569">
        <v>89957</v>
      </c>
      <c r="B4422" s="569" t="s">
        <v>8701</v>
      </c>
      <c r="C4422" s="569" t="s">
        <v>52</v>
      </c>
      <c r="D4422" s="570">
        <v>96.1</v>
      </c>
    </row>
    <row r="4423" spans="1:4" ht="63.75">
      <c r="A4423" s="569">
        <v>89959</v>
      </c>
      <c r="B4423" s="569" t="s">
        <v>8702</v>
      </c>
      <c r="C4423" s="569" t="s">
        <v>52</v>
      </c>
      <c r="D4423" s="570">
        <v>161.63</v>
      </c>
    </row>
    <row r="4424" spans="1:4" ht="38.25">
      <c r="A4424" s="569">
        <v>40729</v>
      </c>
      <c r="B4424" s="569" t="s">
        <v>7306</v>
      </c>
      <c r="C4424" s="569" t="s">
        <v>52</v>
      </c>
      <c r="D4424" s="570">
        <v>177.2</v>
      </c>
    </row>
    <row r="4425" spans="1:4" ht="25.5">
      <c r="A4425" s="569" t="s">
        <v>11456</v>
      </c>
      <c r="B4425" s="569" t="s">
        <v>5528</v>
      </c>
      <c r="C4425" s="569" t="s">
        <v>52</v>
      </c>
      <c r="D4425" s="570">
        <v>50.33</v>
      </c>
    </row>
    <row r="4426" spans="1:4" ht="25.5">
      <c r="A4426" s="569" t="s">
        <v>11467</v>
      </c>
      <c r="B4426" s="569" t="s">
        <v>5529</v>
      </c>
      <c r="C4426" s="569" t="s">
        <v>52</v>
      </c>
      <c r="D4426" s="570">
        <v>53.27</v>
      </c>
    </row>
    <row r="4427" spans="1:4" ht="25.5">
      <c r="A4427" s="569" t="s">
        <v>11468</v>
      </c>
      <c r="B4427" s="569" t="s">
        <v>11469</v>
      </c>
      <c r="C4427" s="569" t="s">
        <v>52</v>
      </c>
      <c r="D4427" s="570">
        <v>70.31</v>
      </c>
    </row>
    <row r="4428" spans="1:4" ht="25.5">
      <c r="A4428" s="569" t="s">
        <v>11470</v>
      </c>
      <c r="B4428" s="569" t="s">
        <v>11471</v>
      </c>
      <c r="C4428" s="569" t="s">
        <v>52</v>
      </c>
      <c r="D4428" s="570">
        <v>81.36</v>
      </c>
    </row>
    <row r="4429" spans="1:4" ht="25.5">
      <c r="A4429" s="569" t="s">
        <v>11472</v>
      </c>
      <c r="B4429" s="569" t="s">
        <v>5530</v>
      </c>
      <c r="C4429" s="569" t="s">
        <v>52</v>
      </c>
      <c r="D4429" s="570">
        <v>108.18</v>
      </c>
    </row>
    <row r="4430" spans="1:4" ht="25.5">
      <c r="A4430" s="569" t="s">
        <v>11473</v>
      </c>
      <c r="B4430" s="569" t="s">
        <v>5531</v>
      </c>
      <c r="C4430" s="569" t="s">
        <v>52</v>
      </c>
      <c r="D4430" s="570">
        <v>212.82</v>
      </c>
    </row>
    <row r="4431" spans="1:4" ht="25.5">
      <c r="A4431" s="569" t="s">
        <v>11474</v>
      </c>
      <c r="B4431" s="569" t="s">
        <v>5532</v>
      </c>
      <c r="C4431" s="569" t="s">
        <v>52</v>
      </c>
      <c r="D4431" s="570">
        <v>356.32</v>
      </c>
    </row>
    <row r="4432" spans="1:4" ht="25.5">
      <c r="A4432" s="569" t="s">
        <v>11475</v>
      </c>
      <c r="B4432" s="569" t="s">
        <v>11476</v>
      </c>
      <c r="C4432" s="569" t="s">
        <v>52</v>
      </c>
      <c r="D4432" s="570">
        <v>67.62</v>
      </c>
    </row>
    <row r="4433" spans="1:4" ht="25.5">
      <c r="A4433" s="569" t="s">
        <v>11477</v>
      </c>
      <c r="B4433" s="569" t="s">
        <v>11478</v>
      </c>
      <c r="C4433" s="569" t="s">
        <v>52</v>
      </c>
      <c r="D4433" s="570">
        <v>85.08</v>
      </c>
    </row>
    <row r="4434" spans="1:4" ht="25.5">
      <c r="A4434" s="569" t="s">
        <v>11457</v>
      </c>
      <c r="B4434" s="569" t="s">
        <v>11458</v>
      </c>
      <c r="C4434" s="569" t="s">
        <v>52</v>
      </c>
      <c r="D4434" s="570">
        <v>117.71</v>
      </c>
    </row>
    <row r="4435" spans="1:4" ht="25.5">
      <c r="A4435" s="569" t="s">
        <v>11459</v>
      </c>
      <c r="B4435" s="569" t="s">
        <v>11460</v>
      </c>
      <c r="C4435" s="569" t="s">
        <v>52</v>
      </c>
      <c r="D4435" s="570">
        <v>132.59</v>
      </c>
    </row>
    <row r="4436" spans="1:4" ht="25.5">
      <c r="A4436" s="569" t="s">
        <v>11461</v>
      </c>
      <c r="B4436" s="569" t="s">
        <v>5533</v>
      </c>
      <c r="C4436" s="569" t="s">
        <v>52</v>
      </c>
      <c r="D4436" s="570">
        <v>176.68</v>
      </c>
    </row>
    <row r="4437" spans="1:4" ht="25.5">
      <c r="A4437" s="569" t="s">
        <v>11462</v>
      </c>
      <c r="B4437" s="569" t="s">
        <v>11463</v>
      </c>
      <c r="C4437" s="569" t="s">
        <v>52</v>
      </c>
      <c r="D4437" s="570">
        <v>255.31</v>
      </c>
    </row>
    <row r="4438" spans="1:4" ht="25.5">
      <c r="A4438" s="569" t="s">
        <v>11464</v>
      </c>
      <c r="B4438" s="569" t="s">
        <v>5534</v>
      </c>
      <c r="C4438" s="569" t="s">
        <v>52</v>
      </c>
      <c r="D4438" s="570">
        <v>330.01</v>
      </c>
    </row>
    <row r="4439" spans="1:4" ht="25.5">
      <c r="A4439" s="569" t="s">
        <v>11465</v>
      </c>
      <c r="B4439" s="569" t="s">
        <v>11466</v>
      </c>
      <c r="C4439" s="569" t="s">
        <v>52</v>
      </c>
      <c r="D4439" s="570">
        <v>503.78</v>
      </c>
    </row>
    <row r="4440" spans="1:4" ht="25.5">
      <c r="A4440" s="569" t="s">
        <v>11479</v>
      </c>
      <c r="B4440" s="569" t="s">
        <v>5535</v>
      </c>
      <c r="C4440" s="569" t="s">
        <v>52</v>
      </c>
      <c r="D4440" s="570">
        <v>49.59</v>
      </c>
    </row>
    <row r="4441" spans="1:4" ht="25.5">
      <c r="A4441" s="569" t="s">
        <v>11480</v>
      </c>
      <c r="B4441" s="569" t="s">
        <v>5536</v>
      </c>
      <c r="C4441" s="569" t="s">
        <v>52</v>
      </c>
      <c r="D4441" s="570">
        <v>52.85</v>
      </c>
    </row>
    <row r="4442" spans="1:4" ht="25.5">
      <c r="A4442" s="569" t="s">
        <v>11481</v>
      </c>
      <c r="B4442" s="569" t="s">
        <v>5537</v>
      </c>
      <c r="C4442" s="569" t="s">
        <v>52</v>
      </c>
      <c r="D4442" s="570">
        <v>79.5</v>
      </c>
    </row>
    <row r="4443" spans="1:4" ht="25.5">
      <c r="A4443" s="569" t="s">
        <v>11482</v>
      </c>
      <c r="B4443" s="569" t="s">
        <v>5538</v>
      </c>
      <c r="C4443" s="569" t="s">
        <v>52</v>
      </c>
      <c r="D4443" s="570">
        <v>108.73</v>
      </c>
    </row>
    <row r="4444" spans="1:4" ht="25.5">
      <c r="A4444" s="569" t="s">
        <v>11483</v>
      </c>
      <c r="B4444" s="569" t="s">
        <v>5539</v>
      </c>
      <c r="C4444" s="569" t="s">
        <v>52</v>
      </c>
      <c r="D4444" s="570">
        <v>188.67</v>
      </c>
    </row>
    <row r="4445" spans="1:4" ht="25.5">
      <c r="A4445" s="569" t="s">
        <v>11484</v>
      </c>
      <c r="B4445" s="569" t="s">
        <v>5540</v>
      </c>
      <c r="C4445" s="569" t="s">
        <v>52</v>
      </c>
      <c r="D4445" s="570">
        <v>236.4</v>
      </c>
    </row>
    <row r="4446" spans="1:4" ht="25.5">
      <c r="A4446" s="569" t="s">
        <v>11485</v>
      </c>
      <c r="B4446" s="569" t="s">
        <v>5541</v>
      </c>
      <c r="C4446" s="569" t="s">
        <v>52</v>
      </c>
      <c r="D4446" s="570">
        <v>402.34</v>
      </c>
    </row>
    <row r="4447" spans="1:4" ht="25.5">
      <c r="A4447" s="569" t="s">
        <v>11613</v>
      </c>
      <c r="B4447" s="569" t="s">
        <v>5597</v>
      </c>
      <c r="C4447" s="569" t="s">
        <v>52</v>
      </c>
      <c r="D4447" s="570">
        <v>54.12</v>
      </c>
    </row>
    <row r="4448" spans="1:4" ht="38.25">
      <c r="A4448" s="569" t="s">
        <v>11878</v>
      </c>
      <c r="B4448" s="569" t="s">
        <v>5749</v>
      </c>
      <c r="C4448" s="569" t="s">
        <v>52</v>
      </c>
      <c r="D4448" s="570">
        <v>164.41</v>
      </c>
    </row>
    <row r="4449" spans="1:4" ht="25.5">
      <c r="A4449" s="569" t="s">
        <v>11879</v>
      </c>
      <c r="B4449" s="569" t="s">
        <v>5750</v>
      </c>
      <c r="C4449" s="569" t="s">
        <v>52</v>
      </c>
      <c r="D4449" s="570">
        <v>72.28</v>
      </c>
    </row>
    <row r="4450" spans="1:4" ht="63.75">
      <c r="A4450" s="569" t="s">
        <v>11957</v>
      </c>
      <c r="B4450" s="569" t="s">
        <v>11958</v>
      </c>
      <c r="C4450" s="569" t="s">
        <v>52</v>
      </c>
      <c r="D4450" s="570">
        <v>186.77</v>
      </c>
    </row>
    <row r="4451" spans="1:4" ht="38.25">
      <c r="A4451" s="569">
        <v>85117</v>
      </c>
      <c r="B4451" s="569" t="s">
        <v>4776</v>
      </c>
      <c r="C4451" s="569" t="s">
        <v>52</v>
      </c>
      <c r="D4451" s="570">
        <v>34.58</v>
      </c>
    </row>
    <row r="4452" spans="1:4" ht="38.25">
      <c r="A4452" s="569">
        <v>89349</v>
      </c>
      <c r="B4452" s="569" t="s">
        <v>8266</v>
      </c>
      <c r="C4452" s="569" t="s">
        <v>52</v>
      </c>
      <c r="D4452" s="570">
        <v>13.52</v>
      </c>
    </row>
    <row r="4453" spans="1:4" ht="38.25">
      <c r="A4453" s="569">
        <v>89351</v>
      </c>
      <c r="B4453" s="569" t="s">
        <v>8267</v>
      </c>
      <c r="C4453" s="569" t="s">
        <v>52</v>
      </c>
      <c r="D4453" s="570">
        <v>14.88</v>
      </c>
    </row>
    <row r="4454" spans="1:4" ht="38.25">
      <c r="A4454" s="569">
        <v>89352</v>
      </c>
      <c r="B4454" s="569" t="s">
        <v>4994</v>
      </c>
      <c r="C4454" s="569" t="s">
        <v>52</v>
      </c>
      <c r="D4454" s="570">
        <v>16.41</v>
      </c>
    </row>
    <row r="4455" spans="1:4" ht="38.25">
      <c r="A4455" s="569">
        <v>89353</v>
      </c>
      <c r="B4455" s="569" t="s">
        <v>4995</v>
      </c>
      <c r="C4455" s="569" t="s">
        <v>52</v>
      </c>
      <c r="D4455" s="570">
        <v>16.95</v>
      </c>
    </row>
    <row r="4456" spans="1:4" ht="51">
      <c r="A4456" s="569">
        <v>89354</v>
      </c>
      <c r="B4456" s="569" t="s">
        <v>4996</v>
      </c>
      <c r="C4456" s="569" t="s">
        <v>52</v>
      </c>
      <c r="D4456" s="570">
        <v>234.02</v>
      </c>
    </row>
    <row r="4457" spans="1:4" ht="51">
      <c r="A4457" s="569">
        <v>89969</v>
      </c>
      <c r="B4457" s="569" t="s">
        <v>8703</v>
      </c>
      <c r="C4457" s="569" t="s">
        <v>52</v>
      </c>
      <c r="D4457" s="570">
        <v>23.69</v>
      </c>
    </row>
    <row r="4458" spans="1:4" ht="51">
      <c r="A4458" s="569">
        <v>89970</v>
      </c>
      <c r="B4458" s="569" t="s">
        <v>8704</v>
      </c>
      <c r="C4458" s="569" t="s">
        <v>52</v>
      </c>
      <c r="D4458" s="570">
        <v>24.65</v>
      </c>
    </row>
    <row r="4459" spans="1:4" ht="51">
      <c r="A4459" s="569">
        <v>89971</v>
      </c>
      <c r="B4459" s="569" t="s">
        <v>8705</v>
      </c>
      <c r="C4459" s="569" t="s">
        <v>52</v>
      </c>
      <c r="D4459" s="570">
        <v>24.55</v>
      </c>
    </row>
    <row r="4460" spans="1:4" ht="51">
      <c r="A4460" s="569">
        <v>89972</v>
      </c>
      <c r="B4460" s="569" t="s">
        <v>8706</v>
      </c>
      <c r="C4460" s="569" t="s">
        <v>52</v>
      </c>
      <c r="D4460" s="570">
        <v>26.45</v>
      </c>
    </row>
    <row r="4461" spans="1:4" ht="51">
      <c r="A4461" s="569">
        <v>89973</v>
      </c>
      <c r="B4461" s="569" t="s">
        <v>8707</v>
      </c>
      <c r="C4461" s="569" t="s">
        <v>52</v>
      </c>
      <c r="D4461" s="570">
        <v>389.88</v>
      </c>
    </row>
    <row r="4462" spans="1:4" ht="51">
      <c r="A4462" s="569">
        <v>89974</v>
      </c>
      <c r="B4462" s="569" t="s">
        <v>8708</v>
      </c>
      <c r="C4462" s="569" t="s">
        <v>52</v>
      </c>
      <c r="D4462" s="570">
        <v>199.29</v>
      </c>
    </row>
    <row r="4463" spans="1:4" ht="51">
      <c r="A4463" s="569">
        <v>89984</v>
      </c>
      <c r="B4463" s="569" t="s">
        <v>8714</v>
      </c>
      <c r="C4463" s="569" t="s">
        <v>52</v>
      </c>
      <c r="D4463" s="570">
        <v>31.95</v>
      </c>
    </row>
    <row r="4464" spans="1:4" ht="51">
      <c r="A4464" s="569">
        <v>89985</v>
      </c>
      <c r="B4464" s="569" t="s">
        <v>8715</v>
      </c>
      <c r="C4464" s="569" t="s">
        <v>52</v>
      </c>
      <c r="D4464" s="570">
        <v>32.729999999999997</v>
      </c>
    </row>
    <row r="4465" spans="1:4" ht="51">
      <c r="A4465" s="569">
        <v>89986</v>
      </c>
      <c r="B4465" s="569" t="s">
        <v>8716</v>
      </c>
      <c r="C4465" s="569" t="s">
        <v>52</v>
      </c>
      <c r="D4465" s="570">
        <v>31.29</v>
      </c>
    </row>
    <row r="4466" spans="1:4" ht="51">
      <c r="A4466" s="569">
        <v>89987</v>
      </c>
      <c r="B4466" s="569" t="s">
        <v>8717</v>
      </c>
      <c r="C4466" s="569" t="s">
        <v>52</v>
      </c>
      <c r="D4466" s="570">
        <v>34.18</v>
      </c>
    </row>
    <row r="4467" spans="1:4" ht="38.25">
      <c r="A4467" s="569">
        <v>90371</v>
      </c>
      <c r="B4467" s="569" t="s">
        <v>8754</v>
      </c>
      <c r="C4467" s="569" t="s">
        <v>52</v>
      </c>
      <c r="D4467" s="570">
        <v>23.25</v>
      </c>
    </row>
    <row r="4468" spans="1:4" ht="63.75">
      <c r="A4468" s="569">
        <v>94489</v>
      </c>
      <c r="B4468" s="569" t="s">
        <v>10358</v>
      </c>
      <c r="C4468" s="569" t="s">
        <v>52</v>
      </c>
      <c r="D4468" s="570">
        <v>20.21</v>
      </c>
    </row>
    <row r="4469" spans="1:4" ht="63.75">
      <c r="A4469" s="569">
        <v>94490</v>
      </c>
      <c r="B4469" s="569" t="s">
        <v>10359</v>
      </c>
      <c r="C4469" s="569" t="s">
        <v>52</v>
      </c>
      <c r="D4469" s="570">
        <v>33.56</v>
      </c>
    </row>
    <row r="4470" spans="1:4" ht="63.75">
      <c r="A4470" s="569">
        <v>94491</v>
      </c>
      <c r="B4470" s="569" t="s">
        <v>10360</v>
      </c>
      <c r="C4470" s="569" t="s">
        <v>52</v>
      </c>
      <c r="D4470" s="570">
        <v>46.13</v>
      </c>
    </row>
    <row r="4471" spans="1:4" ht="63.75">
      <c r="A4471" s="569">
        <v>94492</v>
      </c>
      <c r="B4471" s="569" t="s">
        <v>10361</v>
      </c>
      <c r="C4471" s="569" t="s">
        <v>52</v>
      </c>
      <c r="D4471" s="570">
        <v>47.31</v>
      </c>
    </row>
    <row r="4472" spans="1:4" ht="63.75">
      <c r="A4472" s="569">
        <v>94493</v>
      </c>
      <c r="B4472" s="569" t="s">
        <v>10362</v>
      </c>
      <c r="C4472" s="569" t="s">
        <v>52</v>
      </c>
      <c r="D4472" s="570">
        <v>86.24</v>
      </c>
    </row>
    <row r="4473" spans="1:4" ht="63.75">
      <c r="A4473" s="569">
        <v>94494</v>
      </c>
      <c r="B4473" s="569" t="s">
        <v>10363</v>
      </c>
      <c r="C4473" s="569" t="s">
        <v>52</v>
      </c>
      <c r="D4473" s="570">
        <v>35.19</v>
      </c>
    </row>
    <row r="4474" spans="1:4" ht="63.75">
      <c r="A4474" s="569">
        <v>94495</v>
      </c>
      <c r="B4474" s="569" t="s">
        <v>10364</v>
      </c>
      <c r="C4474" s="569" t="s">
        <v>52</v>
      </c>
      <c r="D4474" s="570">
        <v>41.22</v>
      </c>
    </row>
    <row r="4475" spans="1:4" ht="63.75">
      <c r="A4475" s="569">
        <v>94496</v>
      </c>
      <c r="B4475" s="569" t="s">
        <v>10365</v>
      </c>
      <c r="C4475" s="569" t="s">
        <v>52</v>
      </c>
      <c r="D4475" s="570">
        <v>47.78</v>
      </c>
    </row>
    <row r="4476" spans="1:4" ht="63.75">
      <c r="A4476" s="569">
        <v>94497</v>
      </c>
      <c r="B4476" s="569" t="s">
        <v>10366</v>
      </c>
      <c r="C4476" s="569" t="s">
        <v>52</v>
      </c>
      <c r="D4476" s="570">
        <v>53.67</v>
      </c>
    </row>
    <row r="4477" spans="1:4" ht="63.75">
      <c r="A4477" s="569">
        <v>94498</v>
      </c>
      <c r="B4477" s="569" t="s">
        <v>10367</v>
      </c>
      <c r="C4477" s="569" t="s">
        <v>52</v>
      </c>
      <c r="D4477" s="570">
        <v>65.97</v>
      </c>
    </row>
    <row r="4478" spans="1:4" ht="63.75">
      <c r="A4478" s="569">
        <v>94499</v>
      </c>
      <c r="B4478" s="569" t="s">
        <v>10368</v>
      </c>
      <c r="C4478" s="569" t="s">
        <v>52</v>
      </c>
      <c r="D4478" s="570">
        <v>108.34</v>
      </c>
    </row>
    <row r="4479" spans="1:4" ht="63.75">
      <c r="A4479" s="569">
        <v>94500</v>
      </c>
      <c r="B4479" s="569" t="s">
        <v>10369</v>
      </c>
      <c r="C4479" s="569" t="s">
        <v>52</v>
      </c>
      <c r="D4479" s="570">
        <v>126.75</v>
      </c>
    </row>
    <row r="4480" spans="1:4" ht="63.75">
      <c r="A4480" s="569">
        <v>94501</v>
      </c>
      <c r="B4480" s="569" t="s">
        <v>10370</v>
      </c>
      <c r="C4480" s="569" t="s">
        <v>52</v>
      </c>
      <c r="D4480" s="570">
        <v>234.13</v>
      </c>
    </row>
    <row r="4481" spans="1:4" ht="76.5">
      <c r="A4481" s="569">
        <v>94792</v>
      </c>
      <c r="B4481" s="569" t="s">
        <v>10509</v>
      </c>
      <c r="C4481" s="569" t="s">
        <v>52</v>
      </c>
      <c r="D4481" s="570">
        <v>55.91</v>
      </c>
    </row>
    <row r="4482" spans="1:4" ht="76.5">
      <c r="A4482" s="569">
        <v>94793</v>
      </c>
      <c r="B4482" s="569" t="s">
        <v>10510</v>
      </c>
      <c r="C4482" s="569" t="s">
        <v>52</v>
      </c>
      <c r="D4482" s="570">
        <v>68.650000000000006</v>
      </c>
    </row>
    <row r="4483" spans="1:4" ht="76.5">
      <c r="A4483" s="569">
        <v>94794</v>
      </c>
      <c r="B4483" s="569" t="s">
        <v>10511</v>
      </c>
      <c r="C4483" s="569" t="s">
        <v>52</v>
      </c>
      <c r="D4483" s="570">
        <v>70.64</v>
      </c>
    </row>
    <row r="4484" spans="1:4" ht="38.25">
      <c r="A4484" s="569">
        <v>94795</v>
      </c>
      <c r="B4484" s="569" t="s">
        <v>10512</v>
      </c>
      <c r="C4484" s="569" t="s">
        <v>52</v>
      </c>
      <c r="D4484" s="570">
        <v>27.74</v>
      </c>
    </row>
    <row r="4485" spans="1:4" ht="38.25">
      <c r="A4485" s="569">
        <v>94796</v>
      </c>
      <c r="B4485" s="569" t="s">
        <v>10513</v>
      </c>
      <c r="C4485" s="569" t="s">
        <v>52</v>
      </c>
      <c r="D4485" s="570">
        <v>34.380000000000003</v>
      </c>
    </row>
    <row r="4486" spans="1:4" ht="38.25">
      <c r="A4486" s="569">
        <v>94797</v>
      </c>
      <c r="B4486" s="569" t="s">
        <v>10514</v>
      </c>
      <c r="C4486" s="569" t="s">
        <v>52</v>
      </c>
      <c r="D4486" s="570">
        <v>32.799999999999997</v>
      </c>
    </row>
    <row r="4487" spans="1:4" ht="38.25">
      <c r="A4487" s="569">
        <v>94798</v>
      </c>
      <c r="B4487" s="569" t="s">
        <v>10515</v>
      </c>
      <c r="C4487" s="569" t="s">
        <v>52</v>
      </c>
      <c r="D4487" s="570">
        <v>69.56</v>
      </c>
    </row>
    <row r="4488" spans="1:4" ht="38.25">
      <c r="A4488" s="569">
        <v>94799</v>
      </c>
      <c r="B4488" s="569" t="s">
        <v>10516</v>
      </c>
      <c r="C4488" s="569" t="s">
        <v>52</v>
      </c>
      <c r="D4488" s="570">
        <v>67.98</v>
      </c>
    </row>
    <row r="4489" spans="1:4" ht="38.25">
      <c r="A4489" s="569">
        <v>94800</v>
      </c>
      <c r="B4489" s="569" t="s">
        <v>10517</v>
      </c>
      <c r="C4489" s="569" t="s">
        <v>52</v>
      </c>
      <c r="D4489" s="570">
        <v>114.82</v>
      </c>
    </row>
    <row r="4490" spans="1:4" ht="63.75">
      <c r="A4490" s="569">
        <v>95248</v>
      </c>
      <c r="B4490" s="569" t="s">
        <v>10626</v>
      </c>
      <c r="C4490" s="569" t="s">
        <v>52</v>
      </c>
      <c r="D4490" s="570">
        <v>39.58</v>
      </c>
    </row>
    <row r="4491" spans="1:4" ht="63.75">
      <c r="A4491" s="569">
        <v>95249</v>
      </c>
      <c r="B4491" s="569" t="s">
        <v>10627</v>
      </c>
      <c r="C4491" s="569" t="s">
        <v>52</v>
      </c>
      <c r="D4491" s="570">
        <v>41.87</v>
      </c>
    </row>
    <row r="4492" spans="1:4" ht="63.75">
      <c r="A4492" s="569">
        <v>95250</v>
      </c>
      <c r="B4492" s="569" t="s">
        <v>10628</v>
      </c>
      <c r="C4492" s="569" t="s">
        <v>52</v>
      </c>
      <c r="D4492" s="570">
        <v>47.86</v>
      </c>
    </row>
    <row r="4493" spans="1:4" ht="63.75">
      <c r="A4493" s="569">
        <v>95251</v>
      </c>
      <c r="B4493" s="569" t="s">
        <v>10629</v>
      </c>
      <c r="C4493" s="569" t="s">
        <v>52</v>
      </c>
      <c r="D4493" s="570">
        <v>59.77</v>
      </c>
    </row>
    <row r="4494" spans="1:4" ht="63.75">
      <c r="A4494" s="569">
        <v>95252</v>
      </c>
      <c r="B4494" s="569" t="s">
        <v>10630</v>
      </c>
      <c r="C4494" s="569" t="s">
        <v>52</v>
      </c>
      <c r="D4494" s="570">
        <v>66.83</v>
      </c>
    </row>
    <row r="4495" spans="1:4" ht="63.75">
      <c r="A4495" s="569">
        <v>95253</v>
      </c>
      <c r="B4495" s="569" t="s">
        <v>10631</v>
      </c>
      <c r="C4495" s="569" t="s">
        <v>52</v>
      </c>
      <c r="D4495" s="570">
        <v>90.48</v>
      </c>
    </row>
    <row r="4496" spans="1:4" ht="51">
      <c r="A4496" s="569">
        <v>95634</v>
      </c>
      <c r="B4496" s="569" t="s">
        <v>10831</v>
      </c>
      <c r="C4496" s="569" t="s">
        <v>52</v>
      </c>
      <c r="D4496" s="570">
        <v>113.47</v>
      </c>
    </row>
    <row r="4497" spans="1:4" ht="51">
      <c r="A4497" s="569">
        <v>95635</v>
      </c>
      <c r="B4497" s="569" t="s">
        <v>10832</v>
      </c>
      <c r="C4497" s="569" t="s">
        <v>52</v>
      </c>
      <c r="D4497" s="570">
        <v>119.24</v>
      </c>
    </row>
    <row r="4498" spans="1:4" ht="51">
      <c r="A4498" s="569">
        <v>95637</v>
      </c>
      <c r="B4498" s="569" t="s">
        <v>10833</v>
      </c>
      <c r="C4498" s="569" t="s">
        <v>52</v>
      </c>
      <c r="D4498" s="570">
        <v>313.5</v>
      </c>
    </row>
    <row r="4499" spans="1:4" ht="51">
      <c r="A4499" s="569">
        <v>95638</v>
      </c>
      <c r="B4499" s="569" t="s">
        <v>10834</v>
      </c>
      <c r="C4499" s="569" t="s">
        <v>52</v>
      </c>
      <c r="D4499" s="570">
        <v>377.92</v>
      </c>
    </row>
    <row r="4500" spans="1:4" ht="51">
      <c r="A4500" s="569">
        <v>95639</v>
      </c>
      <c r="B4500" s="569" t="s">
        <v>10835</v>
      </c>
      <c r="C4500" s="569" t="s">
        <v>52</v>
      </c>
      <c r="D4500" s="570">
        <v>469.6</v>
      </c>
    </row>
    <row r="4501" spans="1:4" ht="63.75">
      <c r="A4501" s="569">
        <v>95641</v>
      </c>
      <c r="B4501" s="569" t="s">
        <v>10836</v>
      </c>
      <c r="C4501" s="569" t="s">
        <v>52</v>
      </c>
      <c r="D4501" s="570">
        <v>181.67</v>
      </c>
    </row>
    <row r="4502" spans="1:4" ht="63.75">
      <c r="A4502" s="569">
        <v>95642</v>
      </c>
      <c r="B4502" s="569" t="s">
        <v>10837</v>
      </c>
      <c r="C4502" s="569" t="s">
        <v>52</v>
      </c>
      <c r="D4502" s="570">
        <v>267.82</v>
      </c>
    </row>
    <row r="4503" spans="1:4" ht="63.75">
      <c r="A4503" s="569">
        <v>95643</v>
      </c>
      <c r="B4503" s="569" t="s">
        <v>10838</v>
      </c>
      <c r="C4503" s="569" t="s">
        <v>52</v>
      </c>
      <c r="D4503" s="570">
        <v>349.54</v>
      </c>
    </row>
    <row r="4504" spans="1:4" ht="51">
      <c r="A4504" s="569">
        <v>95644</v>
      </c>
      <c r="B4504" s="569" t="s">
        <v>10839</v>
      </c>
      <c r="C4504" s="569" t="s">
        <v>52</v>
      </c>
      <c r="D4504" s="570">
        <v>129.91999999999999</v>
      </c>
    </row>
    <row r="4505" spans="1:4" ht="63.75">
      <c r="A4505" s="569">
        <v>95645</v>
      </c>
      <c r="B4505" s="569" t="s">
        <v>10840</v>
      </c>
      <c r="C4505" s="569" t="s">
        <v>52</v>
      </c>
      <c r="D4505" s="570">
        <v>234.49</v>
      </c>
    </row>
    <row r="4506" spans="1:4" ht="63.75">
      <c r="A4506" s="569">
        <v>95646</v>
      </c>
      <c r="B4506" s="569" t="s">
        <v>10841</v>
      </c>
      <c r="C4506" s="569" t="s">
        <v>52</v>
      </c>
      <c r="D4506" s="570">
        <v>348.68</v>
      </c>
    </row>
    <row r="4507" spans="1:4" ht="63.75">
      <c r="A4507" s="569">
        <v>95647</v>
      </c>
      <c r="B4507" s="569" t="s">
        <v>10842</v>
      </c>
      <c r="C4507" s="569" t="s">
        <v>52</v>
      </c>
      <c r="D4507" s="570">
        <v>456.03</v>
      </c>
    </row>
    <row r="4508" spans="1:4" ht="25.5">
      <c r="A4508" s="569">
        <v>95673</v>
      </c>
      <c r="B4508" s="569" t="s">
        <v>10843</v>
      </c>
      <c r="C4508" s="569" t="s">
        <v>52</v>
      </c>
      <c r="D4508" s="570">
        <v>91.23</v>
      </c>
    </row>
    <row r="4509" spans="1:4" ht="25.5">
      <c r="A4509" s="569">
        <v>95674</v>
      </c>
      <c r="B4509" s="569" t="s">
        <v>10844</v>
      </c>
      <c r="C4509" s="569" t="s">
        <v>52</v>
      </c>
      <c r="D4509" s="570">
        <v>96.86</v>
      </c>
    </row>
    <row r="4510" spans="1:4" ht="25.5">
      <c r="A4510" s="569">
        <v>95675</v>
      </c>
      <c r="B4510" s="569" t="s">
        <v>5505</v>
      </c>
      <c r="C4510" s="569" t="s">
        <v>52</v>
      </c>
      <c r="D4510" s="570">
        <v>118.31</v>
      </c>
    </row>
    <row r="4511" spans="1:4" ht="38.25">
      <c r="A4511" s="569">
        <v>95676</v>
      </c>
      <c r="B4511" s="569" t="s">
        <v>10845</v>
      </c>
      <c r="C4511" s="569" t="s">
        <v>52</v>
      </c>
      <c r="D4511" s="570">
        <v>59.56</v>
      </c>
    </row>
    <row r="4512" spans="1:4" ht="51">
      <c r="A4512" s="569">
        <v>97741</v>
      </c>
      <c r="B4512" s="569" t="s">
        <v>12790</v>
      </c>
      <c r="C4512" s="569" t="s">
        <v>52</v>
      </c>
      <c r="D4512" s="570">
        <v>103.2</v>
      </c>
    </row>
    <row r="4513" spans="1:4" ht="25.5">
      <c r="A4513" s="569">
        <v>72285</v>
      </c>
      <c r="B4513" s="569" t="s">
        <v>4567</v>
      </c>
      <c r="C4513" s="569" t="s">
        <v>52</v>
      </c>
      <c r="D4513" s="570">
        <v>74.989999999999995</v>
      </c>
    </row>
    <row r="4514" spans="1:4" ht="25.5">
      <c r="A4514" s="569">
        <v>90436</v>
      </c>
      <c r="B4514" s="569" t="s">
        <v>5110</v>
      </c>
      <c r="C4514" s="569" t="s">
        <v>52</v>
      </c>
      <c r="D4514" s="570">
        <v>9.89</v>
      </c>
    </row>
    <row r="4515" spans="1:4" ht="38.25">
      <c r="A4515" s="569">
        <v>90437</v>
      </c>
      <c r="B4515" s="569" t="s">
        <v>5111</v>
      </c>
      <c r="C4515" s="569" t="s">
        <v>52</v>
      </c>
      <c r="D4515" s="570">
        <v>24.05</v>
      </c>
    </row>
    <row r="4516" spans="1:4" ht="25.5">
      <c r="A4516" s="569">
        <v>90438</v>
      </c>
      <c r="B4516" s="569" t="s">
        <v>5112</v>
      </c>
      <c r="C4516" s="569" t="s">
        <v>52</v>
      </c>
      <c r="D4516" s="570">
        <v>34.46</v>
      </c>
    </row>
    <row r="4517" spans="1:4" ht="25.5">
      <c r="A4517" s="569">
        <v>90439</v>
      </c>
      <c r="B4517" s="569" t="s">
        <v>5113</v>
      </c>
      <c r="C4517" s="569" t="s">
        <v>52</v>
      </c>
      <c r="D4517" s="570">
        <v>39.57</v>
      </c>
    </row>
    <row r="4518" spans="1:4" ht="38.25">
      <c r="A4518" s="569">
        <v>90440</v>
      </c>
      <c r="B4518" s="569" t="s">
        <v>5114</v>
      </c>
      <c r="C4518" s="569" t="s">
        <v>52</v>
      </c>
      <c r="D4518" s="570">
        <v>63.38</v>
      </c>
    </row>
    <row r="4519" spans="1:4" ht="25.5">
      <c r="A4519" s="569">
        <v>90441</v>
      </c>
      <c r="B4519" s="569" t="s">
        <v>5115</v>
      </c>
      <c r="C4519" s="569" t="s">
        <v>52</v>
      </c>
      <c r="D4519" s="570">
        <v>80.95</v>
      </c>
    </row>
    <row r="4520" spans="1:4" ht="38.25">
      <c r="A4520" s="569">
        <v>90443</v>
      </c>
      <c r="B4520" s="569" t="s">
        <v>5116</v>
      </c>
      <c r="C4520" s="569" t="s">
        <v>20</v>
      </c>
      <c r="D4520" s="570">
        <v>8.99</v>
      </c>
    </row>
    <row r="4521" spans="1:4" ht="38.25">
      <c r="A4521" s="569">
        <v>90444</v>
      </c>
      <c r="B4521" s="569" t="s">
        <v>5117</v>
      </c>
      <c r="C4521" s="569" t="s">
        <v>20</v>
      </c>
      <c r="D4521" s="570">
        <v>16.97</v>
      </c>
    </row>
    <row r="4522" spans="1:4" ht="38.25">
      <c r="A4522" s="569">
        <v>90445</v>
      </c>
      <c r="B4522" s="569" t="s">
        <v>8761</v>
      </c>
      <c r="C4522" s="569" t="s">
        <v>20</v>
      </c>
      <c r="D4522" s="570">
        <v>18.12</v>
      </c>
    </row>
    <row r="4523" spans="1:4" ht="38.25">
      <c r="A4523" s="569">
        <v>90446</v>
      </c>
      <c r="B4523" s="569" t="s">
        <v>8762</v>
      </c>
      <c r="C4523" s="569" t="s">
        <v>20</v>
      </c>
      <c r="D4523" s="570">
        <v>19.690000000000001</v>
      </c>
    </row>
    <row r="4524" spans="1:4" ht="38.25">
      <c r="A4524" s="569">
        <v>90447</v>
      </c>
      <c r="B4524" s="569" t="s">
        <v>5118</v>
      </c>
      <c r="C4524" s="569" t="s">
        <v>20</v>
      </c>
      <c r="D4524" s="570">
        <v>4.37</v>
      </c>
    </row>
    <row r="4525" spans="1:4" ht="38.25">
      <c r="A4525" s="569">
        <v>90451</v>
      </c>
      <c r="B4525" s="569" t="s">
        <v>8763</v>
      </c>
      <c r="C4525" s="569" t="s">
        <v>52</v>
      </c>
      <c r="D4525" s="570">
        <v>3.1</v>
      </c>
    </row>
    <row r="4526" spans="1:4" ht="38.25">
      <c r="A4526" s="569">
        <v>90452</v>
      </c>
      <c r="B4526" s="569" t="s">
        <v>5119</v>
      </c>
      <c r="C4526" s="569" t="s">
        <v>52</v>
      </c>
      <c r="D4526" s="570">
        <v>14.53</v>
      </c>
    </row>
    <row r="4527" spans="1:4" ht="25.5">
      <c r="A4527" s="569">
        <v>90453</v>
      </c>
      <c r="B4527" s="569" t="s">
        <v>5120</v>
      </c>
      <c r="C4527" s="569" t="s">
        <v>52</v>
      </c>
      <c r="D4527" s="570">
        <v>1.76</v>
      </c>
    </row>
    <row r="4528" spans="1:4" ht="38.25">
      <c r="A4528" s="569">
        <v>90454</v>
      </c>
      <c r="B4528" s="569" t="s">
        <v>5121</v>
      </c>
      <c r="C4528" s="569" t="s">
        <v>52</v>
      </c>
      <c r="D4528" s="570">
        <v>3.04</v>
      </c>
    </row>
    <row r="4529" spans="1:4" ht="25.5">
      <c r="A4529" s="569">
        <v>90455</v>
      </c>
      <c r="B4529" s="569" t="s">
        <v>8764</v>
      </c>
      <c r="C4529" s="569" t="s">
        <v>52</v>
      </c>
      <c r="D4529" s="570">
        <v>4.1100000000000003</v>
      </c>
    </row>
    <row r="4530" spans="1:4" ht="25.5">
      <c r="A4530" s="569">
        <v>90456</v>
      </c>
      <c r="B4530" s="569" t="s">
        <v>8765</v>
      </c>
      <c r="C4530" s="569" t="s">
        <v>52</v>
      </c>
      <c r="D4530" s="570">
        <v>2.89</v>
      </c>
    </row>
    <row r="4531" spans="1:4" ht="38.25">
      <c r="A4531" s="569">
        <v>90457</v>
      </c>
      <c r="B4531" s="569" t="s">
        <v>8766</v>
      </c>
      <c r="C4531" s="569" t="s">
        <v>52</v>
      </c>
      <c r="D4531" s="570">
        <v>6.58</v>
      </c>
    </row>
    <row r="4532" spans="1:4" ht="38.25">
      <c r="A4532" s="569">
        <v>90458</v>
      </c>
      <c r="B4532" s="569" t="s">
        <v>8767</v>
      </c>
      <c r="C4532" s="569" t="s">
        <v>52</v>
      </c>
      <c r="D4532" s="570">
        <v>18.68</v>
      </c>
    </row>
    <row r="4533" spans="1:4" ht="38.25">
      <c r="A4533" s="569">
        <v>90459</v>
      </c>
      <c r="B4533" s="569" t="s">
        <v>8768</v>
      </c>
      <c r="C4533" s="569" t="s">
        <v>52</v>
      </c>
      <c r="D4533" s="570">
        <v>26.35</v>
      </c>
    </row>
    <row r="4534" spans="1:4" ht="25.5">
      <c r="A4534" s="569">
        <v>90460</v>
      </c>
      <c r="B4534" s="569" t="s">
        <v>8769</v>
      </c>
      <c r="C4534" s="569" t="s">
        <v>20</v>
      </c>
      <c r="D4534" s="570">
        <v>20.05</v>
      </c>
    </row>
    <row r="4535" spans="1:4" ht="25.5">
      <c r="A4535" s="569">
        <v>90461</v>
      </c>
      <c r="B4535" s="569" t="s">
        <v>8770</v>
      </c>
      <c r="C4535" s="569" t="s">
        <v>20</v>
      </c>
      <c r="D4535" s="570">
        <v>11.02</v>
      </c>
    </row>
    <row r="4536" spans="1:4" ht="25.5">
      <c r="A4536" s="569">
        <v>90462</v>
      </c>
      <c r="B4536" s="569" t="s">
        <v>8771</v>
      </c>
      <c r="C4536" s="569" t="s">
        <v>20</v>
      </c>
      <c r="D4536" s="570">
        <v>2.41</v>
      </c>
    </row>
    <row r="4537" spans="1:4" ht="38.25">
      <c r="A4537" s="569">
        <v>90466</v>
      </c>
      <c r="B4537" s="569" t="s">
        <v>5122</v>
      </c>
      <c r="C4537" s="569" t="s">
        <v>20</v>
      </c>
      <c r="D4537" s="570">
        <v>8.94</v>
      </c>
    </row>
    <row r="4538" spans="1:4" ht="51">
      <c r="A4538" s="569">
        <v>90467</v>
      </c>
      <c r="B4538" s="569" t="s">
        <v>5123</v>
      </c>
      <c r="C4538" s="569" t="s">
        <v>20</v>
      </c>
      <c r="D4538" s="570">
        <v>14.15</v>
      </c>
    </row>
    <row r="4539" spans="1:4" ht="38.25">
      <c r="A4539" s="569">
        <v>90468</v>
      </c>
      <c r="B4539" s="569" t="s">
        <v>8772</v>
      </c>
      <c r="C4539" s="569" t="s">
        <v>20</v>
      </c>
      <c r="D4539" s="570">
        <v>3.9</v>
      </c>
    </row>
    <row r="4540" spans="1:4" ht="51">
      <c r="A4540" s="569">
        <v>90469</v>
      </c>
      <c r="B4540" s="569" t="s">
        <v>8773</v>
      </c>
      <c r="C4540" s="569" t="s">
        <v>20</v>
      </c>
      <c r="D4540" s="570">
        <v>6.25</v>
      </c>
    </row>
    <row r="4541" spans="1:4" ht="38.25">
      <c r="A4541" s="569">
        <v>90470</v>
      </c>
      <c r="B4541" s="569" t="s">
        <v>8774</v>
      </c>
      <c r="C4541" s="569" t="s">
        <v>20</v>
      </c>
      <c r="D4541" s="570">
        <v>8.59</v>
      </c>
    </row>
    <row r="4542" spans="1:4" ht="51">
      <c r="A4542" s="569">
        <v>91166</v>
      </c>
      <c r="B4542" s="569" t="s">
        <v>9049</v>
      </c>
      <c r="C4542" s="569" t="s">
        <v>20</v>
      </c>
      <c r="D4542" s="570">
        <v>3</v>
      </c>
    </row>
    <row r="4543" spans="1:4" ht="51">
      <c r="A4543" s="569">
        <v>91167</v>
      </c>
      <c r="B4543" s="569" t="s">
        <v>9050</v>
      </c>
      <c r="C4543" s="569" t="s">
        <v>20</v>
      </c>
      <c r="D4543" s="570">
        <v>7.94</v>
      </c>
    </row>
    <row r="4544" spans="1:4" ht="63.75">
      <c r="A4544" s="569">
        <v>91168</v>
      </c>
      <c r="B4544" s="569" t="s">
        <v>9051</v>
      </c>
      <c r="C4544" s="569" t="s">
        <v>20</v>
      </c>
      <c r="D4544" s="570">
        <v>6.01</v>
      </c>
    </row>
    <row r="4545" spans="1:4" ht="51">
      <c r="A4545" s="569">
        <v>91169</v>
      </c>
      <c r="B4545" s="569" t="s">
        <v>9052</v>
      </c>
      <c r="C4545" s="569" t="s">
        <v>20</v>
      </c>
      <c r="D4545" s="570">
        <v>7.12</v>
      </c>
    </row>
    <row r="4546" spans="1:4" ht="76.5">
      <c r="A4546" s="569">
        <v>91170</v>
      </c>
      <c r="B4546" s="569" t="s">
        <v>9053</v>
      </c>
      <c r="C4546" s="569" t="s">
        <v>20</v>
      </c>
      <c r="D4546" s="570">
        <v>2.04</v>
      </c>
    </row>
    <row r="4547" spans="1:4" ht="63.75">
      <c r="A4547" s="569">
        <v>91171</v>
      </c>
      <c r="B4547" s="569" t="s">
        <v>9054</v>
      </c>
      <c r="C4547" s="569" t="s">
        <v>20</v>
      </c>
      <c r="D4547" s="570">
        <v>2.5499999999999998</v>
      </c>
    </row>
    <row r="4548" spans="1:4" ht="51">
      <c r="A4548" s="569">
        <v>91172</v>
      </c>
      <c r="B4548" s="569" t="s">
        <v>9055</v>
      </c>
      <c r="C4548" s="569" t="s">
        <v>20</v>
      </c>
      <c r="D4548" s="570">
        <v>3.75</v>
      </c>
    </row>
    <row r="4549" spans="1:4" ht="63.75">
      <c r="A4549" s="569">
        <v>91173</v>
      </c>
      <c r="B4549" s="569" t="s">
        <v>9056</v>
      </c>
      <c r="C4549" s="569" t="s">
        <v>20</v>
      </c>
      <c r="D4549" s="570">
        <v>1.02</v>
      </c>
    </row>
    <row r="4550" spans="1:4" ht="63.75">
      <c r="A4550" s="569">
        <v>91174</v>
      </c>
      <c r="B4550" s="569" t="s">
        <v>9057</v>
      </c>
      <c r="C4550" s="569" t="s">
        <v>20</v>
      </c>
      <c r="D4550" s="570">
        <v>2.02</v>
      </c>
    </row>
    <row r="4551" spans="1:4" ht="63.75">
      <c r="A4551" s="569">
        <v>91175</v>
      </c>
      <c r="B4551" s="569" t="s">
        <v>9058</v>
      </c>
      <c r="C4551" s="569" t="s">
        <v>20</v>
      </c>
      <c r="D4551" s="570">
        <v>3.3</v>
      </c>
    </row>
    <row r="4552" spans="1:4" ht="51">
      <c r="A4552" s="569">
        <v>91176</v>
      </c>
      <c r="B4552" s="569" t="s">
        <v>9059</v>
      </c>
      <c r="C4552" s="569" t="s">
        <v>20</v>
      </c>
      <c r="D4552" s="570">
        <v>29.31</v>
      </c>
    </row>
    <row r="4553" spans="1:4" ht="63.75">
      <c r="A4553" s="569">
        <v>91177</v>
      </c>
      <c r="B4553" s="569" t="s">
        <v>9060</v>
      </c>
      <c r="C4553" s="569" t="s">
        <v>20</v>
      </c>
      <c r="D4553" s="570">
        <v>13.18</v>
      </c>
    </row>
    <row r="4554" spans="1:4" ht="51">
      <c r="A4554" s="569">
        <v>91178</v>
      </c>
      <c r="B4554" s="569" t="s">
        <v>9061</v>
      </c>
      <c r="C4554" s="569" t="s">
        <v>20</v>
      </c>
      <c r="D4554" s="570">
        <v>13.15</v>
      </c>
    </row>
    <row r="4555" spans="1:4" ht="63.75">
      <c r="A4555" s="569">
        <v>91179</v>
      </c>
      <c r="B4555" s="569" t="s">
        <v>9062</v>
      </c>
      <c r="C4555" s="569" t="s">
        <v>20</v>
      </c>
      <c r="D4555" s="570">
        <v>7.5</v>
      </c>
    </row>
    <row r="4556" spans="1:4" ht="63.75">
      <c r="A4556" s="569">
        <v>91180</v>
      </c>
      <c r="B4556" s="569" t="s">
        <v>9063</v>
      </c>
      <c r="C4556" s="569" t="s">
        <v>20</v>
      </c>
      <c r="D4556" s="570">
        <v>6.05</v>
      </c>
    </row>
    <row r="4557" spans="1:4" ht="51">
      <c r="A4557" s="569">
        <v>91181</v>
      </c>
      <c r="B4557" s="569" t="s">
        <v>9064</v>
      </c>
      <c r="C4557" s="569" t="s">
        <v>20</v>
      </c>
      <c r="D4557" s="570">
        <v>6.47</v>
      </c>
    </row>
    <row r="4558" spans="1:4" ht="51">
      <c r="A4558" s="569">
        <v>91182</v>
      </c>
      <c r="B4558" s="569" t="s">
        <v>9065</v>
      </c>
      <c r="C4558" s="569" t="s">
        <v>20</v>
      </c>
      <c r="D4558" s="570">
        <v>19.09</v>
      </c>
    </row>
    <row r="4559" spans="1:4" ht="63.75">
      <c r="A4559" s="569">
        <v>91183</v>
      </c>
      <c r="B4559" s="569" t="s">
        <v>9066</v>
      </c>
      <c r="C4559" s="569" t="s">
        <v>20</v>
      </c>
      <c r="D4559" s="570">
        <v>9.4600000000000009</v>
      </c>
    </row>
    <row r="4560" spans="1:4" ht="51">
      <c r="A4560" s="569">
        <v>91184</v>
      </c>
      <c r="B4560" s="569" t="s">
        <v>9067</v>
      </c>
      <c r="C4560" s="569" t="s">
        <v>20</v>
      </c>
      <c r="D4560" s="570">
        <v>8.83</v>
      </c>
    </row>
    <row r="4561" spans="1:4" ht="63.75">
      <c r="A4561" s="569">
        <v>91185</v>
      </c>
      <c r="B4561" s="569" t="s">
        <v>9068</v>
      </c>
      <c r="C4561" s="569" t="s">
        <v>20</v>
      </c>
      <c r="D4561" s="570">
        <v>4.9000000000000004</v>
      </c>
    </row>
    <row r="4562" spans="1:4" ht="63.75">
      <c r="A4562" s="569">
        <v>91186</v>
      </c>
      <c r="B4562" s="569" t="s">
        <v>9069</v>
      </c>
      <c r="C4562" s="569" t="s">
        <v>20</v>
      </c>
      <c r="D4562" s="570">
        <v>4.03</v>
      </c>
    </row>
    <row r="4563" spans="1:4" ht="51">
      <c r="A4563" s="569">
        <v>91187</v>
      </c>
      <c r="B4563" s="569" t="s">
        <v>9070</v>
      </c>
      <c r="C4563" s="569" t="s">
        <v>20</v>
      </c>
      <c r="D4563" s="570">
        <v>4.6500000000000004</v>
      </c>
    </row>
    <row r="4564" spans="1:4" ht="38.25">
      <c r="A4564" s="569">
        <v>91188</v>
      </c>
      <c r="B4564" s="569" t="s">
        <v>9071</v>
      </c>
      <c r="C4564" s="569" t="s">
        <v>52</v>
      </c>
      <c r="D4564" s="570">
        <v>4.79</v>
      </c>
    </row>
    <row r="4565" spans="1:4" ht="51">
      <c r="A4565" s="569">
        <v>91189</v>
      </c>
      <c r="B4565" s="569" t="s">
        <v>5224</v>
      </c>
      <c r="C4565" s="569" t="s">
        <v>52</v>
      </c>
      <c r="D4565" s="570">
        <v>31.95</v>
      </c>
    </row>
    <row r="4566" spans="1:4" ht="38.25">
      <c r="A4566" s="569">
        <v>91190</v>
      </c>
      <c r="B4566" s="569" t="s">
        <v>5225</v>
      </c>
      <c r="C4566" s="569" t="s">
        <v>52</v>
      </c>
      <c r="D4566" s="570">
        <v>3.46</v>
      </c>
    </row>
    <row r="4567" spans="1:4" ht="38.25">
      <c r="A4567" s="569">
        <v>91191</v>
      </c>
      <c r="B4567" s="569" t="s">
        <v>5226</v>
      </c>
      <c r="C4567" s="569" t="s">
        <v>52</v>
      </c>
      <c r="D4567" s="570">
        <v>3.68</v>
      </c>
    </row>
    <row r="4568" spans="1:4" ht="38.25">
      <c r="A4568" s="569">
        <v>91192</v>
      </c>
      <c r="B4568" s="569" t="s">
        <v>5227</v>
      </c>
      <c r="C4568" s="569" t="s">
        <v>52</v>
      </c>
      <c r="D4568" s="570">
        <v>4.08</v>
      </c>
    </row>
    <row r="4569" spans="1:4" ht="38.25">
      <c r="A4569" s="569">
        <v>91222</v>
      </c>
      <c r="B4569" s="569" t="s">
        <v>5228</v>
      </c>
      <c r="C4569" s="569" t="s">
        <v>20</v>
      </c>
      <c r="D4569" s="570">
        <v>9.69</v>
      </c>
    </row>
    <row r="4570" spans="1:4" ht="63.75">
      <c r="A4570" s="569">
        <v>94480</v>
      </c>
      <c r="B4570" s="569" t="s">
        <v>10354</v>
      </c>
      <c r="C4570" s="569" t="s">
        <v>52</v>
      </c>
      <c r="D4570" s="570">
        <v>1429.75</v>
      </c>
    </row>
    <row r="4571" spans="1:4" ht="63.75">
      <c r="A4571" s="569">
        <v>94481</v>
      </c>
      <c r="B4571" s="569" t="s">
        <v>10355</v>
      </c>
      <c r="C4571" s="569" t="s">
        <v>52</v>
      </c>
      <c r="D4571" s="570">
        <v>1042.0999999999999</v>
      </c>
    </row>
    <row r="4572" spans="1:4" ht="63.75">
      <c r="A4572" s="569">
        <v>94482</v>
      </c>
      <c r="B4572" s="569" t="s">
        <v>10356</v>
      </c>
      <c r="C4572" s="569" t="s">
        <v>52</v>
      </c>
      <c r="D4572" s="570">
        <v>840.11</v>
      </c>
    </row>
    <row r="4573" spans="1:4" ht="63.75">
      <c r="A4573" s="569">
        <v>94483</v>
      </c>
      <c r="B4573" s="569" t="s">
        <v>10357</v>
      </c>
      <c r="C4573" s="569" t="s">
        <v>52</v>
      </c>
      <c r="D4573" s="570">
        <v>718.18</v>
      </c>
    </row>
    <row r="4574" spans="1:4" ht="25.5">
      <c r="A4574" s="569">
        <v>95541</v>
      </c>
      <c r="B4574" s="569" t="s">
        <v>10785</v>
      </c>
      <c r="C4574" s="569" t="s">
        <v>52</v>
      </c>
      <c r="D4574" s="570">
        <v>3.2</v>
      </c>
    </row>
    <row r="4575" spans="1:4" ht="38.25">
      <c r="A4575" s="569">
        <v>95573</v>
      </c>
      <c r="B4575" s="569" t="s">
        <v>10800</v>
      </c>
      <c r="C4575" s="569" t="s">
        <v>52</v>
      </c>
      <c r="D4575" s="570">
        <v>44.43</v>
      </c>
    </row>
    <row r="4576" spans="1:4" ht="38.25">
      <c r="A4576" s="569">
        <v>95574</v>
      </c>
      <c r="B4576" s="569" t="s">
        <v>10801</v>
      </c>
      <c r="C4576" s="569" t="s">
        <v>52</v>
      </c>
      <c r="D4576" s="570">
        <v>33.44</v>
      </c>
    </row>
    <row r="4577" spans="1:4" ht="38.25">
      <c r="A4577" s="569">
        <v>96559</v>
      </c>
      <c r="B4577" s="569" t="s">
        <v>11107</v>
      </c>
      <c r="C4577" s="569" t="s">
        <v>78</v>
      </c>
      <c r="D4577" s="570">
        <v>56.6</v>
      </c>
    </row>
    <row r="4578" spans="1:4" ht="38.25">
      <c r="A4578" s="569">
        <v>96560</v>
      </c>
      <c r="B4578" s="569" t="s">
        <v>11108</v>
      </c>
      <c r="C4578" s="569" t="s">
        <v>78</v>
      </c>
      <c r="D4578" s="570">
        <v>29.15</v>
      </c>
    </row>
    <row r="4579" spans="1:4" ht="38.25">
      <c r="A4579" s="569">
        <v>96561</v>
      </c>
      <c r="B4579" s="569" t="s">
        <v>11109</v>
      </c>
      <c r="C4579" s="569" t="s">
        <v>78</v>
      </c>
      <c r="D4579" s="570">
        <v>18.079999999999998</v>
      </c>
    </row>
    <row r="4580" spans="1:4" ht="51">
      <c r="A4580" s="569">
        <v>96562</v>
      </c>
      <c r="B4580" s="569" t="s">
        <v>11110</v>
      </c>
      <c r="C4580" s="569" t="s">
        <v>20</v>
      </c>
      <c r="D4580" s="570">
        <v>29.47</v>
      </c>
    </row>
    <row r="4581" spans="1:4" ht="51">
      <c r="A4581" s="569">
        <v>96563</v>
      </c>
      <c r="B4581" s="569" t="s">
        <v>11111</v>
      </c>
      <c r="C4581" s="569" t="s">
        <v>20</v>
      </c>
      <c r="D4581" s="570">
        <v>32.01</v>
      </c>
    </row>
    <row r="4582" spans="1:4" ht="25.5">
      <c r="A4582" s="569">
        <v>98113</v>
      </c>
      <c r="B4582" s="569" t="s">
        <v>13312</v>
      </c>
      <c r="C4582" s="569" t="s">
        <v>52</v>
      </c>
      <c r="D4582" s="570">
        <v>1567.5</v>
      </c>
    </row>
    <row r="4583" spans="1:4" ht="25.5">
      <c r="A4583" s="569" t="s">
        <v>11505</v>
      </c>
      <c r="B4583" s="569" t="s">
        <v>5550</v>
      </c>
      <c r="C4583" s="569" t="s">
        <v>52</v>
      </c>
      <c r="D4583" s="570">
        <v>361.05</v>
      </c>
    </row>
    <row r="4584" spans="1:4" ht="25.5">
      <c r="A4584" s="569" t="s">
        <v>11506</v>
      </c>
      <c r="B4584" s="569" t="s">
        <v>5551</v>
      </c>
      <c r="C4584" s="569" t="s">
        <v>52</v>
      </c>
      <c r="D4584" s="570">
        <v>469.36</v>
      </c>
    </row>
    <row r="4585" spans="1:4" ht="25.5">
      <c r="A4585" s="569" t="s">
        <v>11517</v>
      </c>
      <c r="B4585" s="569" t="s">
        <v>5562</v>
      </c>
      <c r="C4585" s="569" t="s">
        <v>52</v>
      </c>
      <c r="D4585" s="570">
        <v>151.63999999999999</v>
      </c>
    </row>
    <row r="4586" spans="1:4" ht="25.5">
      <c r="A4586" s="569" t="s">
        <v>11518</v>
      </c>
      <c r="B4586" s="569" t="s">
        <v>5563</v>
      </c>
      <c r="C4586" s="569" t="s">
        <v>52</v>
      </c>
      <c r="D4586" s="570">
        <v>242.64</v>
      </c>
    </row>
    <row r="4587" spans="1:4" ht="25.5">
      <c r="A4587" s="569" t="s">
        <v>11519</v>
      </c>
      <c r="B4587" s="569" t="s">
        <v>5564</v>
      </c>
      <c r="C4587" s="569" t="s">
        <v>52</v>
      </c>
      <c r="D4587" s="570">
        <v>485.28</v>
      </c>
    </row>
    <row r="4588" spans="1:4" ht="25.5">
      <c r="A4588" s="569" t="s">
        <v>11520</v>
      </c>
      <c r="B4588" s="569" t="s">
        <v>5565</v>
      </c>
      <c r="C4588" s="569" t="s">
        <v>52</v>
      </c>
      <c r="D4588" s="570">
        <v>727.92</v>
      </c>
    </row>
    <row r="4589" spans="1:4" ht="25.5">
      <c r="A4589" s="569" t="s">
        <v>11521</v>
      </c>
      <c r="B4589" s="569" t="s">
        <v>5566</v>
      </c>
      <c r="C4589" s="569" t="s">
        <v>52</v>
      </c>
      <c r="D4589" s="570">
        <v>938.37</v>
      </c>
    </row>
    <row r="4590" spans="1:4" ht="25.5">
      <c r="A4590" s="569" t="s">
        <v>11522</v>
      </c>
      <c r="B4590" s="569" t="s">
        <v>5567</v>
      </c>
      <c r="C4590" s="569" t="s">
        <v>52</v>
      </c>
      <c r="D4590" s="570">
        <v>1276.19</v>
      </c>
    </row>
    <row r="4591" spans="1:4" ht="25.5">
      <c r="A4591" s="569" t="s">
        <v>11523</v>
      </c>
      <c r="B4591" s="569" t="s">
        <v>5568</v>
      </c>
      <c r="C4591" s="569" t="s">
        <v>52</v>
      </c>
      <c r="D4591" s="570">
        <v>1426.33</v>
      </c>
    </row>
    <row r="4592" spans="1:4" ht="25.5">
      <c r="A4592" s="569" t="s">
        <v>11524</v>
      </c>
      <c r="B4592" s="569" t="s">
        <v>5569</v>
      </c>
      <c r="C4592" s="569" t="s">
        <v>52</v>
      </c>
      <c r="D4592" s="570">
        <v>375.35</v>
      </c>
    </row>
    <row r="4593" spans="1:4" ht="25.5">
      <c r="A4593" s="569" t="s">
        <v>11525</v>
      </c>
      <c r="B4593" s="569" t="s">
        <v>5570</v>
      </c>
      <c r="C4593" s="569" t="s">
        <v>52</v>
      </c>
      <c r="D4593" s="570">
        <v>487.95</v>
      </c>
    </row>
    <row r="4594" spans="1:4" ht="25.5">
      <c r="A4594" s="569" t="s">
        <v>11526</v>
      </c>
      <c r="B4594" s="569" t="s">
        <v>5571</v>
      </c>
      <c r="C4594" s="569" t="s">
        <v>52</v>
      </c>
      <c r="D4594" s="570">
        <v>750.7</v>
      </c>
    </row>
    <row r="4595" spans="1:4" ht="25.5">
      <c r="A4595" s="569" t="s">
        <v>11527</v>
      </c>
      <c r="B4595" s="569" t="s">
        <v>5572</v>
      </c>
      <c r="C4595" s="569" t="s">
        <v>52</v>
      </c>
      <c r="D4595" s="570">
        <v>1201.1199999999999</v>
      </c>
    </row>
    <row r="4596" spans="1:4" ht="25.5">
      <c r="A4596" s="569" t="s">
        <v>11528</v>
      </c>
      <c r="B4596" s="569" t="s">
        <v>5573</v>
      </c>
      <c r="C4596" s="569" t="s">
        <v>52</v>
      </c>
      <c r="D4596" s="570">
        <v>151.63999999999999</v>
      </c>
    </row>
    <row r="4597" spans="1:4" ht="25.5">
      <c r="A4597" s="569" t="s">
        <v>11529</v>
      </c>
      <c r="B4597" s="569" t="s">
        <v>5574</v>
      </c>
      <c r="C4597" s="569" t="s">
        <v>52</v>
      </c>
      <c r="D4597" s="570">
        <v>303.3</v>
      </c>
    </row>
    <row r="4598" spans="1:4" ht="25.5">
      <c r="A4598" s="569" t="s">
        <v>11530</v>
      </c>
      <c r="B4598" s="569" t="s">
        <v>5575</v>
      </c>
      <c r="C4598" s="569" t="s">
        <v>52</v>
      </c>
      <c r="D4598" s="570">
        <v>606.6</v>
      </c>
    </row>
    <row r="4599" spans="1:4">
      <c r="A4599" s="569">
        <v>73612</v>
      </c>
      <c r="B4599" s="569" t="s">
        <v>4634</v>
      </c>
      <c r="C4599" s="569" t="s">
        <v>52</v>
      </c>
      <c r="D4599" s="570">
        <v>298.5</v>
      </c>
    </row>
    <row r="4600" spans="1:4" ht="25.5">
      <c r="A4600" s="569">
        <v>73660</v>
      </c>
      <c r="B4600" s="569" t="s">
        <v>4639</v>
      </c>
      <c r="C4600" s="569" t="s">
        <v>78</v>
      </c>
      <c r="D4600" s="570">
        <v>58.11</v>
      </c>
    </row>
    <row r="4601" spans="1:4" ht="25.5">
      <c r="A4601" s="569">
        <v>73661</v>
      </c>
      <c r="B4601" s="569" t="s">
        <v>4640</v>
      </c>
      <c r="C4601" s="569" t="s">
        <v>52</v>
      </c>
      <c r="D4601" s="570">
        <v>1918.74</v>
      </c>
    </row>
    <row r="4602" spans="1:4" ht="25.5">
      <c r="A4602" s="569">
        <v>73693</v>
      </c>
      <c r="B4602" s="569" t="s">
        <v>4643</v>
      </c>
      <c r="C4602" s="569" t="s">
        <v>78</v>
      </c>
      <c r="D4602" s="570">
        <v>18.190000000000001</v>
      </c>
    </row>
    <row r="4603" spans="1:4">
      <c r="A4603" s="569">
        <v>73694</v>
      </c>
      <c r="B4603" s="569" t="s">
        <v>4644</v>
      </c>
      <c r="C4603" s="569" t="s">
        <v>52</v>
      </c>
      <c r="D4603" s="570">
        <v>116.69</v>
      </c>
    </row>
    <row r="4604" spans="1:4">
      <c r="A4604" s="569">
        <v>73695</v>
      </c>
      <c r="B4604" s="569" t="s">
        <v>4645</v>
      </c>
      <c r="C4604" s="569" t="s">
        <v>52</v>
      </c>
      <c r="D4604" s="570">
        <v>60</v>
      </c>
    </row>
    <row r="4605" spans="1:4">
      <c r="A4605" s="569" t="s">
        <v>11503</v>
      </c>
      <c r="B4605" s="569" t="s">
        <v>5548</v>
      </c>
      <c r="C4605" s="569" t="s">
        <v>52</v>
      </c>
      <c r="D4605" s="570">
        <v>298.5</v>
      </c>
    </row>
    <row r="4606" spans="1:4">
      <c r="A4606" s="569" t="s">
        <v>11504</v>
      </c>
      <c r="B4606" s="569" t="s">
        <v>5549</v>
      </c>
      <c r="C4606" s="569" t="s">
        <v>78</v>
      </c>
      <c r="D4606" s="570">
        <v>777.23</v>
      </c>
    </row>
    <row r="4607" spans="1:4" ht="25.5">
      <c r="A4607" s="569" t="s">
        <v>11618</v>
      </c>
      <c r="B4607" s="569" t="s">
        <v>5598</v>
      </c>
      <c r="C4607" s="569" t="s">
        <v>40</v>
      </c>
      <c r="D4607" s="570">
        <v>66.37</v>
      </c>
    </row>
    <row r="4608" spans="1:4" ht="25.5">
      <c r="A4608" s="569" t="s">
        <v>11619</v>
      </c>
      <c r="B4608" s="569" t="s">
        <v>5599</v>
      </c>
      <c r="C4608" s="569" t="s">
        <v>40</v>
      </c>
      <c r="D4608" s="570">
        <v>152.06</v>
      </c>
    </row>
    <row r="4609" spans="1:4" ht="25.5">
      <c r="A4609" s="569" t="s">
        <v>11620</v>
      </c>
      <c r="B4609" s="569" t="s">
        <v>5600</v>
      </c>
      <c r="C4609" s="569" t="s">
        <v>40</v>
      </c>
      <c r="D4609" s="570">
        <v>66.37</v>
      </c>
    </row>
    <row r="4610" spans="1:4" ht="25.5">
      <c r="A4610" s="569" t="s">
        <v>11621</v>
      </c>
      <c r="B4610" s="569" t="s">
        <v>5601</v>
      </c>
      <c r="C4610" s="569" t="s">
        <v>40</v>
      </c>
      <c r="D4610" s="570">
        <v>72.69</v>
      </c>
    </row>
    <row r="4611" spans="1:4" ht="25.5">
      <c r="A4611" s="569" t="s">
        <v>11622</v>
      </c>
      <c r="B4611" s="569" t="s">
        <v>5602</v>
      </c>
      <c r="C4611" s="569" t="s">
        <v>40</v>
      </c>
      <c r="D4611" s="570">
        <v>66.37</v>
      </c>
    </row>
    <row r="4612" spans="1:4" ht="25.5">
      <c r="A4612" s="569" t="s">
        <v>11507</v>
      </c>
      <c r="B4612" s="569" t="s">
        <v>5552</v>
      </c>
      <c r="C4612" s="569" t="s">
        <v>52</v>
      </c>
      <c r="D4612" s="570">
        <v>75.56</v>
      </c>
    </row>
    <row r="4613" spans="1:4" ht="25.5">
      <c r="A4613" s="569" t="s">
        <v>11969</v>
      </c>
      <c r="B4613" s="569" t="s">
        <v>5776</v>
      </c>
      <c r="C4613" s="569" t="s">
        <v>52</v>
      </c>
      <c r="D4613" s="570">
        <v>70.64</v>
      </c>
    </row>
    <row r="4614" spans="1:4" ht="38.25">
      <c r="A4614" s="569" t="s">
        <v>11992</v>
      </c>
      <c r="B4614" s="569" t="s">
        <v>5785</v>
      </c>
      <c r="C4614" s="569" t="s">
        <v>20</v>
      </c>
      <c r="D4614" s="570">
        <v>20.74</v>
      </c>
    </row>
    <row r="4615" spans="1:4">
      <c r="A4615" s="569">
        <v>83878</v>
      </c>
      <c r="B4615" s="569" t="s">
        <v>4717</v>
      </c>
      <c r="C4615" s="569" t="s">
        <v>52</v>
      </c>
      <c r="D4615" s="570">
        <v>43.17</v>
      </c>
    </row>
    <row r="4616" spans="1:4">
      <c r="A4616" s="569">
        <v>83879</v>
      </c>
      <c r="B4616" s="569" t="s">
        <v>4718</v>
      </c>
      <c r="C4616" s="569" t="s">
        <v>52</v>
      </c>
      <c r="D4616" s="570">
        <v>50.32</v>
      </c>
    </row>
    <row r="4617" spans="1:4" ht="63.75">
      <c r="A4617" s="569">
        <v>73658</v>
      </c>
      <c r="B4617" s="569" t="s">
        <v>7461</v>
      </c>
      <c r="C4617" s="569" t="s">
        <v>52</v>
      </c>
      <c r="D4617" s="570">
        <v>459.99</v>
      </c>
    </row>
    <row r="4618" spans="1:4" ht="102">
      <c r="A4618" s="569">
        <v>93350</v>
      </c>
      <c r="B4618" s="569" t="s">
        <v>10107</v>
      </c>
      <c r="C4618" s="569" t="s">
        <v>52</v>
      </c>
      <c r="D4618" s="570">
        <v>674.03</v>
      </c>
    </row>
    <row r="4619" spans="1:4" ht="102">
      <c r="A4619" s="569">
        <v>93351</v>
      </c>
      <c r="B4619" s="569" t="s">
        <v>10108</v>
      </c>
      <c r="C4619" s="569" t="s">
        <v>52</v>
      </c>
      <c r="D4619" s="570">
        <v>548.70000000000005</v>
      </c>
    </row>
    <row r="4620" spans="1:4" ht="102">
      <c r="A4620" s="569">
        <v>93352</v>
      </c>
      <c r="B4620" s="569" t="s">
        <v>10109</v>
      </c>
      <c r="C4620" s="569" t="s">
        <v>52</v>
      </c>
      <c r="D4620" s="570">
        <v>424.17</v>
      </c>
    </row>
    <row r="4621" spans="1:4" ht="102">
      <c r="A4621" s="569">
        <v>93353</v>
      </c>
      <c r="B4621" s="569" t="s">
        <v>10110</v>
      </c>
      <c r="C4621" s="569" t="s">
        <v>52</v>
      </c>
      <c r="D4621" s="570">
        <v>302.74</v>
      </c>
    </row>
    <row r="4622" spans="1:4" ht="102">
      <c r="A4622" s="569">
        <v>93354</v>
      </c>
      <c r="B4622" s="569" t="s">
        <v>10111</v>
      </c>
      <c r="C4622" s="569" t="s">
        <v>52</v>
      </c>
      <c r="D4622" s="570">
        <v>431.35</v>
      </c>
    </row>
    <row r="4623" spans="1:4" ht="102">
      <c r="A4623" s="569">
        <v>93355</v>
      </c>
      <c r="B4623" s="569" t="s">
        <v>10112</v>
      </c>
      <c r="C4623" s="569" t="s">
        <v>52</v>
      </c>
      <c r="D4623" s="570">
        <v>357.41</v>
      </c>
    </row>
    <row r="4624" spans="1:4" ht="102">
      <c r="A4624" s="569">
        <v>93356</v>
      </c>
      <c r="B4624" s="569" t="s">
        <v>10113</v>
      </c>
      <c r="C4624" s="569" t="s">
        <v>52</v>
      </c>
      <c r="D4624" s="570">
        <v>282.83999999999997</v>
      </c>
    </row>
    <row r="4625" spans="1:4" ht="102">
      <c r="A4625" s="569">
        <v>93357</v>
      </c>
      <c r="B4625" s="569" t="s">
        <v>10114</v>
      </c>
      <c r="C4625" s="569" t="s">
        <v>52</v>
      </c>
      <c r="D4625" s="570">
        <v>209.96</v>
      </c>
    </row>
    <row r="4626" spans="1:4" ht="25.5">
      <c r="A4626" s="569">
        <v>83335</v>
      </c>
      <c r="B4626" s="569" t="s">
        <v>4663</v>
      </c>
      <c r="C4626" s="569" t="s">
        <v>40</v>
      </c>
      <c r="D4626" s="570">
        <v>38.65</v>
      </c>
    </row>
    <row r="4627" spans="1:4" ht="25.5">
      <c r="A4627" s="569">
        <v>88548</v>
      </c>
      <c r="B4627" s="569" t="s">
        <v>4960</v>
      </c>
      <c r="C4627" s="569" t="s">
        <v>40</v>
      </c>
      <c r="D4627" s="570">
        <v>25.22</v>
      </c>
    </row>
    <row r="4628" spans="1:4" ht="25.5">
      <c r="A4628" s="569" t="s">
        <v>11669</v>
      </c>
      <c r="B4628" s="569" t="s">
        <v>5649</v>
      </c>
      <c r="C4628" s="569" t="s">
        <v>78</v>
      </c>
      <c r="D4628" s="570">
        <v>0.32</v>
      </c>
    </row>
    <row r="4629" spans="1:4" ht="25.5">
      <c r="A4629" s="569" t="s">
        <v>11670</v>
      </c>
      <c r="B4629" s="569" t="s">
        <v>5650</v>
      </c>
      <c r="C4629" s="569" t="s">
        <v>40</v>
      </c>
      <c r="D4629" s="570">
        <v>1.76</v>
      </c>
    </row>
    <row r="4630" spans="1:4" ht="51">
      <c r="A4630" s="569" t="s">
        <v>11944</v>
      </c>
      <c r="B4630" s="569" t="s">
        <v>5765</v>
      </c>
      <c r="C4630" s="569" t="s">
        <v>40</v>
      </c>
      <c r="D4630" s="570">
        <v>2.81</v>
      </c>
    </row>
    <row r="4631" spans="1:4" ht="38.25">
      <c r="A4631" s="569" t="s">
        <v>11945</v>
      </c>
      <c r="B4631" s="569" t="s">
        <v>11946</v>
      </c>
      <c r="C4631" s="569" t="s">
        <v>78</v>
      </c>
      <c r="D4631" s="570">
        <v>0.2</v>
      </c>
    </row>
    <row r="4632" spans="1:4" ht="51">
      <c r="A4632" s="569" t="s">
        <v>11947</v>
      </c>
      <c r="B4632" s="569" t="s">
        <v>5766</v>
      </c>
      <c r="C4632" s="569" t="s">
        <v>40</v>
      </c>
      <c r="D4632" s="570">
        <v>4.51</v>
      </c>
    </row>
    <row r="4633" spans="1:4" ht="38.25">
      <c r="A4633" s="569" t="s">
        <v>11948</v>
      </c>
      <c r="B4633" s="569" t="s">
        <v>11949</v>
      </c>
      <c r="C4633" s="569" t="s">
        <v>40</v>
      </c>
      <c r="D4633" s="570">
        <v>1.47</v>
      </c>
    </row>
    <row r="4634" spans="1:4" ht="38.25">
      <c r="A4634" s="569" t="s">
        <v>11950</v>
      </c>
      <c r="B4634" s="569" t="s">
        <v>11951</v>
      </c>
      <c r="C4634" s="569" t="s">
        <v>40</v>
      </c>
      <c r="D4634" s="570">
        <v>2.86</v>
      </c>
    </row>
    <row r="4635" spans="1:4" ht="38.25">
      <c r="A4635" s="569" t="s">
        <v>11967</v>
      </c>
      <c r="B4635" s="569" t="s">
        <v>5774</v>
      </c>
      <c r="C4635" s="569" t="s">
        <v>40</v>
      </c>
      <c r="D4635" s="570">
        <v>1.44</v>
      </c>
    </row>
    <row r="4636" spans="1:4" ht="25.5">
      <c r="A4636" s="569">
        <v>79472</v>
      </c>
      <c r="B4636" s="569" t="s">
        <v>4658</v>
      </c>
      <c r="C4636" s="569" t="s">
        <v>78</v>
      </c>
      <c r="D4636" s="570">
        <v>0.44</v>
      </c>
    </row>
    <row r="4637" spans="1:4">
      <c r="A4637" s="569">
        <v>79473</v>
      </c>
      <c r="B4637" s="569" t="s">
        <v>4659</v>
      </c>
      <c r="C4637" s="569" t="s">
        <v>40</v>
      </c>
      <c r="D4637" s="570">
        <v>5.17</v>
      </c>
    </row>
    <row r="4638" spans="1:4" ht="25.5">
      <c r="A4638" s="569">
        <v>79480</v>
      </c>
      <c r="B4638" s="569" t="s">
        <v>7469</v>
      </c>
      <c r="C4638" s="569" t="s">
        <v>40</v>
      </c>
      <c r="D4638" s="570">
        <v>2.08</v>
      </c>
    </row>
    <row r="4639" spans="1:4" ht="38.25">
      <c r="A4639" s="569">
        <v>83336</v>
      </c>
      <c r="B4639" s="569" t="s">
        <v>7470</v>
      </c>
      <c r="C4639" s="569" t="s">
        <v>40</v>
      </c>
      <c r="D4639" s="570">
        <v>4.1100000000000003</v>
      </c>
    </row>
    <row r="4640" spans="1:4" ht="51">
      <c r="A4640" s="569">
        <v>83338</v>
      </c>
      <c r="B4640" s="569" t="s">
        <v>7471</v>
      </c>
      <c r="C4640" s="569" t="s">
        <v>40</v>
      </c>
      <c r="D4640" s="570">
        <v>2.2799999999999998</v>
      </c>
    </row>
    <row r="4641" spans="1:4" ht="89.25">
      <c r="A4641" s="569">
        <v>89885</v>
      </c>
      <c r="B4641" s="569" t="s">
        <v>8665</v>
      </c>
      <c r="C4641" s="569" t="s">
        <v>40</v>
      </c>
      <c r="D4641" s="570">
        <v>7.72</v>
      </c>
    </row>
    <row r="4642" spans="1:4" ht="89.25">
      <c r="A4642" s="569">
        <v>89886</v>
      </c>
      <c r="B4642" s="569" t="s">
        <v>8666</v>
      </c>
      <c r="C4642" s="569" t="s">
        <v>40</v>
      </c>
      <c r="D4642" s="570">
        <v>7.76</v>
      </c>
    </row>
    <row r="4643" spans="1:4" ht="89.25">
      <c r="A4643" s="569">
        <v>89887</v>
      </c>
      <c r="B4643" s="569" t="s">
        <v>8667</v>
      </c>
      <c r="C4643" s="569" t="s">
        <v>40</v>
      </c>
      <c r="D4643" s="570">
        <v>8.0500000000000007</v>
      </c>
    </row>
    <row r="4644" spans="1:4" ht="89.25">
      <c r="A4644" s="569">
        <v>89888</v>
      </c>
      <c r="B4644" s="569" t="s">
        <v>8668</v>
      </c>
      <c r="C4644" s="569" t="s">
        <v>40</v>
      </c>
      <c r="D4644" s="570">
        <v>7.96</v>
      </c>
    </row>
    <row r="4645" spans="1:4" ht="89.25">
      <c r="A4645" s="569">
        <v>89889</v>
      </c>
      <c r="B4645" s="569" t="s">
        <v>8669</v>
      </c>
      <c r="C4645" s="569" t="s">
        <v>40</v>
      </c>
      <c r="D4645" s="570">
        <v>8.26</v>
      </c>
    </row>
    <row r="4646" spans="1:4" ht="89.25">
      <c r="A4646" s="569">
        <v>89890</v>
      </c>
      <c r="B4646" s="569" t="s">
        <v>8670</v>
      </c>
      <c r="C4646" s="569" t="s">
        <v>40</v>
      </c>
      <c r="D4646" s="570">
        <v>11.59</v>
      </c>
    </row>
    <row r="4647" spans="1:4" ht="89.25">
      <c r="A4647" s="569">
        <v>89893</v>
      </c>
      <c r="B4647" s="569" t="s">
        <v>8671</v>
      </c>
      <c r="C4647" s="569" t="s">
        <v>40</v>
      </c>
      <c r="D4647" s="570">
        <v>14.3</v>
      </c>
    </row>
    <row r="4648" spans="1:4" ht="89.25">
      <c r="A4648" s="569">
        <v>89894</v>
      </c>
      <c r="B4648" s="569" t="s">
        <v>8672</v>
      </c>
      <c r="C4648" s="569" t="s">
        <v>40</v>
      </c>
      <c r="D4648" s="570">
        <v>15.9</v>
      </c>
    </row>
    <row r="4649" spans="1:4" ht="89.25">
      <c r="A4649" s="569">
        <v>89895</v>
      </c>
      <c r="B4649" s="569" t="s">
        <v>8673</v>
      </c>
      <c r="C4649" s="569" t="s">
        <v>40</v>
      </c>
      <c r="D4649" s="570">
        <v>19.38</v>
      </c>
    </row>
    <row r="4650" spans="1:4" ht="89.25">
      <c r="A4650" s="569">
        <v>89903</v>
      </c>
      <c r="B4650" s="569" t="s">
        <v>8674</v>
      </c>
      <c r="C4650" s="569" t="s">
        <v>40</v>
      </c>
      <c r="D4650" s="570">
        <v>6.89</v>
      </c>
    </row>
    <row r="4651" spans="1:4" ht="89.25">
      <c r="A4651" s="569">
        <v>89904</v>
      </c>
      <c r="B4651" s="569" t="s">
        <v>8675</v>
      </c>
      <c r="C4651" s="569" t="s">
        <v>40</v>
      </c>
      <c r="D4651" s="570">
        <v>6.93</v>
      </c>
    </row>
    <row r="4652" spans="1:4" ht="89.25">
      <c r="A4652" s="569">
        <v>89905</v>
      </c>
      <c r="B4652" s="569" t="s">
        <v>8676</v>
      </c>
      <c r="C4652" s="569" t="s">
        <v>40</v>
      </c>
      <c r="D4652" s="570">
        <v>7.17</v>
      </c>
    </row>
    <row r="4653" spans="1:4" ht="89.25">
      <c r="A4653" s="569">
        <v>89906</v>
      </c>
      <c r="B4653" s="569" t="s">
        <v>8677</v>
      </c>
      <c r="C4653" s="569" t="s">
        <v>40</v>
      </c>
      <c r="D4653" s="570">
        <v>7.09</v>
      </c>
    </row>
    <row r="4654" spans="1:4" ht="89.25">
      <c r="A4654" s="569">
        <v>89907</v>
      </c>
      <c r="B4654" s="569" t="s">
        <v>8678</v>
      </c>
      <c r="C4654" s="569" t="s">
        <v>40</v>
      </c>
      <c r="D4654" s="570">
        <v>7.92</v>
      </c>
    </row>
    <row r="4655" spans="1:4" ht="89.25">
      <c r="A4655" s="569">
        <v>89908</v>
      </c>
      <c r="B4655" s="569" t="s">
        <v>8679</v>
      </c>
      <c r="C4655" s="569" t="s">
        <v>40</v>
      </c>
      <c r="D4655" s="570">
        <v>10.89</v>
      </c>
    </row>
    <row r="4656" spans="1:4" ht="89.25">
      <c r="A4656" s="569">
        <v>89911</v>
      </c>
      <c r="B4656" s="569" t="s">
        <v>8680</v>
      </c>
      <c r="C4656" s="569" t="s">
        <v>40</v>
      </c>
      <c r="D4656" s="570">
        <v>13.32</v>
      </c>
    </row>
    <row r="4657" spans="1:4" ht="89.25">
      <c r="A4657" s="569">
        <v>89912</v>
      </c>
      <c r="B4657" s="569" t="s">
        <v>8681</v>
      </c>
      <c r="C4657" s="569" t="s">
        <v>40</v>
      </c>
      <c r="D4657" s="570">
        <v>14.26</v>
      </c>
    </row>
    <row r="4658" spans="1:4" ht="89.25">
      <c r="A4658" s="569">
        <v>89913</v>
      </c>
      <c r="B4658" s="569" t="s">
        <v>8682</v>
      </c>
      <c r="C4658" s="569" t="s">
        <v>40</v>
      </c>
      <c r="D4658" s="570">
        <v>17.39</v>
      </c>
    </row>
    <row r="4659" spans="1:4" ht="89.25">
      <c r="A4659" s="569">
        <v>89921</v>
      </c>
      <c r="B4659" s="569" t="s">
        <v>8683</v>
      </c>
      <c r="C4659" s="569" t="s">
        <v>40</v>
      </c>
      <c r="D4659" s="570">
        <v>6.35</v>
      </c>
    </row>
    <row r="4660" spans="1:4" ht="89.25">
      <c r="A4660" s="569">
        <v>89922</v>
      </c>
      <c r="B4660" s="569" t="s">
        <v>8684</v>
      </c>
      <c r="C4660" s="569" t="s">
        <v>40</v>
      </c>
      <c r="D4660" s="570">
        <v>6.38</v>
      </c>
    </row>
    <row r="4661" spans="1:4" ht="89.25">
      <c r="A4661" s="569">
        <v>89923</v>
      </c>
      <c r="B4661" s="569" t="s">
        <v>8685</v>
      </c>
      <c r="C4661" s="569" t="s">
        <v>40</v>
      </c>
      <c r="D4661" s="570">
        <v>6.67</v>
      </c>
    </row>
    <row r="4662" spans="1:4" ht="89.25">
      <c r="A4662" s="569">
        <v>89924</v>
      </c>
      <c r="B4662" s="569" t="s">
        <v>8686</v>
      </c>
      <c r="C4662" s="569" t="s">
        <v>40</v>
      </c>
      <c r="D4662" s="570">
        <v>6.58</v>
      </c>
    </row>
    <row r="4663" spans="1:4" ht="89.25">
      <c r="A4663" s="569">
        <v>89925</v>
      </c>
      <c r="B4663" s="569" t="s">
        <v>8687</v>
      </c>
      <c r="C4663" s="569" t="s">
        <v>40</v>
      </c>
      <c r="D4663" s="570">
        <v>6.9</v>
      </c>
    </row>
    <row r="4664" spans="1:4" ht="89.25">
      <c r="A4664" s="569">
        <v>89926</v>
      </c>
      <c r="B4664" s="569" t="s">
        <v>8688</v>
      </c>
      <c r="C4664" s="569" t="s">
        <v>40</v>
      </c>
      <c r="D4664" s="570">
        <v>10.46</v>
      </c>
    </row>
    <row r="4665" spans="1:4" ht="89.25">
      <c r="A4665" s="569">
        <v>89929</v>
      </c>
      <c r="B4665" s="569" t="s">
        <v>8689</v>
      </c>
      <c r="C4665" s="569" t="s">
        <v>40</v>
      </c>
      <c r="D4665" s="570">
        <v>13.43</v>
      </c>
    </row>
    <row r="4666" spans="1:4" ht="89.25">
      <c r="A4666" s="569">
        <v>89930</v>
      </c>
      <c r="B4666" s="569" t="s">
        <v>8690</v>
      </c>
      <c r="C4666" s="569" t="s">
        <v>40</v>
      </c>
      <c r="D4666" s="570">
        <v>14.43</v>
      </c>
    </row>
    <row r="4667" spans="1:4" ht="89.25">
      <c r="A4667" s="569">
        <v>89931</v>
      </c>
      <c r="B4667" s="569" t="s">
        <v>8691</v>
      </c>
      <c r="C4667" s="569" t="s">
        <v>40</v>
      </c>
      <c r="D4667" s="570">
        <v>18.190000000000001</v>
      </c>
    </row>
    <row r="4668" spans="1:4" ht="89.25">
      <c r="A4668" s="569">
        <v>89939</v>
      </c>
      <c r="B4668" s="569" t="s">
        <v>8692</v>
      </c>
      <c r="C4668" s="569" t="s">
        <v>40</v>
      </c>
      <c r="D4668" s="570">
        <v>5.96</v>
      </c>
    </row>
    <row r="4669" spans="1:4" ht="89.25">
      <c r="A4669" s="569">
        <v>89940</v>
      </c>
      <c r="B4669" s="569" t="s">
        <v>8693</v>
      </c>
      <c r="C4669" s="569" t="s">
        <v>40</v>
      </c>
      <c r="D4669" s="570">
        <v>5.99</v>
      </c>
    </row>
    <row r="4670" spans="1:4" ht="89.25">
      <c r="A4670" s="569">
        <v>89941</v>
      </c>
      <c r="B4670" s="569" t="s">
        <v>8694</v>
      </c>
      <c r="C4670" s="569" t="s">
        <v>40</v>
      </c>
      <c r="D4670" s="570">
        <v>6.24</v>
      </c>
    </row>
    <row r="4671" spans="1:4" ht="89.25">
      <c r="A4671" s="569">
        <v>89942</v>
      </c>
      <c r="B4671" s="569" t="s">
        <v>8695</v>
      </c>
      <c r="C4671" s="569" t="s">
        <v>40</v>
      </c>
      <c r="D4671" s="570">
        <v>6.17</v>
      </c>
    </row>
    <row r="4672" spans="1:4" ht="89.25">
      <c r="A4672" s="569">
        <v>89943</v>
      </c>
      <c r="B4672" s="569" t="s">
        <v>8696</v>
      </c>
      <c r="C4672" s="569" t="s">
        <v>40</v>
      </c>
      <c r="D4672" s="570">
        <v>6.44</v>
      </c>
    </row>
    <row r="4673" spans="1:4" ht="89.25">
      <c r="A4673" s="569">
        <v>89944</v>
      </c>
      <c r="B4673" s="569" t="s">
        <v>8697</v>
      </c>
      <c r="C4673" s="569" t="s">
        <v>40</v>
      </c>
      <c r="D4673" s="570">
        <v>9.6199999999999992</v>
      </c>
    </row>
    <row r="4674" spans="1:4" ht="89.25">
      <c r="A4674" s="569">
        <v>89947</v>
      </c>
      <c r="B4674" s="569" t="s">
        <v>8698</v>
      </c>
      <c r="C4674" s="569" t="s">
        <v>40</v>
      </c>
      <c r="D4674" s="570">
        <v>11.91</v>
      </c>
    </row>
    <row r="4675" spans="1:4" ht="89.25">
      <c r="A4675" s="569">
        <v>89948</v>
      </c>
      <c r="B4675" s="569" t="s">
        <v>8699</v>
      </c>
      <c r="C4675" s="569" t="s">
        <v>40</v>
      </c>
      <c r="D4675" s="570">
        <v>13.19</v>
      </c>
    </row>
    <row r="4676" spans="1:4" ht="89.25">
      <c r="A4676" s="569">
        <v>89949</v>
      </c>
      <c r="B4676" s="569" t="s">
        <v>8700</v>
      </c>
      <c r="C4676" s="569" t="s">
        <v>40</v>
      </c>
      <c r="D4676" s="570">
        <v>16.16</v>
      </c>
    </row>
    <row r="4677" spans="1:4" ht="38.25">
      <c r="A4677" s="569">
        <v>96520</v>
      </c>
      <c r="B4677" s="569" t="s">
        <v>11072</v>
      </c>
      <c r="C4677" s="569" t="s">
        <v>40</v>
      </c>
      <c r="D4677" s="570">
        <v>67.47</v>
      </c>
    </row>
    <row r="4678" spans="1:4" ht="38.25">
      <c r="A4678" s="569">
        <v>96521</v>
      </c>
      <c r="B4678" s="569" t="s">
        <v>11073</v>
      </c>
      <c r="C4678" s="569" t="s">
        <v>40</v>
      </c>
      <c r="D4678" s="570">
        <v>29.7</v>
      </c>
    </row>
    <row r="4679" spans="1:4" ht="38.25">
      <c r="A4679" s="569">
        <v>96522</v>
      </c>
      <c r="B4679" s="569" t="s">
        <v>11074</v>
      </c>
      <c r="C4679" s="569" t="s">
        <v>40</v>
      </c>
      <c r="D4679" s="570">
        <v>99.91</v>
      </c>
    </row>
    <row r="4680" spans="1:4" ht="38.25">
      <c r="A4680" s="569">
        <v>96523</v>
      </c>
      <c r="B4680" s="569" t="s">
        <v>11075</v>
      </c>
      <c r="C4680" s="569" t="s">
        <v>40</v>
      </c>
      <c r="D4680" s="570">
        <v>63.97</v>
      </c>
    </row>
    <row r="4681" spans="1:4" ht="38.25">
      <c r="A4681" s="569">
        <v>96524</v>
      </c>
      <c r="B4681" s="569" t="s">
        <v>11076</v>
      </c>
      <c r="C4681" s="569" t="s">
        <v>40</v>
      </c>
      <c r="D4681" s="570">
        <v>119.27</v>
      </c>
    </row>
    <row r="4682" spans="1:4" ht="38.25">
      <c r="A4682" s="569">
        <v>96525</v>
      </c>
      <c r="B4682" s="569" t="s">
        <v>11077</v>
      </c>
      <c r="C4682" s="569" t="s">
        <v>40</v>
      </c>
      <c r="D4682" s="570">
        <v>26.18</v>
      </c>
    </row>
    <row r="4683" spans="1:4" ht="38.25">
      <c r="A4683" s="569">
        <v>96526</v>
      </c>
      <c r="B4683" s="569" t="s">
        <v>11078</v>
      </c>
      <c r="C4683" s="569" t="s">
        <v>40</v>
      </c>
      <c r="D4683" s="570">
        <v>201.53</v>
      </c>
    </row>
    <row r="4684" spans="1:4" ht="38.25">
      <c r="A4684" s="569">
        <v>96527</v>
      </c>
      <c r="B4684" s="569" t="s">
        <v>11079</v>
      </c>
      <c r="C4684" s="569" t="s">
        <v>40</v>
      </c>
      <c r="D4684" s="570">
        <v>84.04</v>
      </c>
    </row>
    <row r="4685" spans="1:4" ht="51">
      <c r="A4685" s="569">
        <v>96528</v>
      </c>
      <c r="B4685" s="569" t="s">
        <v>11080</v>
      </c>
      <c r="C4685" s="569" t="s">
        <v>78</v>
      </c>
      <c r="D4685" s="570">
        <v>81.209999999999994</v>
      </c>
    </row>
    <row r="4686" spans="1:4" ht="89.25">
      <c r="A4686" s="569">
        <v>98116</v>
      </c>
      <c r="B4686" s="569" t="s">
        <v>13313</v>
      </c>
      <c r="C4686" s="569" t="s">
        <v>40</v>
      </c>
      <c r="D4686" s="570">
        <v>12.14</v>
      </c>
    </row>
    <row r="4687" spans="1:4" ht="89.25">
      <c r="A4687" s="569">
        <v>98117</v>
      </c>
      <c r="B4687" s="569" t="s">
        <v>13314</v>
      </c>
      <c r="C4687" s="569" t="s">
        <v>40</v>
      </c>
      <c r="D4687" s="570">
        <v>11.37</v>
      </c>
    </row>
    <row r="4688" spans="1:4" ht="89.25">
      <c r="A4688" s="569">
        <v>98118</v>
      </c>
      <c r="B4688" s="569" t="s">
        <v>13315</v>
      </c>
      <c r="C4688" s="569" t="s">
        <v>40</v>
      </c>
      <c r="D4688" s="570">
        <v>11.4</v>
      </c>
    </row>
    <row r="4689" spans="1:4" ht="89.25">
      <c r="A4689" s="569">
        <v>98119</v>
      </c>
      <c r="B4689" s="569" t="s">
        <v>13316</v>
      </c>
      <c r="C4689" s="569" t="s">
        <v>40</v>
      </c>
      <c r="D4689" s="570">
        <v>10.1</v>
      </c>
    </row>
    <row r="4690" spans="1:4" ht="38.25">
      <c r="A4690" s="569">
        <v>72915</v>
      </c>
      <c r="B4690" s="569" t="s">
        <v>7440</v>
      </c>
      <c r="C4690" s="569" t="s">
        <v>40</v>
      </c>
      <c r="D4690" s="570">
        <v>9.93</v>
      </c>
    </row>
    <row r="4691" spans="1:4" ht="51">
      <c r="A4691" s="569">
        <v>72917</v>
      </c>
      <c r="B4691" s="569" t="s">
        <v>120</v>
      </c>
      <c r="C4691" s="569" t="s">
        <v>40</v>
      </c>
      <c r="D4691" s="570">
        <v>11.34</v>
      </c>
    </row>
    <row r="4692" spans="1:4" ht="51">
      <c r="A4692" s="569">
        <v>72918</v>
      </c>
      <c r="B4692" s="569" t="s">
        <v>4610</v>
      </c>
      <c r="C4692" s="569" t="s">
        <v>40</v>
      </c>
      <c r="D4692" s="570">
        <v>13.24</v>
      </c>
    </row>
    <row r="4693" spans="1:4" ht="38.25">
      <c r="A4693" s="569" t="s">
        <v>11727</v>
      </c>
      <c r="B4693" s="569" t="s">
        <v>11728</v>
      </c>
      <c r="C4693" s="569" t="s">
        <v>40</v>
      </c>
      <c r="D4693" s="570">
        <v>141.6</v>
      </c>
    </row>
    <row r="4694" spans="1:4" ht="25.5">
      <c r="A4694" s="569" t="s">
        <v>12030</v>
      </c>
      <c r="B4694" s="569" t="s">
        <v>5793</v>
      </c>
      <c r="C4694" s="569" t="s">
        <v>40</v>
      </c>
      <c r="D4694" s="570">
        <v>212.4</v>
      </c>
    </row>
    <row r="4695" spans="1:4" ht="38.25">
      <c r="A4695" s="569" t="s">
        <v>12033</v>
      </c>
      <c r="B4695" s="569" t="s">
        <v>12034</v>
      </c>
      <c r="C4695" s="569" t="s">
        <v>40</v>
      </c>
      <c r="D4695" s="570">
        <v>33.979999999999997</v>
      </c>
    </row>
    <row r="4696" spans="1:4" ht="38.25">
      <c r="A4696" s="569" t="s">
        <v>12035</v>
      </c>
      <c r="B4696" s="569" t="s">
        <v>5796</v>
      </c>
      <c r="C4696" s="569" t="s">
        <v>40</v>
      </c>
      <c r="D4696" s="570">
        <v>30.58</v>
      </c>
    </row>
    <row r="4697" spans="1:4" ht="38.25">
      <c r="A4697" s="569">
        <v>83343</v>
      </c>
      <c r="B4697" s="569" t="s">
        <v>7472</v>
      </c>
      <c r="C4697" s="569" t="s">
        <v>40</v>
      </c>
      <c r="D4697" s="570">
        <v>12.56</v>
      </c>
    </row>
    <row r="4698" spans="1:4" ht="89.25">
      <c r="A4698" s="569">
        <v>90082</v>
      </c>
      <c r="B4698" s="569" t="s">
        <v>8725</v>
      </c>
      <c r="C4698" s="569" t="s">
        <v>40</v>
      </c>
      <c r="D4698" s="570">
        <v>7.6</v>
      </c>
    </row>
    <row r="4699" spans="1:4" ht="89.25">
      <c r="A4699" s="569">
        <v>90084</v>
      </c>
      <c r="B4699" s="569" t="s">
        <v>8726</v>
      </c>
      <c r="C4699" s="569" t="s">
        <v>40</v>
      </c>
      <c r="D4699" s="570">
        <v>7.39</v>
      </c>
    </row>
    <row r="4700" spans="1:4" ht="89.25">
      <c r="A4700" s="569">
        <v>90085</v>
      </c>
      <c r="B4700" s="569" t="s">
        <v>8727</v>
      </c>
      <c r="C4700" s="569" t="s">
        <v>40</v>
      </c>
      <c r="D4700" s="570">
        <v>6.95</v>
      </c>
    </row>
    <row r="4701" spans="1:4" ht="89.25">
      <c r="A4701" s="569">
        <v>90086</v>
      </c>
      <c r="B4701" s="569" t="s">
        <v>8728</v>
      </c>
      <c r="C4701" s="569" t="s">
        <v>40</v>
      </c>
      <c r="D4701" s="570">
        <v>7.02</v>
      </c>
    </row>
    <row r="4702" spans="1:4" ht="89.25">
      <c r="A4702" s="569">
        <v>90087</v>
      </c>
      <c r="B4702" s="569" t="s">
        <v>8729</v>
      </c>
      <c r="C4702" s="569" t="s">
        <v>40</v>
      </c>
      <c r="D4702" s="570">
        <v>6.19</v>
      </c>
    </row>
    <row r="4703" spans="1:4" ht="89.25">
      <c r="A4703" s="569">
        <v>90088</v>
      </c>
      <c r="B4703" s="569" t="s">
        <v>8730</v>
      </c>
      <c r="C4703" s="569" t="s">
        <v>40</v>
      </c>
      <c r="D4703" s="570">
        <v>6.31</v>
      </c>
    </row>
    <row r="4704" spans="1:4" ht="89.25">
      <c r="A4704" s="569">
        <v>90090</v>
      </c>
      <c r="B4704" s="569" t="s">
        <v>8731</v>
      </c>
      <c r="C4704" s="569" t="s">
        <v>40</v>
      </c>
      <c r="D4704" s="570">
        <v>6.06</v>
      </c>
    </row>
    <row r="4705" spans="1:4" ht="89.25">
      <c r="A4705" s="569">
        <v>90091</v>
      </c>
      <c r="B4705" s="569" t="s">
        <v>5108</v>
      </c>
      <c r="C4705" s="569" t="s">
        <v>40</v>
      </c>
      <c r="D4705" s="570">
        <v>4.54</v>
      </c>
    </row>
    <row r="4706" spans="1:4" ht="89.25">
      <c r="A4706" s="569">
        <v>90092</v>
      </c>
      <c r="B4706" s="569" t="s">
        <v>8732</v>
      </c>
      <c r="C4706" s="569" t="s">
        <v>40</v>
      </c>
      <c r="D4706" s="570">
        <v>4.4000000000000004</v>
      </c>
    </row>
    <row r="4707" spans="1:4" ht="89.25">
      <c r="A4707" s="569">
        <v>90093</v>
      </c>
      <c r="B4707" s="569" t="s">
        <v>8733</v>
      </c>
      <c r="C4707" s="569" t="s">
        <v>40</v>
      </c>
      <c r="D4707" s="570">
        <v>4.1399999999999997</v>
      </c>
    </row>
    <row r="4708" spans="1:4" ht="89.25">
      <c r="A4708" s="569">
        <v>90094</v>
      </c>
      <c r="B4708" s="569" t="s">
        <v>8734</v>
      </c>
      <c r="C4708" s="569" t="s">
        <v>40</v>
      </c>
      <c r="D4708" s="570">
        <v>4.18</v>
      </c>
    </row>
    <row r="4709" spans="1:4" ht="89.25">
      <c r="A4709" s="569">
        <v>90095</v>
      </c>
      <c r="B4709" s="569" t="s">
        <v>8735</v>
      </c>
      <c r="C4709" s="569" t="s">
        <v>40</v>
      </c>
      <c r="D4709" s="570">
        <v>3.7</v>
      </c>
    </row>
    <row r="4710" spans="1:4" ht="89.25">
      <c r="A4710" s="569">
        <v>90096</v>
      </c>
      <c r="B4710" s="569" t="s">
        <v>8736</v>
      </c>
      <c r="C4710" s="569" t="s">
        <v>40</v>
      </c>
      <c r="D4710" s="570">
        <v>3.77</v>
      </c>
    </row>
    <row r="4711" spans="1:4" ht="89.25">
      <c r="A4711" s="569">
        <v>90098</v>
      </c>
      <c r="B4711" s="569" t="s">
        <v>8737</v>
      </c>
      <c r="C4711" s="569" t="s">
        <v>40</v>
      </c>
      <c r="D4711" s="570">
        <v>3.62</v>
      </c>
    </row>
    <row r="4712" spans="1:4" ht="89.25">
      <c r="A4712" s="569">
        <v>90099</v>
      </c>
      <c r="B4712" s="569" t="s">
        <v>8738</v>
      </c>
      <c r="C4712" s="569" t="s">
        <v>40</v>
      </c>
      <c r="D4712" s="570">
        <v>10.17</v>
      </c>
    </row>
    <row r="4713" spans="1:4" ht="89.25">
      <c r="A4713" s="569">
        <v>90100</v>
      </c>
      <c r="B4713" s="569" t="s">
        <v>8739</v>
      </c>
      <c r="C4713" s="569" t="s">
        <v>40</v>
      </c>
      <c r="D4713" s="570">
        <v>8.66</v>
      </c>
    </row>
    <row r="4714" spans="1:4" ht="89.25">
      <c r="A4714" s="569">
        <v>90101</v>
      </c>
      <c r="B4714" s="569" t="s">
        <v>8740</v>
      </c>
      <c r="C4714" s="569" t="s">
        <v>40</v>
      </c>
      <c r="D4714" s="570">
        <v>8.5500000000000007</v>
      </c>
    </row>
    <row r="4715" spans="1:4" ht="89.25">
      <c r="A4715" s="569">
        <v>90102</v>
      </c>
      <c r="B4715" s="569" t="s">
        <v>8741</v>
      </c>
      <c r="C4715" s="569" t="s">
        <v>40</v>
      </c>
      <c r="D4715" s="570">
        <v>7.78</v>
      </c>
    </row>
    <row r="4716" spans="1:4" ht="102">
      <c r="A4716" s="569">
        <v>90105</v>
      </c>
      <c r="B4716" s="569" t="s">
        <v>8742</v>
      </c>
      <c r="C4716" s="569" t="s">
        <v>40</v>
      </c>
      <c r="D4716" s="570">
        <v>6.08</v>
      </c>
    </row>
    <row r="4717" spans="1:4" ht="102">
      <c r="A4717" s="569">
        <v>90106</v>
      </c>
      <c r="B4717" s="569" t="s">
        <v>8743</v>
      </c>
      <c r="C4717" s="569" t="s">
        <v>40</v>
      </c>
      <c r="D4717" s="570">
        <v>5.17</v>
      </c>
    </row>
    <row r="4718" spans="1:4" ht="114.75">
      <c r="A4718" s="569">
        <v>90107</v>
      </c>
      <c r="B4718" s="569" t="s">
        <v>13317</v>
      </c>
      <c r="C4718" s="569" t="s">
        <v>40</v>
      </c>
      <c r="D4718" s="570">
        <v>5.0999999999999996</v>
      </c>
    </row>
    <row r="4719" spans="1:4" ht="114.75">
      <c r="A4719" s="569">
        <v>90108</v>
      </c>
      <c r="B4719" s="569" t="s">
        <v>8744</v>
      </c>
      <c r="C4719" s="569" t="s">
        <v>40</v>
      </c>
      <c r="D4719" s="570">
        <v>4.63</v>
      </c>
    </row>
    <row r="4720" spans="1:4" ht="38.25">
      <c r="A4720" s="569">
        <v>93358</v>
      </c>
      <c r="B4720" s="569" t="s">
        <v>13318</v>
      </c>
      <c r="C4720" s="569" t="s">
        <v>40</v>
      </c>
      <c r="D4720" s="570">
        <v>56.01</v>
      </c>
    </row>
    <row r="4721" spans="1:4" ht="25.5">
      <c r="A4721" s="569">
        <v>79482</v>
      </c>
      <c r="B4721" s="569" t="s">
        <v>4661</v>
      </c>
      <c r="C4721" s="569" t="s">
        <v>40</v>
      </c>
      <c r="D4721" s="570">
        <v>63.82</v>
      </c>
    </row>
    <row r="4722" spans="1:4" ht="63.75">
      <c r="A4722" s="569">
        <v>94304</v>
      </c>
      <c r="B4722" s="569" t="s">
        <v>10306</v>
      </c>
      <c r="C4722" s="569" t="s">
        <v>40</v>
      </c>
      <c r="D4722" s="570">
        <v>23.86</v>
      </c>
    </row>
    <row r="4723" spans="1:4" ht="63.75">
      <c r="A4723" s="569">
        <v>94305</v>
      </c>
      <c r="B4723" s="569" t="s">
        <v>10307</v>
      </c>
      <c r="C4723" s="569" t="s">
        <v>40</v>
      </c>
      <c r="D4723" s="570">
        <v>21.6</v>
      </c>
    </row>
    <row r="4724" spans="1:4" ht="63.75">
      <c r="A4724" s="569">
        <v>94306</v>
      </c>
      <c r="B4724" s="569" t="s">
        <v>10308</v>
      </c>
      <c r="C4724" s="569" t="s">
        <v>40</v>
      </c>
      <c r="D4724" s="570">
        <v>18.75</v>
      </c>
    </row>
    <row r="4725" spans="1:4" ht="63.75">
      <c r="A4725" s="569">
        <v>94307</v>
      </c>
      <c r="B4725" s="569" t="s">
        <v>10309</v>
      </c>
      <c r="C4725" s="569" t="s">
        <v>40</v>
      </c>
      <c r="D4725" s="570">
        <v>19.420000000000002</v>
      </c>
    </row>
    <row r="4726" spans="1:4" ht="63.75">
      <c r="A4726" s="569">
        <v>94308</v>
      </c>
      <c r="B4726" s="569" t="s">
        <v>10310</v>
      </c>
      <c r="C4726" s="569" t="s">
        <v>40</v>
      </c>
      <c r="D4726" s="570">
        <v>17.61</v>
      </c>
    </row>
    <row r="4727" spans="1:4" ht="63.75">
      <c r="A4727" s="569">
        <v>94309</v>
      </c>
      <c r="B4727" s="569" t="s">
        <v>10311</v>
      </c>
      <c r="C4727" s="569" t="s">
        <v>40</v>
      </c>
      <c r="D4727" s="570">
        <v>18.43</v>
      </c>
    </row>
    <row r="4728" spans="1:4" ht="63.75">
      <c r="A4728" s="569">
        <v>94310</v>
      </c>
      <c r="B4728" s="569" t="s">
        <v>10312</v>
      </c>
      <c r="C4728" s="569" t="s">
        <v>40</v>
      </c>
      <c r="D4728" s="570">
        <v>17.02</v>
      </c>
    </row>
    <row r="4729" spans="1:4" ht="63.75">
      <c r="A4729" s="569">
        <v>94315</v>
      </c>
      <c r="B4729" s="569" t="s">
        <v>5437</v>
      </c>
      <c r="C4729" s="569" t="s">
        <v>40</v>
      </c>
      <c r="D4729" s="570">
        <v>27.9</v>
      </c>
    </row>
    <row r="4730" spans="1:4" ht="63.75">
      <c r="A4730" s="569">
        <v>94316</v>
      </c>
      <c r="B4730" s="569" t="s">
        <v>10313</v>
      </c>
      <c r="C4730" s="569" t="s">
        <v>40</v>
      </c>
      <c r="D4730" s="570">
        <v>22.78</v>
      </c>
    </row>
    <row r="4731" spans="1:4" ht="63.75">
      <c r="A4731" s="569">
        <v>94317</v>
      </c>
      <c r="B4731" s="569" t="s">
        <v>5438</v>
      </c>
      <c r="C4731" s="569" t="s">
        <v>40</v>
      </c>
      <c r="D4731" s="570">
        <v>20.52</v>
      </c>
    </row>
    <row r="4732" spans="1:4" ht="76.5">
      <c r="A4732" s="569">
        <v>94318</v>
      </c>
      <c r="B4732" s="569" t="s">
        <v>10314</v>
      </c>
      <c r="C4732" s="569" t="s">
        <v>40</v>
      </c>
      <c r="D4732" s="570">
        <v>17.61</v>
      </c>
    </row>
    <row r="4733" spans="1:4" ht="38.25">
      <c r="A4733" s="569">
        <v>94319</v>
      </c>
      <c r="B4733" s="569" t="s">
        <v>10315</v>
      </c>
      <c r="C4733" s="569" t="s">
        <v>40</v>
      </c>
      <c r="D4733" s="570">
        <v>30.61</v>
      </c>
    </row>
    <row r="4734" spans="1:4" ht="63.75">
      <c r="A4734" s="569">
        <v>94327</v>
      </c>
      <c r="B4734" s="569" t="s">
        <v>10316</v>
      </c>
      <c r="C4734" s="569" t="s">
        <v>40</v>
      </c>
      <c r="D4734" s="570">
        <v>65.27</v>
      </c>
    </row>
    <row r="4735" spans="1:4" ht="63.75">
      <c r="A4735" s="569">
        <v>94328</v>
      </c>
      <c r="B4735" s="569" t="s">
        <v>10317</v>
      </c>
      <c r="C4735" s="569" t="s">
        <v>40</v>
      </c>
      <c r="D4735" s="570">
        <v>63.01</v>
      </c>
    </row>
    <row r="4736" spans="1:4" ht="63.75">
      <c r="A4736" s="569">
        <v>94329</v>
      </c>
      <c r="B4736" s="569" t="s">
        <v>10318</v>
      </c>
      <c r="C4736" s="569" t="s">
        <v>40</v>
      </c>
      <c r="D4736" s="570">
        <v>60.16</v>
      </c>
    </row>
    <row r="4737" spans="1:4" ht="63.75">
      <c r="A4737" s="569">
        <v>94330</v>
      </c>
      <c r="B4737" s="569" t="s">
        <v>10319</v>
      </c>
      <c r="C4737" s="569" t="s">
        <v>40</v>
      </c>
      <c r="D4737" s="570">
        <v>60.83</v>
      </c>
    </row>
    <row r="4738" spans="1:4" ht="63.75">
      <c r="A4738" s="569">
        <v>94331</v>
      </c>
      <c r="B4738" s="569" t="s">
        <v>10320</v>
      </c>
      <c r="C4738" s="569" t="s">
        <v>40</v>
      </c>
      <c r="D4738" s="570">
        <v>59.02</v>
      </c>
    </row>
    <row r="4739" spans="1:4" ht="63.75">
      <c r="A4739" s="569">
        <v>94332</v>
      </c>
      <c r="B4739" s="569" t="s">
        <v>10321</v>
      </c>
      <c r="C4739" s="569" t="s">
        <v>40</v>
      </c>
      <c r="D4739" s="570">
        <v>59.84</v>
      </c>
    </row>
    <row r="4740" spans="1:4" ht="63.75">
      <c r="A4740" s="569">
        <v>94333</v>
      </c>
      <c r="B4740" s="569" t="s">
        <v>10322</v>
      </c>
      <c r="C4740" s="569" t="s">
        <v>40</v>
      </c>
      <c r="D4740" s="570">
        <v>58.43</v>
      </c>
    </row>
    <row r="4741" spans="1:4" ht="63.75">
      <c r="A4741" s="569">
        <v>94338</v>
      </c>
      <c r="B4741" s="569" t="s">
        <v>5439</v>
      </c>
      <c r="C4741" s="569" t="s">
        <v>40</v>
      </c>
      <c r="D4741" s="570">
        <v>69.31</v>
      </c>
    </row>
    <row r="4742" spans="1:4" ht="63.75">
      <c r="A4742" s="569">
        <v>94339</v>
      </c>
      <c r="B4742" s="569" t="s">
        <v>10323</v>
      </c>
      <c r="C4742" s="569" t="s">
        <v>40</v>
      </c>
      <c r="D4742" s="570">
        <v>64.19</v>
      </c>
    </row>
    <row r="4743" spans="1:4" ht="63.75">
      <c r="A4743" s="569">
        <v>94340</v>
      </c>
      <c r="B4743" s="569" t="s">
        <v>5440</v>
      </c>
      <c r="C4743" s="569" t="s">
        <v>40</v>
      </c>
      <c r="D4743" s="570">
        <v>61.93</v>
      </c>
    </row>
    <row r="4744" spans="1:4" ht="63.75">
      <c r="A4744" s="569">
        <v>94341</v>
      </c>
      <c r="B4744" s="569" t="s">
        <v>10324</v>
      </c>
      <c r="C4744" s="569" t="s">
        <v>40</v>
      </c>
      <c r="D4744" s="570">
        <v>59.02</v>
      </c>
    </row>
    <row r="4745" spans="1:4" ht="38.25">
      <c r="A4745" s="569">
        <v>94342</v>
      </c>
      <c r="B4745" s="569" t="s">
        <v>5441</v>
      </c>
      <c r="C4745" s="569" t="s">
        <v>40</v>
      </c>
      <c r="D4745" s="570">
        <v>72.02</v>
      </c>
    </row>
    <row r="4746" spans="1:4" ht="51">
      <c r="A4746" s="569">
        <v>96385</v>
      </c>
      <c r="B4746" s="569" t="s">
        <v>12120</v>
      </c>
      <c r="C4746" s="569" t="s">
        <v>40</v>
      </c>
      <c r="D4746" s="570">
        <v>4.8499999999999996</v>
      </c>
    </row>
    <row r="4747" spans="1:4" ht="51">
      <c r="A4747" s="569">
        <v>96386</v>
      </c>
      <c r="B4747" s="569" t="s">
        <v>12121</v>
      </c>
      <c r="C4747" s="569" t="s">
        <v>40</v>
      </c>
      <c r="D4747" s="570">
        <v>4.6900000000000004</v>
      </c>
    </row>
    <row r="4748" spans="1:4" ht="25.5">
      <c r="A4748" s="569">
        <v>83346</v>
      </c>
      <c r="B4748" s="569" t="s">
        <v>4664</v>
      </c>
      <c r="C4748" s="569" t="s">
        <v>40</v>
      </c>
      <c r="D4748" s="570">
        <v>0.9</v>
      </c>
    </row>
    <row r="4749" spans="1:4" ht="89.25">
      <c r="A4749" s="569">
        <v>93360</v>
      </c>
      <c r="B4749" s="569" t="s">
        <v>10115</v>
      </c>
      <c r="C4749" s="569" t="s">
        <v>40</v>
      </c>
      <c r="D4749" s="570">
        <v>13.18</v>
      </c>
    </row>
    <row r="4750" spans="1:4" ht="89.25">
      <c r="A4750" s="569">
        <v>93361</v>
      </c>
      <c r="B4750" s="569" t="s">
        <v>10116</v>
      </c>
      <c r="C4750" s="569" t="s">
        <v>40</v>
      </c>
      <c r="D4750" s="570">
        <v>11.01</v>
      </c>
    </row>
    <row r="4751" spans="1:4" ht="89.25">
      <c r="A4751" s="569">
        <v>93362</v>
      </c>
      <c r="B4751" s="569" t="s">
        <v>10117</v>
      </c>
      <c r="C4751" s="569" t="s">
        <v>40</v>
      </c>
      <c r="D4751" s="570">
        <v>8.09</v>
      </c>
    </row>
    <row r="4752" spans="1:4" ht="89.25">
      <c r="A4752" s="569">
        <v>93363</v>
      </c>
      <c r="B4752" s="569" t="s">
        <v>10118</v>
      </c>
      <c r="C4752" s="569" t="s">
        <v>40</v>
      </c>
      <c r="D4752" s="570">
        <v>8.75</v>
      </c>
    </row>
    <row r="4753" spans="1:4" ht="89.25">
      <c r="A4753" s="569">
        <v>93364</v>
      </c>
      <c r="B4753" s="569" t="s">
        <v>10119</v>
      </c>
      <c r="C4753" s="569" t="s">
        <v>40</v>
      </c>
      <c r="D4753" s="570">
        <v>6.94</v>
      </c>
    </row>
    <row r="4754" spans="1:4" ht="89.25">
      <c r="A4754" s="569">
        <v>93365</v>
      </c>
      <c r="B4754" s="569" t="s">
        <v>10120</v>
      </c>
      <c r="C4754" s="569" t="s">
        <v>40</v>
      </c>
      <c r="D4754" s="570">
        <v>7.72</v>
      </c>
    </row>
    <row r="4755" spans="1:4" ht="89.25">
      <c r="A4755" s="569">
        <v>93366</v>
      </c>
      <c r="B4755" s="569" t="s">
        <v>10121</v>
      </c>
      <c r="C4755" s="569" t="s">
        <v>40</v>
      </c>
      <c r="D4755" s="570">
        <v>6.37</v>
      </c>
    </row>
    <row r="4756" spans="1:4" ht="89.25">
      <c r="A4756" s="569">
        <v>93367</v>
      </c>
      <c r="B4756" s="569" t="s">
        <v>10122</v>
      </c>
      <c r="C4756" s="569" t="s">
        <v>40</v>
      </c>
      <c r="D4756" s="570">
        <v>12.29</v>
      </c>
    </row>
    <row r="4757" spans="1:4" ht="89.25">
      <c r="A4757" s="569">
        <v>93368</v>
      </c>
      <c r="B4757" s="569" t="s">
        <v>10123</v>
      </c>
      <c r="C4757" s="569" t="s">
        <v>40</v>
      </c>
      <c r="D4757" s="570">
        <v>10.039999999999999</v>
      </c>
    </row>
    <row r="4758" spans="1:4" ht="89.25">
      <c r="A4758" s="569">
        <v>93369</v>
      </c>
      <c r="B4758" s="569" t="s">
        <v>10124</v>
      </c>
      <c r="C4758" s="569" t="s">
        <v>40</v>
      </c>
      <c r="D4758" s="570">
        <v>7.19</v>
      </c>
    </row>
    <row r="4759" spans="1:4" ht="89.25">
      <c r="A4759" s="569">
        <v>93370</v>
      </c>
      <c r="B4759" s="569" t="s">
        <v>10125</v>
      </c>
      <c r="C4759" s="569" t="s">
        <v>40</v>
      </c>
      <c r="D4759" s="570">
        <v>7.86</v>
      </c>
    </row>
    <row r="4760" spans="1:4" ht="89.25">
      <c r="A4760" s="569">
        <v>93371</v>
      </c>
      <c r="B4760" s="569" t="s">
        <v>10126</v>
      </c>
      <c r="C4760" s="569" t="s">
        <v>40</v>
      </c>
      <c r="D4760" s="570">
        <v>6.05</v>
      </c>
    </row>
    <row r="4761" spans="1:4" ht="89.25">
      <c r="A4761" s="569">
        <v>93372</v>
      </c>
      <c r="B4761" s="569" t="s">
        <v>10127</v>
      </c>
      <c r="C4761" s="569" t="s">
        <v>40</v>
      </c>
      <c r="D4761" s="570">
        <v>6.88</v>
      </c>
    </row>
    <row r="4762" spans="1:4" ht="89.25">
      <c r="A4762" s="569">
        <v>93373</v>
      </c>
      <c r="B4762" s="569" t="s">
        <v>10128</v>
      </c>
      <c r="C4762" s="569" t="s">
        <v>40</v>
      </c>
      <c r="D4762" s="570">
        <v>5.48</v>
      </c>
    </row>
    <row r="4763" spans="1:4" ht="89.25">
      <c r="A4763" s="569">
        <v>93374</v>
      </c>
      <c r="B4763" s="569" t="s">
        <v>10129</v>
      </c>
      <c r="C4763" s="569" t="s">
        <v>40</v>
      </c>
      <c r="D4763" s="570">
        <v>15.23</v>
      </c>
    </row>
    <row r="4764" spans="1:4" ht="89.25">
      <c r="A4764" s="569">
        <v>93375</v>
      </c>
      <c r="B4764" s="569" t="s">
        <v>10130</v>
      </c>
      <c r="C4764" s="569" t="s">
        <v>40</v>
      </c>
      <c r="D4764" s="570">
        <v>11.69</v>
      </c>
    </row>
    <row r="4765" spans="1:4" ht="89.25">
      <c r="A4765" s="569">
        <v>93376</v>
      </c>
      <c r="B4765" s="569" t="s">
        <v>10131</v>
      </c>
      <c r="C4765" s="569" t="s">
        <v>40</v>
      </c>
      <c r="D4765" s="570">
        <v>9.59</v>
      </c>
    </row>
    <row r="4766" spans="1:4" ht="89.25">
      <c r="A4766" s="569">
        <v>93377</v>
      </c>
      <c r="B4766" s="569" t="s">
        <v>10132</v>
      </c>
      <c r="C4766" s="569" t="s">
        <v>40</v>
      </c>
      <c r="D4766" s="570">
        <v>6.51</v>
      </c>
    </row>
    <row r="4767" spans="1:4" ht="89.25">
      <c r="A4767" s="569">
        <v>93378</v>
      </c>
      <c r="B4767" s="569" t="s">
        <v>10133</v>
      </c>
      <c r="C4767" s="569" t="s">
        <v>40</v>
      </c>
      <c r="D4767" s="570">
        <v>14.15</v>
      </c>
    </row>
    <row r="4768" spans="1:4" ht="89.25">
      <c r="A4768" s="569">
        <v>93379</v>
      </c>
      <c r="B4768" s="569" t="s">
        <v>10134</v>
      </c>
      <c r="C4768" s="569" t="s">
        <v>40</v>
      </c>
      <c r="D4768" s="570">
        <v>10.87</v>
      </c>
    </row>
    <row r="4769" spans="1:4" ht="89.25">
      <c r="A4769" s="569">
        <v>93380</v>
      </c>
      <c r="B4769" s="569" t="s">
        <v>10135</v>
      </c>
      <c r="C4769" s="569" t="s">
        <v>40</v>
      </c>
      <c r="D4769" s="570">
        <v>8.9499999999999993</v>
      </c>
    </row>
    <row r="4770" spans="1:4" ht="89.25">
      <c r="A4770" s="569">
        <v>93381</v>
      </c>
      <c r="B4770" s="569" t="s">
        <v>10136</v>
      </c>
      <c r="C4770" s="569" t="s">
        <v>40</v>
      </c>
      <c r="D4770" s="570">
        <v>6.05</v>
      </c>
    </row>
    <row r="4771" spans="1:4" ht="25.5">
      <c r="A4771" s="569">
        <v>93382</v>
      </c>
      <c r="B4771" s="569" t="s">
        <v>5396</v>
      </c>
      <c r="C4771" s="569" t="s">
        <v>40</v>
      </c>
      <c r="D4771" s="570">
        <v>19.05</v>
      </c>
    </row>
    <row r="4772" spans="1:4" ht="25.5">
      <c r="A4772" s="569">
        <v>96995</v>
      </c>
      <c r="B4772" s="569" t="s">
        <v>12545</v>
      </c>
      <c r="C4772" s="569" t="s">
        <v>40</v>
      </c>
      <c r="D4772" s="570">
        <v>33.96</v>
      </c>
    </row>
    <row r="4773" spans="1:4" ht="25.5">
      <c r="A4773" s="569">
        <v>72838</v>
      </c>
      <c r="B4773" s="569" t="s">
        <v>7423</v>
      </c>
      <c r="C4773" s="569" t="s">
        <v>4601</v>
      </c>
      <c r="D4773" s="570">
        <v>0.89</v>
      </c>
    </row>
    <row r="4774" spans="1:4" ht="38.25">
      <c r="A4774" s="569">
        <v>72839</v>
      </c>
      <c r="B4774" s="569" t="s">
        <v>7424</v>
      </c>
      <c r="C4774" s="569" t="s">
        <v>4601</v>
      </c>
      <c r="D4774" s="570">
        <v>0.72</v>
      </c>
    </row>
    <row r="4775" spans="1:4" ht="25.5">
      <c r="A4775" s="569">
        <v>72840</v>
      </c>
      <c r="B4775" s="569" t="s">
        <v>4602</v>
      </c>
      <c r="C4775" s="569" t="s">
        <v>4601</v>
      </c>
      <c r="D4775" s="570">
        <v>0.6</v>
      </c>
    </row>
    <row r="4776" spans="1:4" ht="38.25">
      <c r="A4776" s="569">
        <v>72844</v>
      </c>
      <c r="B4776" s="569" t="s">
        <v>7427</v>
      </c>
      <c r="C4776" s="569" t="s">
        <v>635</v>
      </c>
      <c r="D4776" s="570">
        <v>0.79</v>
      </c>
    </row>
    <row r="4777" spans="1:4" ht="38.25">
      <c r="A4777" s="569">
        <v>72845</v>
      </c>
      <c r="B4777" s="569" t="s">
        <v>4604</v>
      </c>
      <c r="C4777" s="569" t="s">
        <v>635</v>
      </c>
      <c r="D4777" s="570">
        <v>4.72</v>
      </c>
    </row>
    <row r="4778" spans="1:4" ht="38.25">
      <c r="A4778" s="569">
        <v>72846</v>
      </c>
      <c r="B4778" s="569" t="s">
        <v>7428</v>
      </c>
      <c r="C4778" s="569" t="s">
        <v>635</v>
      </c>
      <c r="D4778" s="570">
        <v>3.9</v>
      </c>
    </row>
    <row r="4779" spans="1:4" ht="38.25">
      <c r="A4779" s="569">
        <v>72847</v>
      </c>
      <c r="B4779" s="569" t="s">
        <v>4605</v>
      </c>
      <c r="C4779" s="569" t="s">
        <v>635</v>
      </c>
      <c r="D4779" s="570">
        <v>8.41</v>
      </c>
    </row>
    <row r="4780" spans="1:4" ht="38.25">
      <c r="A4780" s="569">
        <v>72848</v>
      </c>
      <c r="B4780" s="569" t="s">
        <v>7429</v>
      </c>
      <c r="C4780" s="569" t="s">
        <v>635</v>
      </c>
      <c r="D4780" s="570">
        <v>2.1</v>
      </c>
    </row>
    <row r="4781" spans="1:4" ht="51">
      <c r="A4781" s="569">
        <v>72849</v>
      </c>
      <c r="B4781" s="569" t="s">
        <v>7430</v>
      </c>
      <c r="C4781" s="569" t="s">
        <v>635</v>
      </c>
      <c r="D4781" s="570">
        <v>2.69</v>
      </c>
    </row>
    <row r="4782" spans="1:4" ht="38.25">
      <c r="A4782" s="569">
        <v>72850</v>
      </c>
      <c r="B4782" s="569" t="s">
        <v>7431</v>
      </c>
      <c r="C4782" s="569" t="s">
        <v>635</v>
      </c>
      <c r="D4782" s="570">
        <v>11.32</v>
      </c>
    </row>
    <row r="4783" spans="1:4" ht="25.5">
      <c r="A4783" s="569">
        <v>72882</v>
      </c>
      <c r="B4783" s="569" t="s">
        <v>7423</v>
      </c>
      <c r="C4783" s="569" t="s">
        <v>4607</v>
      </c>
      <c r="D4783" s="570">
        <v>1.34</v>
      </c>
    </row>
    <row r="4784" spans="1:4" ht="38.25">
      <c r="A4784" s="569">
        <v>72883</v>
      </c>
      <c r="B4784" s="569" t="s">
        <v>7424</v>
      </c>
      <c r="C4784" s="569" t="s">
        <v>4607</v>
      </c>
      <c r="D4784" s="570">
        <v>1.07</v>
      </c>
    </row>
    <row r="4785" spans="1:4" ht="25.5">
      <c r="A4785" s="569">
        <v>72884</v>
      </c>
      <c r="B4785" s="569" t="s">
        <v>4602</v>
      </c>
      <c r="C4785" s="569" t="s">
        <v>4607</v>
      </c>
      <c r="D4785" s="570">
        <v>0.89</v>
      </c>
    </row>
    <row r="4786" spans="1:4" ht="25.5">
      <c r="A4786" s="569">
        <v>72885</v>
      </c>
      <c r="B4786" s="569" t="s">
        <v>7425</v>
      </c>
      <c r="C4786" s="569" t="s">
        <v>4607</v>
      </c>
      <c r="D4786" s="570">
        <v>1.68</v>
      </c>
    </row>
    <row r="4787" spans="1:4" ht="38.25">
      <c r="A4787" s="569">
        <v>72886</v>
      </c>
      <c r="B4787" s="569" t="s">
        <v>7426</v>
      </c>
      <c r="C4787" s="569" t="s">
        <v>4607</v>
      </c>
      <c r="D4787" s="570">
        <v>1.34</v>
      </c>
    </row>
    <row r="4788" spans="1:4" ht="25.5">
      <c r="A4788" s="569">
        <v>72887</v>
      </c>
      <c r="B4788" s="569" t="s">
        <v>4603</v>
      </c>
      <c r="C4788" s="569" t="s">
        <v>4607</v>
      </c>
      <c r="D4788" s="570">
        <v>1.1200000000000001</v>
      </c>
    </row>
    <row r="4789" spans="1:4" ht="38.25">
      <c r="A4789" s="569">
        <v>72888</v>
      </c>
      <c r="B4789" s="569" t="s">
        <v>7427</v>
      </c>
      <c r="C4789" s="569" t="s">
        <v>40</v>
      </c>
      <c r="D4789" s="570">
        <v>1.17</v>
      </c>
    </row>
    <row r="4790" spans="1:4" ht="51">
      <c r="A4790" s="569">
        <v>72890</v>
      </c>
      <c r="B4790" s="569" t="s">
        <v>4608</v>
      </c>
      <c r="C4790" s="569" t="s">
        <v>40</v>
      </c>
      <c r="D4790" s="570">
        <v>7.1</v>
      </c>
    </row>
    <row r="4791" spans="1:4" ht="51">
      <c r="A4791" s="569">
        <v>72891</v>
      </c>
      <c r="B4791" s="569" t="s">
        <v>7433</v>
      </c>
      <c r="C4791" s="569" t="s">
        <v>40</v>
      </c>
      <c r="D4791" s="570">
        <v>5.85</v>
      </c>
    </row>
    <row r="4792" spans="1:4" ht="51">
      <c r="A4792" s="569">
        <v>72892</v>
      </c>
      <c r="B4792" s="569" t="s">
        <v>7434</v>
      </c>
      <c r="C4792" s="569" t="s">
        <v>40</v>
      </c>
      <c r="D4792" s="570">
        <v>12.62</v>
      </c>
    </row>
    <row r="4793" spans="1:4" ht="38.25">
      <c r="A4793" s="569">
        <v>72893</v>
      </c>
      <c r="B4793" s="569" t="s">
        <v>7435</v>
      </c>
      <c r="C4793" s="569" t="s">
        <v>40</v>
      </c>
      <c r="D4793" s="570">
        <v>3.14</v>
      </c>
    </row>
    <row r="4794" spans="1:4" ht="38.25">
      <c r="A4794" s="569">
        <v>72894</v>
      </c>
      <c r="B4794" s="569" t="s">
        <v>7436</v>
      </c>
      <c r="C4794" s="569" t="s">
        <v>40</v>
      </c>
      <c r="D4794" s="570">
        <v>4.03</v>
      </c>
    </row>
    <row r="4795" spans="1:4" ht="38.25">
      <c r="A4795" s="569">
        <v>72895</v>
      </c>
      <c r="B4795" s="569" t="s">
        <v>7437</v>
      </c>
      <c r="C4795" s="569" t="s">
        <v>40</v>
      </c>
      <c r="D4795" s="570">
        <v>21.28</v>
      </c>
    </row>
    <row r="4796" spans="1:4" ht="25.5">
      <c r="A4796" s="569">
        <v>72897</v>
      </c>
      <c r="B4796" s="569" t="s">
        <v>56</v>
      </c>
      <c r="C4796" s="569" t="s">
        <v>40</v>
      </c>
      <c r="D4796" s="570">
        <v>17.12</v>
      </c>
    </row>
    <row r="4797" spans="1:4" ht="25.5">
      <c r="A4797" s="569">
        <v>72898</v>
      </c>
      <c r="B4797" s="569" t="s">
        <v>4609</v>
      </c>
      <c r="C4797" s="569" t="s">
        <v>40</v>
      </c>
      <c r="D4797" s="570">
        <v>3.54</v>
      </c>
    </row>
    <row r="4798" spans="1:4" ht="38.25">
      <c r="A4798" s="569">
        <v>72899</v>
      </c>
      <c r="B4798" s="569" t="s">
        <v>7438</v>
      </c>
      <c r="C4798" s="569" t="s">
        <v>40</v>
      </c>
      <c r="D4798" s="570">
        <v>5.5</v>
      </c>
    </row>
    <row r="4799" spans="1:4" ht="38.25">
      <c r="A4799" s="569">
        <v>72900</v>
      </c>
      <c r="B4799" s="569" t="s">
        <v>7439</v>
      </c>
      <c r="C4799" s="569" t="s">
        <v>40</v>
      </c>
      <c r="D4799" s="570">
        <v>6.05</v>
      </c>
    </row>
    <row r="4800" spans="1:4" ht="63.75">
      <c r="A4800" s="569" t="s">
        <v>11761</v>
      </c>
      <c r="B4800" s="569" t="s">
        <v>11762</v>
      </c>
      <c r="C4800" s="569" t="s">
        <v>40</v>
      </c>
      <c r="D4800" s="570">
        <v>1.55</v>
      </c>
    </row>
    <row r="4801" spans="1:4" ht="38.25">
      <c r="A4801" s="569" t="s">
        <v>11986</v>
      </c>
      <c r="B4801" s="569" t="s">
        <v>11987</v>
      </c>
      <c r="C4801" s="569" t="s">
        <v>40</v>
      </c>
      <c r="D4801" s="570">
        <v>2.95</v>
      </c>
    </row>
    <row r="4802" spans="1:4">
      <c r="A4802" s="569">
        <v>83356</v>
      </c>
      <c r="B4802" s="569" t="s">
        <v>4665</v>
      </c>
      <c r="C4802" s="569" t="s">
        <v>4607</v>
      </c>
      <c r="D4802" s="570">
        <v>0.8</v>
      </c>
    </row>
    <row r="4803" spans="1:4" ht="25.5">
      <c r="A4803" s="569">
        <v>83358</v>
      </c>
      <c r="B4803" s="569" t="s">
        <v>4666</v>
      </c>
      <c r="C4803" s="569" t="s">
        <v>4607</v>
      </c>
      <c r="D4803" s="570">
        <v>1.65</v>
      </c>
    </row>
    <row r="4804" spans="1:4" ht="38.25">
      <c r="A4804" s="569">
        <v>95285</v>
      </c>
      <c r="B4804" s="569" t="s">
        <v>5484</v>
      </c>
      <c r="C4804" s="569" t="s">
        <v>40</v>
      </c>
      <c r="D4804" s="570">
        <v>3.83</v>
      </c>
    </row>
    <row r="4805" spans="1:4" ht="38.25">
      <c r="A4805" s="569">
        <v>95286</v>
      </c>
      <c r="B4805" s="569" t="s">
        <v>5485</v>
      </c>
      <c r="C4805" s="569" t="s">
        <v>40</v>
      </c>
      <c r="D4805" s="570">
        <v>3.93</v>
      </c>
    </row>
    <row r="4806" spans="1:4" ht="25.5">
      <c r="A4806" s="569">
        <v>95287</v>
      </c>
      <c r="B4806" s="569" t="s">
        <v>5486</v>
      </c>
      <c r="C4806" s="569" t="s">
        <v>40</v>
      </c>
      <c r="D4806" s="570">
        <v>4.03</v>
      </c>
    </row>
    <row r="4807" spans="1:4" ht="38.25">
      <c r="A4807" s="569">
        <v>95288</v>
      </c>
      <c r="B4807" s="569" t="s">
        <v>5487</v>
      </c>
      <c r="C4807" s="569" t="s">
        <v>40</v>
      </c>
      <c r="D4807" s="570">
        <v>4.1500000000000004</v>
      </c>
    </row>
    <row r="4808" spans="1:4" ht="38.25">
      <c r="A4808" s="569">
        <v>95289</v>
      </c>
      <c r="B4808" s="569" t="s">
        <v>5488</v>
      </c>
      <c r="C4808" s="569" t="s">
        <v>40</v>
      </c>
      <c r="D4808" s="570">
        <v>4.2699999999999996</v>
      </c>
    </row>
    <row r="4809" spans="1:4" ht="38.25">
      <c r="A4809" s="569">
        <v>95291</v>
      </c>
      <c r="B4809" s="569" t="s">
        <v>10656</v>
      </c>
      <c r="C4809" s="569" t="s">
        <v>40</v>
      </c>
      <c r="D4809" s="570">
        <v>3.41</v>
      </c>
    </row>
    <row r="4810" spans="1:4" ht="38.25">
      <c r="A4810" s="569">
        <v>95292</v>
      </c>
      <c r="B4810" s="569" t="s">
        <v>10657</v>
      </c>
      <c r="C4810" s="569" t="s">
        <v>40</v>
      </c>
      <c r="D4810" s="570">
        <v>3.5</v>
      </c>
    </row>
    <row r="4811" spans="1:4" ht="38.25">
      <c r="A4811" s="569">
        <v>95293</v>
      </c>
      <c r="B4811" s="569" t="s">
        <v>10658</v>
      </c>
      <c r="C4811" s="569" t="s">
        <v>40</v>
      </c>
      <c r="D4811" s="570">
        <v>3.6</v>
      </c>
    </row>
    <row r="4812" spans="1:4" ht="38.25">
      <c r="A4812" s="569">
        <v>95294</v>
      </c>
      <c r="B4812" s="569" t="s">
        <v>10659</v>
      </c>
      <c r="C4812" s="569" t="s">
        <v>40</v>
      </c>
      <c r="D4812" s="570">
        <v>3.8</v>
      </c>
    </row>
    <row r="4813" spans="1:4" ht="38.25">
      <c r="A4813" s="569">
        <v>95295</v>
      </c>
      <c r="B4813" s="569" t="s">
        <v>10660</v>
      </c>
      <c r="C4813" s="569" t="s">
        <v>40</v>
      </c>
      <c r="D4813" s="570">
        <v>3.7</v>
      </c>
    </row>
    <row r="4814" spans="1:4" ht="25.5">
      <c r="A4814" s="569">
        <v>95297</v>
      </c>
      <c r="B4814" s="569" t="s">
        <v>10661</v>
      </c>
      <c r="C4814" s="569" t="s">
        <v>40</v>
      </c>
      <c r="D4814" s="570">
        <v>3.06</v>
      </c>
    </row>
    <row r="4815" spans="1:4" ht="25.5">
      <c r="A4815" s="569">
        <v>95298</v>
      </c>
      <c r="B4815" s="569" t="s">
        <v>10662</v>
      </c>
      <c r="C4815" s="569" t="s">
        <v>40</v>
      </c>
      <c r="D4815" s="570">
        <v>3.14</v>
      </c>
    </row>
    <row r="4816" spans="1:4" ht="25.5">
      <c r="A4816" s="569">
        <v>95299</v>
      </c>
      <c r="B4816" s="569" t="s">
        <v>10663</v>
      </c>
      <c r="C4816" s="569" t="s">
        <v>40</v>
      </c>
      <c r="D4816" s="570">
        <v>3.23</v>
      </c>
    </row>
    <row r="4817" spans="1:4" ht="25.5">
      <c r="A4817" s="569">
        <v>95300</v>
      </c>
      <c r="B4817" s="569" t="s">
        <v>10664</v>
      </c>
      <c r="C4817" s="569" t="s">
        <v>40</v>
      </c>
      <c r="D4817" s="570">
        <v>3.33</v>
      </c>
    </row>
    <row r="4818" spans="1:4" ht="25.5">
      <c r="A4818" s="569">
        <v>95301</v>
      </c>
      <c r="B4818" s="569" t="s">
        <v>10665</v>
      </c>
      <c r="C4818" s="569" t="s">
        <v>40</v>
      </c>
      <c r="D4818" s="570">
        <v>3.41</v>
      </c>
    </row>
    <row r="4819" spans="1:4" ht="38.25">
      <c r="A4819" s="569">
        <v>95302</v>
      </c>
      <c r="B4819" s="569" t="s">
        <v>5489</v>
      </c>
      <c r="C4819" s="569" t="s">
        <v>4607</v>
      </c>
      <c r="D4819" s="570">
        <v>1.49</v>
      </c>
    </row>
    <row r="4820" spans="1:4" ht="38.25">
      <c r="A4820" s="569">
        <v>95303</v>
      </c>
      <c r="B4820" s="569" t="s">
        <v>10666</v>
      </c>
      <c r="C4820" s="569" t="s">
        <v>4607</v>
      </c>
      <c r="D4820" s="570">
        <v>1.02</v>
      </c>
    </row>
    <row r="4821" spans="1:4" ht="38.25">
      <c r="A4821" s="569">
        <v>97912</v>
      </c>
      <c r="B4821" s="569" t="s">
        <v>13319</v>
      </c>
      <c r="C4821" s="569" t="s">
        <v>4607</v>
      </c>
      <c r="D4821" s="570">
        <v>2.17</v>
      </c>
    </row>
    <row r="4822" spans="1:4" ht="38.25">
      <c r="A4822" s="569">
        <v>97913</v>
      </c>
      <c r="B4822" s="569" t="s">
        <v>13320</v>
      </c>
      <c r="C4822" s="569" t="s">
        <v>4607</v>
      </c>
      <c r="D4822" s="570">
        <v>1.66</v>
      </c>
    </row>
    <row r="4823" spans="1:4" ht="38.25">
      <c r="A4823" s="569">
        <v>97914</v>
      </c>
      <c r="B4823" s="569" t="s">
        <v>13321</v>
      </c>
      <c r="C4823" s="569" t="s">
        <v>4607</v>
      </c>
      <c r="D4823" s="570">
        <v>1.56</v>
      </c>
    </row>
    <row r="4824" spans="1:4" ht="38.25">
      <c r="A4824" s="569">
        <v>97915</v>
      </c>
      <c r="B4824" s="569" t="s">
        <v>13322</v>
      </c>
      <c r="C4824" s="569" t="s">
        <v>4607</v>
      </c>
      <c r="D4824" s="570">
        <v>1.1100000000000001</v>
      </c>
    </row>
    <row r="4825" spans="1:4" ht="38.25">
      <c r="A4825" s="569">
        <v>97916</v>
      </c>
      <c r="B4825" s="569" t="s">
        <v>13323</v>
      </c>
      <c r="C4825" s="569" t="s">
        <v>4601</v>
      </c>
      <c r="D4825" s="570">
        <v>1.44</v>
      </c>
    </row>
    <row r="4826" spans="1:4" ht="38.25">
      <c r="A4826" s="569">
        <v>97917</v>
      </c>
      <c r="B4826" s="569" t="s">
        <v>13324</v>
      </c>
      <c r="C4826" s="569" t="s">
        <v>4601</v>
      </c>
      <c r="D4826" s="570">
        <v>1.1100000000000001</v>
      </c>
    </row>
    <row r="4827" spans="1:4" ht="38.25">
      <c r="A4827" s="569">
        <v>97918</v>
      </c>
      <c r="B4827" s="569" t="s">
        <v>13325</v>
      </c>
      <c r="C4827" s="569" t="s">
        <v>4601</v>
      </c>
      <c r="D4827" s="570">
        <v>1.03</v>
      </c>
    </row>
    <row r="4828" spans="1:4" ht="38.25">
      <c r="A4828" s="569">
        <v>97919</v>
      </c>
      <c r="B4828" s="569" t="s">
        <v>13326</v>
      </c>
      <c r="C4828" s="569" t="s">
        <v>4601</v>
      </c>
      <c r="D4828" s="570">
        <v>0.73</v>
      </c>
    </row>
    <row r="4829" spans="1:4" ht="38.25">
      <c r="A4829" s="569">
        <v>94097</v>
      </c>
      <c r="B4829" s="569" t="s">
        <v>10242</v>
      </c>
      <c r="C4829" s="569" t="s">
        <v>78</v>
      </c>
      <c r="D4829" s="570">
        <v>4.0999999999999996</v>
      </c>
    </row>
    <row r="4830" spans="1:4" ht="38.25">
      <c r="A4830" s="569">
        <v>94098</v>
      </c>
      <c r="B4830" s="569" t="s">
        <v>10243</v>
      </c>
      <c r="C4830" s="569" t="s">
        <v>78</v>
      </c>
      <c r="D4830" s="570">
        <v>4.6900000000000004</v>
      </c>
    </row>
    <row r="4831" spans="1:4" ht="51">
      <c r="A4831" s="569">
        <v>94099</v>
      </c>
      <c r="B4831" s="569" t="s">
        <v>10244</v>
      </c>
      <c r="C4831" s="569" t="s">
        <v>78</v>
      </c>
      <c r="D4831" s="570">
        <v>2.0499999999999998</v>
      </c>
    </row>
    <row r="4832" spans="1:4" ht="51">
      <c r="A4832" s="569">
        <v>94100</v>
      </c>
      <c r="B4832" s="569" t="s">
        <v>10245</v>
      </c>
      <c r="C4832" s="569" t="s">
        <v>78</v>
      </c>
      <c r="D4832" s="570">
        <v>2.62</v>
      </c>
    </row>
    <row r="4833" spans="1:4" ht="51">
      <c r="A4833" s="569">
        <v>94102</v>
      </c>
      <c r="B4833" s="569" t="s">
        <v>10246</v>
      </c>
      <c r="C4833" s="569" t="s">
        <v>40</v>
      </c>
      <c r="D4833" s="570">
        <v>143.91</v>
      </c>
    </row>
    <row r="4834" spans="1:4" ht="51">
      <c r="A4834" s="569">
        <v>94103</v>
      </c>
      <c r="B4834" s="569" t="s">
        <v>10247</v>
      </c>
      <c r="C4834" s="569" t="s">
        <v>40</v>
      </c>
      <c r="D4834" s="570">
        <v>190.21</v>
      </c>
    </row>
    <row r="4835" spans="1:4" ht="51">
      <c r="A4835" s="569">
        <v>94104</v>
      </c>
      <c r="B4835" s="569" t="s">
        <v>10248</v>
      </c>
      <c r="C4835" s="569" t="s">
        <v>40</v>
      </c>
      <c r="D4835" s="570">
        <v>147.18</v>
      </c>
    </row>
    <row r="4836" spans="1:4" ht="51">
      <c r="A4836" s="569">
        <v>94105</v>
      </c>
      <c r="B4836" s="569" t="s">
        <v>10249</v>
      </c>
      <c r="C4836" s="569" t="s">
        <v>40</v>
      </c>
      <c r="D4836" s="570">
        <v>193.51</v>
      </c>
    </row>
    <row r="4837" spans="1:4" ht="51">
      <c r="A4837" s="569">
        <v>94106</v>
      </c>
      <c r="B4837" s="569" t="s">
        <v>10250</v>
      </c>
      <c r="C4837" s="569" t="s">
        <v>40</v>
      </c>
      <c r="D4837" s="570">
        <v>127.55</v>
      </c>
    </row>
    <row r="4838" spans="1:4" ht="51">
      <c r="A4838" s="569">
        <v>94107</v>
      </c>
      <c r="B4838" s="569" t="s">
        <v>10251</v>
      </c>
      <c r="C4838" s="569" t="s">
        <v>40</v>
      </c>
      <c r="D4838" s="570">
        <v>173.87</v>
      </c>
    </row>
    <row r="4839" spans="1:4" ht="51">
      <c r="A4839" s="569">
        <v>94108</v>
      </c>
      <c r="B4839" s="569" t="s">
        <v>10252</v>
      </c>
      <c r="C4839" s="569" t="s">
        <v>40</v>
      </c>
      <c r="D4839" s="570">
        <v>130.83000000000001</v>
      </c>
    </row>
    <row r="4840" spans="1:4" ht="51">
      <c r="A4840" s="569">
        <v>94110</v>
      </c>
      <c r="B4840" s="569" t="s">
        <v>10253</v>
      </c>
      <c r="C4840" s="569" t="s">
        <v>40</v>
      </c>
      <c r="D4840" s="570">
        <v>177.14</v>
      </c>
    </row>
    <row r="4841" spans="1:4" ht="51">
      <c r="A4841" s="569">
        <v>94111</v>
      </c>
      <c r="B4841" s="569" t="s">
        <v>10254</v>
      </c>
      <c r="C4841" s="569" t="s">
        <v>40</v>
      </c>
      <c r="D4841" s="570">
        <v>122.07</v>
      </c>
    </row>
    <row r="4842" spans="1:4" ht="51">
      <c r="A4842" s="569">
        <v>94112</v>
      </c>
      <c r="B4842" s="569" t="s">
        <v>10255</v>
      </c>
      <c r="C4842" s="569" t="s">
        <v>40</v>
      </c>
      <c r="D4842" s="570">
        <v>163.32</v>
      </c>
    </row>
    <row r="4843" spans="1:4" ht="51">
      <c r="A4843" s="569">
        <v>94113</v>
      </c>
      <c r="B4843" s="569" t="s">
        <v>10256</v>
      </c>
      <c r="C4843" s="569" t="s">
        <v>40</v>
      </c>
      <c r="D4843" s="570">
        <v>127.39</v>
      </c>
    </row>
    <row r="4844" spans="1:4" ht="51">
      <c r="A4844" s="569">
        <v>94114</v>
      </c>
      <c r="B4844" s="569" t="s">
        <v>10257</v>
      </c>
      <c r="C4844" s="569" t="s">
        <v>40</v>
      </c>
      <c r="D4844" s="570">
        <v>169.3</v>
      </c>
    </row>
    <row r="4845" spans="1:4" ht="51">
      <c r="A4845" s="569">
        <v>94115</v>
      </c>
      <c r="B4845" s="569" t="s">
        <v>10258</v>
      </c>
      <c r="C4845" s="569" t="s">
        <v>40</v>
      </c>
      <c r="D4845" s="570">
        <v>97.35</v>
      </c>
    </row>
    <row r="4846" spans="1:4" ht="51">
      <c r="A4846" s="569">
        <v>94116</v>
      </c>
      <c r="B4846" s="569" t="s">
        <v>10259</v>
      </c>
      <c r="C4846" s="569" t="s">
        <v>40</v>
      </c>
      <c r="D4846" s="570">
        <v>135</v>
      </c>
    </row>
    <row r="4847" spans="1:4" ht="51">
      <c r="A4847" s="569">
        <v>94117</v>
      </c>
      <c r="B4847" s="569" t="s">
        <v>10260</v>
      </c>
      <c r="C4847" s="569" t="s">
        <v>40</v>
      </c>
      <c r="D4847" s="570">
        <v>102.28</v>
      </c>
    </row>
    <row r="4848" spans="1:4" ht="51">
      <c r="A4848" s="569">
        <v>94118</v>
      </c>
      <c r="B4848" s="569" t="s">
        <v>10261</v>
      </c>
      <c r="C4848" s="569" t="s">
        <v>40</v>
      </c>
      <c r="D4848" s="570">
        <v>140.79</v>
      </c>
    </row>
    <row r="4849" spans="1:4">
      <c r="A4849" s="569">
        <v>6514</v>
      </c>
      <c r="B4849" s="569" t="s">
        <v>1748</v>
      </c>
      <c r="C4849" s="569" t="s">
        <v>40</v>
      </c>
      <c r="D4849" s="570">
        <v>101.36</v>
      </c>
    </row>
    <row r="4850" spans="1:4" ht="25.5">
      <c r="A4850" s="569">
        <v>88549</v>
      </c>
      <c r="B4850" s="569" t="s">
        <v>4961</v>
      </c>
      <c r="C4850" s="569" t="s">
        <v>40</v>
      </c>
      <c r="D4850" s="570">
        <v>81.11</v>
      </c>
    </row>
    <row r="4851" spans="1:4" ht="25.5">
      <c r="A4851" s="569">
        <v>41721</v>
      </c>
      <c r="B4851" s="569" t="s">
        <v>4520</v>
      </c>
      <c r="C4851" s="569" t="s">
        <v>40</v>
      </c>
      <c r="D4851" s="570">
        <v>2.92</v>
      </c>
    </row>
    <row r="4852" spans="1:4" ht="25.5">
      <c r="A4852" s="569">
        <v>41722</v>
      </c>
      <c r="B4852" s="569" t="s">
        <v>4521</v>
      </c>
      <c r="C4852" s="569" t="s">
        <v>40</v>
      </c>
      <c r="D4852" s="570">
        <v>4.16</v>
      </c>
    </row>
    <row r="4853" spans="1:4" ht="25.5">
      <c r="A4853" s="569" t="s">
        <v>11758</v>
      </c>
      <c r="B4853" s="569" t="s">
        <v>94</v>
      </c>
      <c r="C4853" s="569" t="s">
        <v>40</v>
      </c>
      <c r="D4853" s="570">
        <v>4.0999999999999996</v>
      </c>
    </row>
    <row r="4854" spans="1:4" ht="38.25">
      <c r="A4854" s="569" t="s">
        <v>11759</v>
      </c>
      <c r="B4854" s="569" t="s">
        <v>11760</v>
      </c>
      <c r="C4854" s="569" t="s">
        <v>40</v>
      </c>
      <c r="D4854" s="570">
        <v>5.01</v>
      </c>
    </row>
    <row r="4855" spans="1:4" ht="25.5">
      <c r="A4855" s="569" t="s">
        <v>11845</v>
      </c>
      <c r="B4855" s="569" t="s">
        <v>11846</v>
      </c>
      <c r="C4855" s="569" t="s">
        <v>40</v>
      </c>
      <c r="D4855" s="570">
        <v>1.57</v>
      </c>
    </row>
    <row r="4856" spans="1:4" ht="38.25">
      <c r="A4856" s="569">
        <v>83344</v>
      </c>
      <c r="B4856" s="569" t="s">
        <v>7473</v>
      </c>
      <c r="C4856" s="569" t="s">
        <v>40</v>
      </c>
      <c r="D4856" s="570">
        <v>0.86</v>
      </c>
    </row>
    <row r="4857" spans="1:4" ht="25.5">
      <c r="A4857" s="569">
        <v>95606</v>
      </c>
      <c r="B4857" s="569" t="s">
        <v>10814</v>
      </c>
      <c r="C4857" s="569" t="s">
        <v>40</v>
      </c>
      <c r="D4857" s="570">
        <v>1.21</v>
      </c>
    </row>
    <row r="4858" spans="1:4" ht="51">
      <c r="A4858" s="569">
        <v>72131</v>
      </c>
      <c r="B4858" s="569" t="s">
        <v>4549</v>
      </c>
      <c r="C4858" s="569" t="s">
        <v>78</v>
      </c>
      <c r="D4858" s="570">
        <v>112.12</v>
      </c>
    </row>
    <row r="4859" spans="1:4" ht="51">
      <c r="A4859" s="569">
        <v>72132</v>
      </c>
      <c r="B4859" s="569" t="s">
        <v>7379</v>
      </c>
      <c r="C4859" s="569" t="s">
        <v>78</v>
      </c>
      <c r="D4859" s="570">
        <v>57.84</v>
      </c>
    </row>
    <row r="4860" spans="1:4" ht="51">
      <c r="A4860" s="569">
        <v>72133</v>
      </c>
      <c r="B4860" s="569" t="s">
        <v>7380</v>
      </c>
      <c r="C4860" s="569" t="s">
        <v>78</v>
      </c>
      <c r="D4860" s="570">
        <v>197.44</v>
      </c>
    </row>
    <row r="4861" spans="1:4" ht="76.5">
      <c r="A4861" s="569">
        <v>87471</v>
      </c>
      <c r="B4861" s="569" t="s">
        <v>7813</v>
      </c>
      <c r="C4861" s="569" t="s">
        <v>78</v>
      </c>
      <c r="D4861" s="570">
        <v>36.520000000000003</v>
      </c>
    </row>
    <row r="4862" spans="1:4" ht="76.5">
      <c r="A4862" s="569">
        <v>87472</v>
      </c>
      <c r="B4862" s="569" t="s">
        <v>7814</v>
      </c>
      <c r="C4862" s="569" t="s">
        <v>78</v>
      </c>
      <c r="D4862" s="570">
        <v>37.450000000000003</v>
      </c>
    </row>
    <row r="4863" spans="1:4" ht="76.5">
      <c r="A4863" s="569">
        <v>87473</v>
      </c>
      <c r="B4863" s="569" t="s">
        <v>7815</v>
      </c>
      <c r="C4863" s="569" t="s">
        <v>78</v>
      </c>
      <c r="D4863" s="570">
        <v>50.49</v>
      </c>
    </row>
    <row r="4864" spans="1:4" ht="76.5">
      <c r="A4864" s="569">
        <v>87474</v>
      </c>
      <c r="B4864" s="569" t="s">
        <v>7816</v>
      </c>
      <c r="C4864" s="569" t="s">
        <v>78</v>
      </c>
      <c r="D4864" s="570">
        <v>51.55</v>
      </c>
    </row>
    <row r="4865" spans="1:4" ht="76.5">
      <c r="A4865" s="569">
        <v>87475</v>
      </c>
      <c r="B4865" s="569" t="s">
        <v>7817</v>
      </c>
      <c r="C4865" s="569" t="s">
        <v>78</v>
      </c>
      <c r="D4865" s="570">
        <v>59.53</v>
      </c>
    </row>
    <row r="4866" spans="1:4" ht="76.5">
      <c r="A4866" s="569">
        <v>87476</v>
      </c>
      <c r="B4866" s="569" t="s">
        <v>7818</v>
      </c>
      <c r="C4866" s="569" t="s">
        <v>78</v>
      </c>
      <c r="D4866" s="570">
        <v>60.76</v>
      </c>
    </row>
    <row r="4867" spans="1:4" ht="76.5">
      <c r="A4867" s="569">
        <v>87477</v>
      </c>
      <c r="B4867" s="569" t="s">
        <v>7819</v>
      </c>
      <c r="C4867" s="569" t="s">
        <v>78</v>
      </c>
      <c r="D4867" s="570">
        <v>33.19</v>
      </c>
    </row>
    <row r="4868" spans="1:4" ht="76.5">
      <c r="A4868" s="569">
        <v>87478</v>
      </c>
      <c r="B4868" s="569" t="s">
        <v>7820</v>
      </c>
      <c r="C4868" s="569" t="s">
        <v>78</v>
      </c>
      <c r="D4868" s="570">
        <v>34.119999999999997</v>
      </c>
    </row>
    <row r="4869" spans="1:4" ht="76.5">
      <c r="A4869" s="569">
        <v>87479</v>
      </c>
      <c r="B4869" s="569" t="s">
        <v>7821</v>
      </c>
      <c r="C4869" s="569" t="s">
        <v>78</v>
      </c>
      <c r="D4869" s="570">
        <v>46.7</v>
      </c>
    </row>
    <row r="4870" spans="1:4" ht="76.5">
      <c r="A4870" s="569">
        <v>87480</v>
      </c>
      <c r="B4870" s="569" t="s">
        <v>7822</v>
      </c>
      <c r="C4870" s="569" t="s">
        <v>78</v>
      </c>
      <c r="D4870" s="570">
        <v>47.76</v>
      </c>
    </row>
    <row r="4871" spans="1:4" ht="76.5">
      <c r="A4871" s="569">
        <v>87481</v>
      </c>
      <c r="B4871" s="569" t="s">
        <v>7823</v>
      </c>
      <c r="C4871" s="569" t="s">
        <v>78</v>
      </c>
      <c r="D4871" s="570">
        <v>55.76</v>
      </c>
    </row>
    <row r="4872" spans="1:4" ht="76.5">
      <c r="A4872" s="569">
        <v>87482</v>
      </c>
      <c r="B4872" s="569" t="s">
        <v>7824</v>
      </c>
      <c r="C4872" s="569" t="s">
        <v>78</v>
      </c>
      <c r="D4872" s="570">
        <v>56.99</v>
      </c>
    </row>
    <row r="4873" spans="1:4" ht="76.5">
      <c r="A4873" s="569">
        <v>87483</v>
      </c>
      <c r="B4873" s="569" t="s">
        <v>7825</v>
      </c>
      <c r="C4873" s="569" t="s">
        <v>78</v>
      </c>
      <c r="D4873" s="570">
        <v>41.75</v>
      </c>
    </row>
    <row r="4874" spans="1:4" ht="76.5">
      <c r="A4874" s="569">
        <v>87484</v>
      </c>
      <c r="B4874" s="569" t="s">
        <v>7826</v>
      </c>
      <c r="C4874" s="569" t="s">
        <v>78</v>
      </c>
      <c r="D4874" s="570">
        <v>42.68</v>
      </c>
    </row>
    <row r="4875" spans="1:4" ht="76.5">
      <c r="A4875" s="569">
        <v>87485</v>
      </c>
      <c r="B4875" s="569" t="s">
        <v>7827</v>
      </c>
      <c r="C4875" s="569" t="s">
        <v>78</v>
      </c>
      <c r="D4875" s="570">
        <v>55.83</v>
      </c>
    </row>
    <row r="4876" spans="1:4" ht="76.5">
      <c r="A4876" s="569">
        <v>87487</v>
      </c>
      <c r="B4876" s="569" t="s">
        <v>7828</v>
      </c>
      <c r="C4876" s="569" t="s">
        <v>78</v>
      </c>
      <c r="D4876" s="570">
        <v>64.73</v>
      </c>
    </row>
    <row r="4877" spans="1:4" ht="76.5">
      <c r="A4877" s="569">
        <v>87488</v>
      </c>
      <c r="B4877" s="569" t="s">
        <v>7829</v>
      </c>
      <c r="C4877" s="569" t="s">
        <v>78</v>
      </c>
      <c r="D4877" s="570">
        <v>65.959999999999994</v>
      </c>
    </row>
    <row r="4878" spans="1:4" ht="76.5">
      <c r="A4878" s="569">
        <v>87489</v>
      </c>
      <c r="B4878" s="569" t="s">
        <v>7830</v>
      </c>
      <c r="C4878" s="569" t="s">
        <v>78</v>
      </c>
      <c r="D4878" s="570">
        <v>36.21</v>
      </c>
    </row>
    <row r="4879" spans="1:4" ht="76.5">
      <c r="A4879" s="569">
        <v>87490</v>
      </c>
      <c r="B4879" s="569" t="s">
        <v>7831</v>
      </c>
      <c r="C4879" s="569" t="s">
        <v>78</v>
      </c>
      <c r="D4879" s="570">
        <v>37.14</v>
      </c>
    </row>
    <row r="4880" spans="1:4" ht="76.5">
      <c r="A4880" s="569">
        <v>87491</v>
      </c>
      <c r="B4880" s="569" t="s">
        <v>7832</v>
      </c>
      <c r="C4880" s="569" t="s">
        <v>78</v>
      </c>
      <c r="D4880" s="570">
        <v>49.82</v>
      </c>
    </row>
    <row r="4881" spans="1:4" ht="76.5">
      <c r="A4881" s="569">
        <v>87492</v>
      </c>
      <c r="B4881" s="569" t="s">
        <v>7833</v>
      </c>
      <c r="C4881" s="569" t="s">
        <v>78</v>
      </c>
      <c r="D4881" s="570">
        <v>50.88</v>
      </c>
    </row>
    <row r="4882" spans="1:4" ht="76.5">
      <c r="A4882" s="569">
        <v>87493</v>
      </c>
      <c r="B4882" s="569" t="s">
        <v>7834</v>
      </c>
      <c r="C4882" s="569" t="s">
        <v>78</v>
      </c>
      <c r="D4882" s="570">
        <v>58.98</v>
      </c>
    </row>
    <row r="4883" spans="1:4" ht="76.5">
      <c r="A4883" s="569">
        <v>87494</v>
      </c>
      <c r="B4883" s="569" t="s">
        <v>7835</v>
      </c>
      <c r="C4883" s="569" t="s">
        <v>78</v>
      </c>
      <c r="D4883" s="570">
        <v>60.21</v>
      </c>
    </row>
    <row r="4884" spans="1:4" ht="76.5">
      <c r="A4884" s="569">
        <v>87495</v>
      </c>
      <c r="B4884" s="569" t="s">
        <v>7836</v>
      </c>
      <c r="C4884" s="569" t="s">
        <v>78</v>
      </c>
      <c r="D4884" s="570">
        <v>60.89</v>
      </c>
    </row>
    <row r="4885" spans="1:4" ht="76.5">
      <c r="A4885" s="569">
        <v>87496</v>
      </c>
      <c r="B4885" s="569" t="s">
        <v>7837</v>
      </c>
      <c r="C4885" s="569" t="s">
        <v>78</v>
      </c>
      <c r="D4885" s="570">
        <v>61.76</v>
      </c>
    </row>
    <row r="4886" spans="1:4" ht="76.5">
      <c r="A4886" s="569">
        <v>87497</v>
      </c>
      <c r="B4886" s="569" t="s">
        <v>7838</v>
      </c>
      <c r="C4886" s="569" t="s">
        <v>78</v>
      </c>
      <c r="D4886" s="570">
        <v>59.28</v>
      </c>
    </row>
    <row r="4887" spans="1:4" ht="76.5">
      <c r="A4887" s="569">
        <v>87498</v>
      </c>
      <c r="B4887" s="569" t="s">
        <v>7839</v>
      </c>
      <c r="C4887" s="569" t="s">
        <v>78</v>
      </c>
      <c r="D4887" s="570">
        <v>60.39</v>
      </c>
    </row>
    <row r="4888" spans="1:4" ht="76.5">
      <c r="A4888" s="569">
        <v>87499</v>
      </c>
      <c r="B4888" s="569" t="s">
        <v>7840</v>
      </c>
      <c r="C4888" s="569" t="s">
        <v>78</v>
      </c>
      <c r="D4888" s="570">
        <v>66.11</v>
      </c>
    </row>
    <row r="4889" spans="1:4" ht="76.5">
      <c r="A4889" s="569">
        <v>87500</v>
      </c>
      <c r="B4889" s="569" t="s">
        <v>7841</v>
      </c>
      <c r="C4889" s="569" t="s">
        <v>78</v>
      </c>
      <c r="D4889" s="570">
        <v>67.05</v>
      </c>
    </row>
    <row r="4890" spans="1:4" ht="89.25">
      <c r="A4890" s="569">
        <v>87501</v>
      </c>
      <c r="B4890" s="569" t="s">
        <v>7842</v>
      </c>
      <c r="C4890" s="569" t="s">
        <v>78</v>
      </c>
      <c r="D4890" s="570">
        <v>102.71</v>
      </c>
    </row>
    <row r="4891" spans="1:4" ht="89.25">
      <c r="A4891" s="569">
        <v>87502</v>
      </c>
      <c r="B4891" s="569" t="s">
        <v>7843</v>
      </c>
      <c r="C4891" s="569" t="s">
        <v>78</v>
      </c>
      <c r="D4891" s="570">
        <v>103.92</v>
      </c>
    </row>
    <row r="4892" spans="1:4" ht="76.5">
      <c r="A4892" s="569">
        <v>87503</v>
      </c>
      <c r="B4892" s="569" t="s">
        <v>7844</v>
      </c>
      <c r="C4892" s="569" t="s">
        <v>78</v>
      </c>
      <c r="D4892" s="570">
        <v>52.4</v>
      </c>
    </row>
    <row r="4893" spans="1:4" ht="76.5">
      <c r="A4893" s="569">
        <v>87504</v>
      </c>
      <c r="B4893" s="569" t="s">
        <v>7845</v>
      </c>
      <c r="C4893" s="569" t="s">
        <v>78</v>
      </c>
      <c r="D4893" s="570">
        <v>53.27</v>
      </c>
    </row>
    <row r="4894" spans="1:4" ht="76.5">
      <c r="A4894" s="569">
        <v>87505</v>
      </c>
      <c r="B4894" s="569" t="s">
        <v>7846</v>
      </c>
      <c r="C4894" s="569" t="s">
        <v>78</v>
      </c>
      <c r="D4894" s="570">
        <v>50.82</v>
      </c>
    </row>
    <row r="4895" spans="1:4" ht="76.5">
      <c r="A4895" s="569">
        <v>87506</v>
      </c>
      <c r="B4895" s="569" t="s">
        <v>7847</v>
      </c>
      <c r="C4895" s="569" t="s">
        <v>78</v>
      </c>
      <c r="D4895" s="570">
        <v>51.93</v>
      </c>
    </row>
    <row r="4896" spans="1:4" ht="76.5">
      <c r="A4896" s="569">
        <v>87507</v>
      </c>
      <c r="B4896" s="569" t="s">
        <v>7848</v>
      </c>
      <c r="C4896" s="569" t="s">
        <v>78</v>
      </c>
      <c r="D4896" s="570">
        <v>54.89</v>
      </c>
    </row>
    <row r="4897" spans="1:4" ht="76.5">
      <c r="A4897" s="569">
        <v>87508</v>
      </c>
      <c r="B4897" s="569" t="s">
        <v>7849</v>
      </c>
      <c r="C4897" s="569" t="s">
        <v>78</v>
      </c>
      <c r="D4897" s="570">
        <v>55.83</v>
      </c>
    </row>
    <row r="4898" spans="1:4" ht="89.25">
      <c r="A4898" s="569">
        <v>87509</v>
      </c>
      <c r="B4898" s="569" t="s">
        <v>7850</v>
      </c>
      <c r="C4898" s="569" t="s">
        <v>78</v>
      </c>
      <c r="D4898" s="570">
        <v>84.52</v>
      </c>
    </row>
    <row r="4899" spans="1:4" ht="89.25">
      <c r="A4899" s="569">
        <v>87510</v>
      </c>
      <c r="B4899" s="569" t="s">
        <v>7851</v>
      </c>
      <c r="C4899" s="569" t="s">
        <v>78</v>
      </c>
      <c r="D4899" s="570">
        <v>85.73</v>
      </c>
    </row>
    <row r="4900" spans="1:4" ht="76.5">
      <c r="A4900" s="569">
        <v>87511</v>
      </c>
      <c r="B4900" s="569" t="s">
        <v>7852</v>
      </c>
      <c r="C4900" s="569" t="s">
        <v>78</v>
      </c>
      <c r="D4900" s="570">
        <v>68.2</v>
      </c>
    </row>
    <row r="4901" spans="1:4" ht="76.5">
      <c r="A4901" s="569">
        <v>87512</v>
      </c>
      <c r="B4901" s="569" t="s">
        <v>7853</v>
      </c>
      <c r="C4901" s="569" t="s">
        <v>78</v>
      </c>
      <c r="D4901" s="570">
        <v>69.069999999999993</v>
      </c>
    </row>
    <row r="4902" spans="1:4" ht="76.5">
      <c r="A4902" s="569">
        <v>87513</v>
      </c>
      <c r="B4902" s="569" t="s">
        <v>7854</v>
      </c>
      <c r="C4902" s="569" t="s">
        <v>78</v>
      </c>
      <c r="D4902" s="570">
        <v>66.89</v>
      </c>
    </row>
    <row r="4903" spans="1:4" ht="76.5">
      <c r="A4903" s="569">
        <v>87514</v>
      </c>
      <c r="B4903" s="569" t="s">
        <v>7855</v>
      </c>
      <c r="C4903" s="569" t="s">
        <v>78</v>
      </c>
      <c r="D4903" s="570">
        <v>68</v>
      </c>
    </row>
    <row r="4904" spans="1:4" ht="76.5">
      <c r="A4904" s="569">
        <v>87515</v>
      </c>
      <c r="B4904" s="569" t="s">
        <v>7856</v>
      </c>
      <c r="C4904" s="569" t="s">
        <v>78</v>
      </c>
      <c r="D4904" s="570">
        <v>76.260000000000005</v>
      </c>
    </row>
    <row r="4905" spans="1:4" ht="76.5">
      <c r="A4905" s="569">
        <v>87516</v>
      </c>
      <c r="B4905" s="569" t="s">
        <v>7857</v>
      </c>
      <c r="C4905" s="569" t="s">
        <v>78</v>
      </c>
      <c r="D4905" s="570">
        <v>77.2</v>
      </c>
    </row>
    <row r="4906" spans="1:4" ht="89.25">
      <c r="A4906" s="569">
        <v>87517</v>
      </c>
      <c r="B4906" s="569" t="s">
        <v>7858</v>
      </c>
      <c r="C4906" s="569" t="s">
        <v>78</v>
      </c>
      <c r="D4906" s="570">
        <v>118.53</v>
      </c>
    </row>
    <row r="4907" spans="1:4" ht="89.25">
      <c r="A4907" s="569">
        <v>87518</v>
      </c>
      <c r="B4907" s="569" t="s">
        <v>7859</v>
      </c>
      <c r="C4907" s="569" t="s">
        <v>78</v>
      </c>
      <c r="D4907" s="570">
        <v>119.74</v>
      </c>
    </row>
    <row r="4908" spans="1:4" ht="76.5">
      <c r="A4908" s="569">
        <v>87519</v>
      </c>
      <c r="B4908" s="569" t="s">
        <v>7860</v>
      </c>
      <c r="C4908" s="569" t="s">
        <v>78</v>
      </c>
      <c r="D4908" s="570">
        <v>57.02</v>
      </c>
    </row>
    <row r="4909" spans="1:4" ht="76.5">
      <c r="A4909" s="569">
        <v>87520</v>
      </c>
      <c r="B4909" s="569" t="s">
        <v>7861</v>
      </c>
      <c r="C4909" s="569" t="s">
        <v>78</v>
      </c>
      <c r="D4909" s="570">
        <v>57.89</v>
      </c>
    </row>
    <row r="4910" spans="1:4" ht="76.5">
      <c r="A4910" s="569">
        <v>87521</v>
      </c>
      <c r="B4910" s="569" t="s">
        <v>7862</v>
      </c>
      <c r="C4910" s="569" t="s">
        <v>78</v>
      </c>
      <c r="D4910" s="570">
        <v>55.5</v>
      </c>
    </row>
    <row r="4911" spans="1:4" ht="76.5">
      <c r="A4911" s="569">
        <v>87522</v>
      </c>
      <c r="B4911" s="569" t="s">
        <v>7863</v>
      </c>
      <c r="C4911" s="569" t="s">
        <v>78</v>
      </c>
      <c r="D4911" s="570">
        <v>56.61</v>
      </c>
    </row>
    <row r="4912" spans="1:4" ht="76.5">
      <c r="A4912" s="569">
        <v>87523</v>
      </c>
      <c r="B4912" s="569" t="s">
        <v>7864</v>
      </c>
      <c r="C4912" s="569" t="s">
        <v>78</v>
      </c>
      <c r="D4912" s="570">
        <v>61.09</v>
      </c>
    </row>
    <row r="4913" spans="1:4" ht="76.5">
      <c r="A4913" s="569">
        <v>87524</v>
      </c>
      <c r="B4913" s="569" t="s">
        <v>7865</v>
      </c>
      <c r="C4913" s="569" t="s">
        <v>78</v>
      </c>
      <c r="D4913" s="570">
        <v>62.03</v>
      </c>
    </row>
    <row r="4914" spans="1:4" ht="89.25">
      <c r="A4914" s="569">
        <v>87525</v>
      </c>
      <c r="B4914" s="569" t="s">
        <v>7866</v>
      </c>
      <c r="C4914" s="569" t="s">
        <v>78</v>
      </c>
      <c r="D4914" s="570">
        <v>94.12</v>
      </c>
    </row>
    <row r="4915" spans="1:4" ht="89.25">
      <c r="A4915" s="569">
        <v>87526</v>
      </c>
      <c r="B4915" s="569" t="s">
        <v>7867</v>
      </c>
      <c r="C4915" s="569" t="s">
        <v>78</v>
      </c>
      <c r="D4915" s="570">
        <v>95.33</v>
      </c>
    </row>
    <row r="4916" spans="1:4" ht="76.5">
      <c r="A4916" s="569">
        <v>89043</v>
      </c>
      <c r="B4916" s="569" t="s">
        <v>8147</v>
      </c>
      <c r="C4916" s="569" t="s">
        <v>78</v>
      </c>
      <c r="D4916" s="570">
        <v>58.07</v>
      </c>
    </row>
    <row r="4917" spans="1:4" ht="76.5">
      <c r="A4917" s="569">
        <v>89168</v>
      </c>
      <c r="B4917" s="569" t="s">
        <v>8157</v>
      </c>
      <c r="C4917" s="569" t="s">
        <v>78</v>
      </c>
      <c r="D4917" s="570">
        <v>59.73</v>
      </c>
    </row>
    <row r="4918" spans="1:4" ht="76.5">
      <c r="A4918" s="569">
        <v>89977</v>
      </c>
      <c r="B4918" s="569" t="s">
        <v>8709</v>
      </c>
      <c r="C4918" s="569" t="s">
        <v>78</v>
      </c>
      <c r="D4918" s="570">
        <v>100.19</v>
      </c>
    </row>
    <row r="4919" spans="1:4" ht="76.5">
      <c r="A4919" s="569">
        <v>90112</v>
      </c>
      <c r="B4919" s="569" t="s">
        <v>8745</v>
      </c>
      <c r="C4919" s="569" t="s">
        <v>78</v>
      </c>
      <c r="D4919" s="570">
        <v>56.89</v>
      </c>
    </row>
    <row r="4920" spans="1:4" ht="51">
      <c r="A4920" s="569">
        <v>95474</v>
      </c>
      <c r="B4920" s="569" t="s">
        <v>10784</v>
      </c>
      <c r="C4920" s="569" t="s">
        <v>40</v>
      </c>
      <c r="D4920" s="570">
        <v>578.64</v>
      </c>
    </row>
    <row r="4921" spans="1:4" ht="76.5">
      <c r="A4921" s="569">
        <v>89282</v>
      </c>
      <c r="B4921" s="569" t="s">
        <v>8234</v>
      </c>
      <c r="C4921" s="569" t="s">
        <v>78</v>
      </c>
      <c r="D4921" s="570">
        <v>47.04</v>
      </c>
    </row>
    <row r="4922" spans="1:4" ht="76.5">
      <c r="A4922" s="569">
        <v>89283</v>
      </c>
      <c r="B4922" s="569" t="s">
        <v>8235</v>
      </c>
      <c r="C4922" s="569" t="s">
        <v>78</v>
      </c>
      <c r="D4922" s="570">
        <v>48.81</v>
      </c>
    </row>
    <row r="4923" spans="1:4" ht="76.5">
      <c r="A4923" s="569">
        <v>89284</v>
      </c>
      <c r="B4923" s="569" t="s">
        <v>8236</v>
      </c>
      <c r="C4923" s="569" t="s">
        <v>78</v>
      </c>
      <c r="D4923" s="570">
        <v>43.2</v>
      </c>
    </row>
    <row r="4924" spans="1:4" ht="76.5">
      <c r="A4924" s="569">
        <v>89285</v>
      </c>
      <c r="B4924" s="569" t="s">
        <v>8237</v>
      </c>
      <c r="C4924" s="569" t="s">
        <v>78</v>
      </c>
      <c r="D4924" s="570">
        <v>44.97</v>
      </c>
    </row>
    <row r="4925" spans="1:4" ht="76.5">
      <c r="A4925" s="569">
        <v>89286</v>
      </c>
      <c r="B4925" s="569" t="s">
        <v>8238</v>
      </c>
      <c r="C4925" s="569" t="s">
        <v>78</v>
      </c>
      <c r="D4925" s="570">
        <v>50.95</v>
      </c>
    </row>
    <row r="4926" spans="1:4" ht="76.5">
      <c r="A4926" s="569">
        <v>89287</v>
      </c>
      <c r="B4926" s="569" t="s">
        <v>8239</v>
      </c>
      <c r="C4926" s="569" t="s">
        <v>78</v>
      </c>
      <c r="D4926" s="570">
        <v>52.72</v>
      </c>
    </row>
    <row r="4927" spans="1:4" ht="76.5">
      <c r="A4927" s="569">
        <v>89288</v>
      </c>
      <c r="B4927" s="569" t="s">
        <v>8240</v>
      </c>
      <c r="C4927" s="569" t="s">
        <v>78</v>
      </c>
      <c r="D4927" s="570">
        <v>45.55</v>
      </c>
    </row>
    <row r="4928" spans="1:4" ht="76.5">
      <c r="A4928" s="569">
        <v>89289</v>
      </c>
      <c r="B4928" s="569" t="s">
        <v>8241</v>
      </c>
      <c r="C4928" s="569" t="s">
        <v>78</v>
      </c>
      <c r="D4928" s="570">
        <v>47.32</v>
      </c>
    </row>
    <row r="4929" spans="1:4" ht="76.5">
      <c r="A4929" s="569">
        <v>89290</v>
      </c>
      <c r="B4929" s="569" t="s">
        <v>8242</v>
      </c>
      <c r="C4929" s="569" t="s">
        <v>78</v>
      </c>
      <c r="D4929" s="570">
        <v>54.61</v>
      </c>
    </row>
    <row r="4930" spans="1:4" ht="76.5">
      <c r="A4930" s="569">
        <v>89291</v>
      </c>
      <c r="B4930" s="569" t="s">
        <v>8243</v>
      </c>
      <c r="C4930" s="569" t="s">
        <v>78</v>
      </c>
      <c r="D4930" s="570">
        <v>56.57</v>
      </c>
    </row>
    <row r="4931" spans="1:4" ht="76.5">
      <c r="A4931" s="569">
        <v>89292</v>
      </c>
      <c r="B4931" s="569" t="s">
        <v>8244</v>
      </c>
      <c r="C4931" s="569" t="s">
        <v>78</v>
      </c>
      <c r="D4931" s="570">
        <v>50.83</v>
      </c>
    </row>
    <row r="4932" spans="1:4" ht="76.5">
      <c r="A4932" s="569">
        <v>89293</v>
      </c>
      <c r="B4932" s="569" t="s">
        <v>8245</v>
      </c>
      <c r="C4932" s="569" t="s">
        <v>78</v>
      </c>
      <c r="D4932" s="570">
        <v>52.79</v>
      </c>
    </row>
    <row r="4933" spans="1:4" ht="76.5">
      <c r="A4933" s="569">
        <v>89294</v>
      </c>
      <c r="B4933" s="569" t="s">
        <v>8246</v>
      </c>
      <c r="C4933" s="569" t="s">
        <v>78</v>
      </c>
      <c r="D4933" s="570">
        <v>59.82</v>
      </c>
    </row>
    <row r="4934" spans="1:4" ht="76.5">
      <c r="A4934" s="569">
        <v>89295</v>
      </c>
      <c r="B4934" s="569" t="s">
        <v>8247</v>
      </c>
      <c r="C4934" s="569" t="s">
        <v>78</v>
      </c>
      <c r="D4934" s="570">
        <v>61.78</v>
      </c>
    </row>
    <row r="4935" spans="1:4" ht="76.5">
      <c r="A4935" s="569">
        <v>89296</v>
      </c>
      <c r="B4935" s="569" t="s">
        <v>8248</v>
      </c>
      <c r="C4935" s="569" t="s">
        <v>78</v>
      </c>
      <c r="D4935" s="570">
        <v>53.86</v>
      </c>
    </row>
    <row r="4936" spans="1:4" ht="76.5">
      <c r="A4936" s="569">
        <v>89297</v>
      </c>
      <c r="B4936" s="569" t="s">
        <v>8249</v>
      </c>
      <c r="C4936" s="569" t="s">
        <v>78</v>
      </c>
      <c r="D4936" s="570">
        <v>55.82</v>
      </c>
    </row>
    <row r="4937" spans="1:4" ht="76.5">
      <c r="A4937" s="569">
        <v>89298</v>
      </c>
      <c r="B4937" s="569" t="s">
        <v>8250</v>
      </c>
      <c r="C4937" s="569" t="s">
        <v>78</v>
      </c>
      <c r="D4937" s="570">
        <v>55.59</v>
      </c>
    </row>
    <row r="4938" spans="1:4" ht="76.5">
      <c r="A4938" s="569">
        <v>89299</v>
      </c>
      <c r="B4938" s="569" t="s">
        <v>8251</v>
      </c>
      <c r="C4938" s="569" t="s">
        <v>78</v>
      </c>
      <c r="D4938" s="570">
        <v>58.09</v>
      </c>
    </row>
    <row r="4939" spans="1:4" ht="76.5">
      <c r="A4939" s="569">
        <v>89300</v>
      </c>
      <c r="B4939" s="569" t="s">
        <v>8252</v>
      </c>
      <c r="C4939" s="569" t="s">
        <v>78</v>
      </c>
      <c r="D4939" s="570">
        <v>51.75</v>
      </c>
    </row>
    <row r="4940" spans="1:4" ht="76.5">
      <c r="A4940" s="569">
        <v>89301</v>
      </c>
      <c r="B4940" s="569" t="s">
        <v>8253</v>
      </c>
      <c r="C4940" s="569" t="s">
        <v>78</v>
      </c>
      <c r="D4940" s="570">
        <v>54.25</v>
      </c>
    </row>
    <row r="4941" spans="1:4" ht="76.5">
      <c r="A4941" s="569">
        <v>89302</v>
      </c>
      <c r="B4941" s="569" t="s">
        <v>8254</v>
      </c>
      <c r="C4941" s="569" t="s">
        <v>78</v>
      </c>
      <c r="D4941" s="570">
        <v>62.1</v>
      </c>
    </row>
    <row r="4942" spans="1:4" ht="76.5">
      <c r="A4942" s="569">
        <v>89303</v>
      </c>
      <c r="B4942" s="569" t="s">
        <v>8255</v>
      </c>
      <c r="C4942" s="569" t="s">
        <v>78</v>
      </c>
      <c r="D4942" s="570">
        <v>64.599999999999994</v>
      </c>
    </row>
    <row r="4943" spans="1:4" ht="76.5">
      <c r="A4943" s="569">
        <v>89304</v>
      </c>
      <c r="B4943" s="569" t="s">
        <v>8256</v>
      </c>
      <c r="C4943" s="569" t="s">
        <v>78</v>
      </c>
      <c r="D4943" s="570">
        <v>55.72</v>
      </c>
    </row>
    <row r="4944" spans="1:4" ht="76.5">
      <c r="A4944" s="569">
        <v>89305</v>
      </c>
      <c r="B4944" s="569" t="s">
        <v>8257</v>
      </c>
      <c r="C4944" s="569" t="s">
        <v>78</v>
      </c>
      <c r="D4944" s="570">
        <v>58.22</v>
      </c>
    </row>
    <row r="4945" spans="1:4" ht="76.5">
      <c r="A4945" s="569">
        <v>89306</v>
      </c>
      <c r="B4945" s="569" t="s">
        <v>8258</v>
      </c>
      <c r="C4945" s="569" t="s">
        <v>78</v>
      </c>
      <c r="D4945" s="570">
        <v>63.33</v>
      </c>
    </row>
    <row r="4946" spans="1:4" ht="76.5">
      <c r="A4946" s="569">
        <v>89307</v>
      </c>
      <c r="B4946" s="569" t="s">
        <v>8259</v>
      </c>
      <c r="C4946" s="569" t="s">
        <v>78</v>
      </c>
      <c r="D4946" s="570">
        <v>66.11</v>
      </c>
    </row>
    <row r="4947" spans="1:4" ht="76.5">
      <c r="A4947" s="569">
        <v>89308</v>
      </c>
      <c r="B4947" s="569" t="s">
        <v>8260</v>
      </c>
      <c r="C4947" s="569" t="s">
        <v>78</v>
      </c>
      <c r="D4947" s="570">
        <v>59.55</v>
      </c>
    </row>
    <row r="4948" spans="1:4" ht="76.5">
      <c r="A4948" s="569">
        <v>89309</v>
      </c>
      <c r="B4948" s="569" t="s">
        <v>8261</v>
      </c>
      <c r="C4948" s="569" t="s">
        <v>78</v>
      </c>
      <c r="D4948" s="570">
        <v>62.33</v>
      </c>
    </row>
    <row r="4949" spans="1:4" ht="76.5">
      <c r="A4949" s="569">
        <v>89310</v>
      </c>
      <c r="B4949" s="569" t="s">
        <v>8262</v>
      </c>
      <c r="C4949" s="569" t="s">
        <v>78</v>
      </c>
      <c r="D4949" s="570">
        <v>71.099999999999994</v>
      </c>
    </row>
    <row r="4950" spans="1:4" ht="76.5">
      <c r="A4950" s="569">
        <v>89311</v>
      </c>
      <c r="B4950" s="569" t="s">
        <v>8263</v>
      </c>
      <c r="C4950" s="569" t="s">
        <v>78</v>
      </c>
      <c r="D4950" s="570">
        <v>73.88</v>
      </c>
    </row>
    <row r="4951" spans="1:4" ht="76.5">
      <c r="A4951" s="569">
        <v>89312</v>
      </c>
      <c r="B4951" s="569" t="s">
        <v>8264</v>
      </c>
      <c r="C4951" s="569" t="s">
        <v>78</v>
      </c>
      <c r="D4951" s="570">
        <v>64.2</v>
      </c>
    </row>
    <row r="4952" spans="1:4" ht="76.5">
      <c r="A4952" s="569">
        <v>89313</v>
      </c>
      <c r="B4952" s="569" t="s">
        <v>8265</v>
      </c>
      <c r="C4952" s="569" t="s">
        <v>78</v>
      </c>
      <c r="D4952" s="570">
        <v>66.98</v>
      </c>
    </row>
    <row r="4953" spans="1:4" ht="38.25">
      <c r="A4953" s="569">
        <v>95465</v>
      </c>
      <c r="B4953" s="569" t="s">
        <v>5493</v>
      </c>
      <c r="C4953" s="569" t="s">
        <v>78</v>
      </c>
      <c r="D4953" s="570">
        <v>124.97</v>
      </c>
    </row>
    <row r="4954" spans="1:4" ht="76.5">
      <c r="A4954" s="569">
        <v>87447</v>
      </c>
      <c r="B4954" s="569" t="s">
        <v>7789</v>
      </c>
      <c r="C4954" s="569" t="s">
        <v>78</v>
      </c>
      <c r="D4954" s="570">
        <v>45.98</v>
      </c>
    </row>
    <row r="4955" spans="1:4" ht="76.5">
      <c r="A4955" s="569">
        <v>87448</v>
      </c>
      <c r="B4955" s="569" t="s">
        <v>7790</v>
      </c>
      <c r="C4955" s="569" t="s">
        <v>78</v>
      </c>
      <c r="D4955" s="570">
        <v>46.43</v>
      </c>
    </row>
    <row r="4956" spans="1:4" ht="76.5">
      <c r="A4956" s="569">
        <v>87449</v>
      </c>
      <c r="B4956" s="569" t="s">
        <v>7791</v>
      </c>
      <c r="C4956" s="569" t="s">
        <v>78</v>
      </c>
      <c r="D4956" s="570">
        <v>58.3</v>
      </c>
    </row>
    <row r="4957" spans="1:4" ht="76.5">
      <c r="A4957" s="569">
        <v>87450</v>
      </c>
      <c r="B4957" s="569" t="s">
        <v>7792</v>
      </c>
      <c r="C4957" s="569" t="s">
        <v>78</v>
      </c>
      <c r="D4957" s="570">
        <v>59.22</v>
      </c>
    </row>
    <row r="4958" spans="1:4" ht="76.5">
      <c r="A4958" s="569">
        <v>87451</v>
      </c>
      <c r="B4958" s="569" t="s">
        <v>7793</v>
      </c>
      <c r="C4958" s="569" t="s">
        <v>78</v>
      </c>
      <c r="D4958" s="570">
        <v>71.31</v>
      </c>
    </row>
    <row r="4959" spans="1:4" ht="76.5">
      <c r="A4959" s="569">
        <v>87452</v>
      </c>
      <c r="B4959" s="569" t="s">
        <v>7794</v>
      </c>
      <c r="C4959" s="569" t="s">
        <v>78</v>
      </c>
      <c r="D4959" s="570">
        <v>71.72</v>
      </c>
    </row>
    <row r="4960" spans="1:4" ht="76.5">
      <c r="A4960" s="569">
        <v>87453</v>
      </c>
      <c r="B4960" s="569" t="s">
        <v>7795</v>
      </c>
      <c r="C4960" s="569" t="s">
        <v>78</v>
      </c>
      <c r="D4960" s="570">
        <v>42.89</v>
      </c>
    </row>
    <row r="4961" spans="1:4" ht="76.5">
      <c r="A4961" s="569">
        <v>87454</v>
      </c>
      <c r="B4961" s="569" t="s">
        <v>7796</v>
      </c>
      <c r="C4961" s="569" t="s">
        <v>78</v>
      </c>
      <c r="D4961" s="570">
        <v>43.68</v>
      </c>
    </row>
    <row r="4962" spans="1:4" ht="76.5">
      <c r="A4962" s="569">
        <v>87455</v>
      </c>
      <c r="B4962" s="569" t="s">
        <v>7797</v>
      </c>
      <c r="C4962" s="569" t="s">
        <v>78</v>
      </c>
      <c r="D4962" s="570">
        <v>54.45</v>
      </c>
    </row>
    <row r="4963" spans="1:4" ht="76.5">
      <c r="A4963" s="569">
        <v>87456</v>
      </c>
      <c r="B4963" s="569" t="s">
        <v>7798</v>
      </c>
      <c r="C4963" s="569" t="s">
        <v>78</v>
      </c>
      <c r="D4963" s="570">
        <v>55.68</v>
      </c>
    </row>
    <row r="4964" spans="1:4" ht="76.5">
      <c r="A4964" s="569">
        <v>87457</v>
      </c>
      <c r="B4964" s="569" t="s">
        <v>7799</v>
      </c>
      <c r="C4964" s="569" t="s">
        <v>78</v>
      </c>
      <c r="D4964" s="570">
        <v>66.62</v>
      </c>
    </row>
    <row r="4965" spans="1:4" ht="76.5">
      <c r="A4965" s="569">
        <v>87458</v>
      </c>
      <c r="B4965" s="569" t="s">
        <v>7800</v>
      </c>
      <c r="C4965" s="569" t="s">
        <v>78</v>
      </c>
      <c r="D4965" s="570">
        <v>67.78</v>
      </c>
    </row>
    <row r="4966" spans="1:4" ht="76.5">
      <c r="A4966" s="569">
        <v>87459</v>
      </c>
      <c r="B4966" s="569" t="s">
        <v>7801</v>
      </c>
      <c r="C4966" s="569" t="s">
        <v>78</v>
      </c>
      <c r="D4966" s="570">
        <v>51.06</v>
      </c>
    </row>
    <row r="4967" spans="1:4" ht="76.5">
      <c r="A4967" s="569">
        <v>87460</v>
      </c>
      <c r="B4967" s="569" t="s">
        <v>7802</v>
      </c>
      <c r="C4967" s="569" t="s">
        <v>78</v>
      </c>
      <c r="D4967" s="570">
        <v>51.85</v>
      </c>
    </row>
    <row r="4968" spans="1:4" ht="76.5">
      <c r="A4968" s="569">
        <v>87461</v>
      </c>
      <c r="B4968" s="569" t="s">
        <v>7803</v>
      </c>
      <c r="C4968" s="569" t="s">
        <v>78</v>
      </c>
      <c r="D4968" s="570">
        <v>63.42</v>
      </c>
    </row>
    <row r="4969" spans="1:4" ht="76.5">
      <c r="A4969" s="569">
        <v>87462</v>
      </c>
      <c r="B4969" s="569" t="s">
        <v>7804</v>
      </c>
      <c r="C4969" s="569" t="s">
        <v>78</v>
      </c>
      <c r="D4969" s="570">
        <v>64.34</v>
      </c>
    </row>
    <row r="4970" spans="1:4" ht="76.5">
      <c r="A4970" s="569">
        <v>87463</v>
      </c>
      <c r="B4970" s="569" t="s">
        <v>7805</v>
      </c>
      <c r="C4970" s="569" t="s">
        <v>78</v>
      </c>
      <c r="D4970" s="570">
        <v>75.739999999999995</v>
      </c>
    </row>
    <row r="4971" spans="1:4" ht="76.5">
      <c r="A4971" s="569">
        <v>87464</v>
      </c>
      <c r="B4971" s="569" t="s">
        <v>7806</v>
      </c>
      <c r="C4971" s="569" t="s">
        <v>78</v>
      </c>
      <c r="D4971" s="570">
        <v>76.900000000000006</v>
      </c>
    </row>
    <row r="4972" spans="1:4" ht="76.5">
      <c r="A4972" s="569">
        <v>87465</v>
      </c>
      <c r="B4972" s="569" t="s">
        <v>7807</v>
      </c>
      <c r="C4972" s="569" t="s">
        <v>78</v>
      </c>
      <c r="D4972" s="570">
        <v>45.76</v>
      </c>
    </row>
    <row r="4973" spans="1:4" ht="76.5">
      <c r="A4973" s="569">
        <v>87466</v>
      </c>
      <c r="B4973" s="569" t="s">
        <v>7808</v>
      </c>
      <c r="C4973" s="569" t="s">
        <v>78</v>
      </c>
      <c r="D4973" s="570">
        <v>46.55</v>
      </c>
    </row>
    <row r="4974" spans="1:4" ht="76.5">
      <c r="A4974" s="569">
        <v>87467</v>
      </c>
      <c r="B4974" s="569" t="s">
        <v>7809</v>
      </c>
      <c r="C4974" s="569" t="s">
        <v>78</v>
      </c>
      <c r="D4974" s="570">
        <v>57.67</v>
      </c>
    </row>
    <row r="4975" spans="1:4" ht="76.5">
      <c r="A4975" s="569">
        <v>87468</v>
      </c>
      <c r="B4975" s="569" t="s">
        <v>7810</v>
      </c>
      <c r="C4975" s="569" t="s">
        <v>78</v>
      </c>
      <c r="D4975" s="570">
        <v>58.59</v>
      </c>
    </row>
    <row r="4976" spans="1:4" ht="76.5">
      <c r="A4976" s="569">
        <v>87469</v>
      </c>
      <c r="B4976" s="569" t="s">
        <v>7811</v>
      </c>
      <c r="C4976" s="569" t="s">
        <v>78</v>
      </c>
      <c r="D4976" s="570">
        <v>70</v>
      </c>
    </row>
    <row r="4977" spans="1:4" ht="76.5">
      <c r="A4977" s="569">
        <v>87470</v>
      </c>
      <c r="B4977" s="569" t="s">
        <v>7812</v>
      </c>
      <c r="C4977" s="569" t="s">
        <v>78</v>
      </c>
      <c r="D4977" s="570">
        <v>71.16</v>
      </c>
    </row>
    <row r="4978" spans="1:4" ht="76.5">
      <c r="A4978" s="569">
        <v>89044</v>
      </c>
      <c r="B4978" s="569" t="s">
        <v>8148</v>
      </c>
      <c r="C4978" s="569" t="s">
        <v>78</v>
      </c>
      <c r="D4978" s="570">
        <v>45.86</v>
      </c>
    </row>
    <row r="4979" spans="1:4" ht="76.5">
      <c r="A4979" s="569">
        <v>89169</v>
      </c>
      <c r="B4979" s="569" t="s">
        <v>8158</v>
      </c>
      <c r="C4979" s="569" t="s">
        <v>78</v>
      </c>
      <c r="D4979" s="570">
        <v>46.52</v>
      </c>
    </row>
    <row r="4980" spans="1:4" ht="76.5">
      <c r="A4980" s="569">
        <v>89978</v>
      </c>
      <c r="B4980" s="569" t="s">
        <v>8710</v>
      </c>
      <c r="C4980" s="569" t="s">
        <v>78</v>
      </c>
      <c r="D4980" s="570">
        <v>58.56</v>
      </c>
    </row>
    <row r="4981" spans="1:4" ht="38.25">
      <c r="A4981" s="569" t="s">
        <v>11707</v>
      </c>
      <c r="B4981" s="569" t="s">
        <v>11708</v>
      </c>
      <c r="C4981" s="569" t="s">
        <v>78</v>
      </c>
      <c r="D4981" s="570">
        <v>108.89</v>
      </c>
    </row>
    <row r="4982" spans="1:4" ht="38.25">
      <c r="A4982" s="569" t="s">
        <v>11709</v>
      </c>
      <c r="B4982" s="569" t="s">
        <v>11710</v>
      </c>
      <c r="C4982" s="569" t="s">
        <v>78</v>
      </c>
      <c r="D4982" s="570">
        <v>109.06</v>
      </c>
    </row>
    <row r="4983" spans="1:4" ht="51">
      <c r="A4983" s="569" t="s">
        <v>11711</v>
      </c>
      <c r="B4983" s="569" t="s">
        <v>11712</v>
      </c>
      <c r="C4983" s="569" t="s">
        <v>78</v>
      </c>
      <c r="D4983" s="570">
        <v>192.59</v>
      </c>
    </row>
    <row r="4984" spans="1:4" ht="63.75">
      <c r="A4984" s="569">
        <v>89453</v>
      </c>
      <c r="B4984" s="569" t="s">
        <v>8345</v>
      </c>
      <c r="C4984" s="569" t="s">
        <v>78</v>
      </c>
      <c r="D4984" s="570">
        <v>53.15</v>
      </c>
    </row>
    <row r="4985" spans="1:4" ht="63.75">
      <c r="A4985" s="569">
        <v>89454</v>
      </c>
      <c r="B4985" s="569" t="s">
        <v>8346</v>
      </c>
      <c r="C4985" s="569" t="s">
        <v>78</v>
      </c>
      <c r="D4985" s="570">
        <v>50.91</v>
      </c>
    </row>
    <row r="4986" spans="1:4" ht="63.75">
      <c r="A4986" s="569">
        <v>89455</v>
      </c>
      <c r="B4986" s="569" t="s">
        <v>8347</v>
      </c>
      <c r="C4986" s="569" t="s">
        <v>78</v>
      </c>
      <c r="D4986" s="570">
        <v>65.84</v>
      </c>
    </row>
    <row r="4987" spans="1:4" ht="63.75">
      <c r="A4987" s="569">
        <v>89456</v>
      </c>
      <c r="B4987" s="569" t="s">
        <v>8348</v>
      </c>
      <c r="C4987" s="569" t="s">
        <v>78</v>
      </c>
      <c r="D4987" s="570">
        <v>63.08</v>
      </c>
    </row>
    <row r="4988" spans="1:4" ht="63.75">
      <c r="A4988" s="569">
        <v>89457</v>
      </c>
      <c r="B4988" s="569" t="s">
        <v>8349</v>
      </c>
      <c r="C4988" s="569" t="s">
        <v>78</v>
      </c>
      <c r="D4988" s="570">
        <v>56.53</v>
      </c>
    </row>
    <row r="4989" spans="1:4" ht="63.75">
      <c r="A4989" s="569">
        <v>89458</v>
      </c>
      <c r="B4989" s="569" t="s">
        <v>8350</v>
      </c>
      <c r="C4989" s="569" t="s">
        <v>78</v>
      </c>
      <c r="D4989" s="570">
        <v>52.8</v>
      </c>
    </row>
    <row r="4990" spans="1:4" ht="63.75">
      <c r="A4990" s="569">
        <v>89459</v>
      </c>
      <c r="B4990" s="569" t="s">
        <v>8351</v>
      </c>
      <c r="C4990" s="569" t="s">
        <v>78</v>
      </c>
      <c r="D4990" s="570">
        <v>70.569999999999993</v>
      </c>
    </row>
    <row r="4991" spans="1:4" ht="63.75">
      <c r="A4991" s="569">
        <v>89460</v>
      </c>
      <c r="B4991" s="569" t="s">
        <v>8352</v>
      </c>
      <c r="C4991" s="569" t="s">
        <v>78</v>
      </c>
      <c r="D4991" s="570">
        <v>65.92</v>
      </c>
    </row>
    <row r="4992" spans="1:4" ht="63.75">
      <c r="A4992" s="569">
        <v>89462</v>
      </c>
      <c r="B4992" s="569" t="s">
        <v>8353</v>
      </c>
      <c r="C4992" s="569" t="s">
        <v>78</v>
      </c>
      <c r="D4992" s="570">
        <v>61.34</v>
      </c>
    </row>
    <row r="4993" spans="1:4" ht="63.75">
      <c r="A4993" s="569">
        <v>89463</v>
      </c>
      <c r="B4993" s="569" t="s">
        <v>8354</v>
      </c>
      <c r="C4993" s="569" t="s">
        <v>78</v>
      </c>
      <c r="D4993" s="570">
        <v>59.33</v>
      </c>
    </row>
    <row r="4994" spans="1:4" ht="63.75">
      <c r="A4994" s="569">
        <v>89464</v>
      </c>
      <c r="B4994" s="569" t="s">
        <v>8355</v>
      </c>
      <c r="C4994" s="569" t="s">
        <v>78</v>
      </c>
      <c r="D4994" s="570">
        <v>82.1</v>
      </c>
    </row>
    <row r="4995" spans="1:4" ht="63.75">
      <c r="A4995" s="569">
        <v>89465</v>
      </c>
      <c r="B4995" s="569" t="s">
        <v>8356</v>
      </c>
      <c r="C4995" s="569" t="s">
        <v>78</v>
      </c>
      <c r="D4995" s="570">
        <v>79.7</v>
      </c>
    </row>
    <row r="4996" spans="1:4" ht="63.75">
      <c r="A4996" s="569">
        <v>89466</v>
      </c>
      <c r="B4996" s="569" t="s">
        <v>8357</v>
      </c>
      <c r="C4996" s="569" t="s">
        <v>78</v>
      </c>
      <c r="D4996" s="570">
        <v>64.87</v>
      </c>
    </row>
    <row r="4997" spans="1:4" ht="63.75">
      <c r="A4997" s="569">
        <v>89467</v>
      </c>
      <c r="B4997" s="569" t="s">
        <v>8358</v>
      </c>
      <c r="C4997" s="569" t="s">
        <v>78</v>
      </c>
      <c r="D4997" s="570">
        <v>61.21</v>
      </c>
    </row>
    <row r="4998" spans="1:4" ht="63.75">
      <c r="A4998" s="569">
        <v>89468</v>
      </c>
      <c r="B4998" s="569" t="s">
        <v>8359</v>
      </c>
      <c r="C4998" s="569" t="s">
        <v>78</v>
      </c>
      <c r="D4998" s="570">
        <v>86.47</v>
      </c>
    </row>
    <row r="4999" spans="1:4" ht="63.75">
      <c r="A4999" s="569">
        <v>89469</v>
      </c>
      <c r="B4999" s="569" t="s">
        <v>8360</v>
      </c>
      <c r="C4999" s="569" t="s">
        <v>78</v>
      </c>
      <c r="D4999" s="570">
        <v>82.01</v>
      </c>
    </row>
    <row r="5000" spans="1:4" ht="63.75">
      <c r="A5000" s="569">
        <v>89470</v>
      </c>
      <c r="B5000" s="569" t="s">
        <v>8361</v>
      </c>
      <c r="C5000" s="569" t="s">
        <v>78</v>
      </c>
      <c r="D5000" s="570">
        <v>63.41</v>
      </c>
    </row>
    <row r="5001" spans="1:4" ht="63.75">
      <c r="A5001" s="569">
        <v>89471</v>
      </c>
      <c r="B5001" s="569" t="s">
        <v>8362</v>
      </c>
      <c r="C5001" s="569" t="s">
        <v>78</v>
      </c>
      <c r="D5001" s="570">
        <v>61.18</v>
      </c>
    </row>
    <row r="5002" spans="1:4" ht="63.75">
      <c r="A5002" s="569">
        <v>89472</v>
      </c>
      <c r="B5002" s="569" t="s">
        <v>8363</v>
      </c>
      <c r="C5002" s="569" t="s">
        <v>78</v>
      </c>
      <c r="D5002" s="570">
        <v>75.900000000000006</v>
      </c>
    </row>
    <row r="5003" spans="1:4" ht="63.75">
      <c r="A5003" s="569">
        <v>89473</v>
      </c>
      <c r="B5003" s="569" t="s">
        <v>8364</v>
      </c>
      <c r="C5003" s="569" t="s">
        <v>78</v>
      </c>
      <c r="D5003" s="570">
        <v>73.319999999999993</v>
      </c>
    </row>
    <row r="5004" spans="1:4" ht="63.75">
      <c r="A5004" s="569">
        <v>89474</v>
      </c>
      <c r="B5004" s="569" t="s">
        <v>8365</v>
      </c>
      <c r="C5004" s="569" t="s">
        <v>78</v>
      </c>
      <c r="D5004" s="570">
        <v>69.67</v>
      </c>
    </row>
    <row r="5005" spans="1:4" ht="63.75">
      <c r="A5005" s="569">
        <v>89475</v>
      </c>
      <c r="B5005" s="569" t="s">
        <v>8366</v>
      </c>
      <c r="C5005" s="569" t="s">
        <v>78</v>
      </c>
      <c r="D5005" s="570">
        <v>64.64</v>
      </c>
    </row>
    <row r="5006" spans="1:4" ht="63.75">
      <c r="A5006" s="569">
        <v>89476</v>
      </c>
      <c r="B5006" s="569" t="s">
        <v>8367</v>
      </c>
      <c r="C5006" s="569" t="s">
        <v>78</v>
      </c>
      <c r="D5006" s="570">
        <v>83.69</v>
      </c>
    </row>
    <row r="5007" spans="1:4" ht="63.75">
      <c r="A5007" s="569">
        <v>89477</v>
      </c>
      <c r="B5007" s="569" t="s">
        <v>8368</v>
      </c>
      <c r="C5007" s="569" t="s">
        <v>78</v>
      </c>
      <c r="D5007" s="570">
        <v>77.92</v>
      </c>
    </row>
    <row r="5008" spans="1:4" ht="63.75">
      <c r="A5008" s="569">
        <v>89478</v>
      </c>
      <c r="B5008" s="569" t="s">
        <v>8369</v>
      </c>
      <c r="C5008" s="569" t="s">
        <v>78</v>
      </c>
      <c r="D5008" s="570">
        <v>71.790000000000006</v>
      </c>
    </row>
    <row r="5009" spans="1:4" ht="63.75">
      <c r="A5009" s="569">
        <v>89479</v>
      </c>
      <c r="B5009" s="569" t="s">
        <v>8370</v>
      </c>
      <c r="C5009" s="569" t="s">
        <v>78</v>
      </c>
      <c r="D5009" s="570">
        <v>69.8</v>
      </c>
    </row>
    <row r="5010" spans="1:4" ht="63.75">
      <c r="A5010" s="569">
        <v>89480</v>
      </c>
      <c r="B5010" s="569" t="s">
        <v>8371</v>
      </c>
      <c r="C5010" s="569" t="s">
        <v>78</v>
      </c>
      <c r="D5010" s="570">
        <v>92.38</v>
      </c>
    </row>
    <row r="5011" spans="1:4" ht="63.75">
      <c r="A5011" s="569">
        <v>89483</v>
      </c>
      <c r="B5011" s="569" t="s">
        <v>8373</v>
      </c>
      <c r="C5011" s="569" t="s">
        <v>78</v>
      </c>
      <c r="D5011" s="570">
        <v>90.13</v>
      </c>
    </row>
    <row r="5012" spans="1:4" ht="63.75">
      <c r="A5012" s="569">
        <v>89484</v>
      </c>
      <c r="B5012" s="569" t="s">
        <v>8374</v>
      </c>
      <c r="C5012" s="569" t="s">
        <v>78</v>
      </c>
      <c r="D5012" s="570">
        <v>78.209999999999994</v>
      </c>
    </row>
    <row r="5013" spans="1:4" ht="63.75">
      <c r="A5013" s="569">
        <v>89486</v>
      </c>
      <c r="B5013" s="569" t="s">
        <v>8375</v>
      </c>
      <c r="C5013" s="569" t="s">
        <v>78</v>
      </c>
      <c r="D5013" s="570">
        <v>73.42</v>
      </c>
    </row>
    <row r="5014" spans="1:4" ht="63.75">
      <c r="A5014" s="569">
        <v>89487</v>
      </c>
      <c r="B5014" s="569" t="s">
        <v>8376</v>
      </c>
      <c r="C5014" s="569" t="s">
        <v>78</v>
      </c>
      <c r="D5014" s="570">
        <v>99.79</v>
      </c>
    </row>
    <row r="5015" spans="1:4" ht="63.75">
      <c r="A5015" s="569">
        <v>89488</v>
      </c>
      <c r="B5015" s="569" t="s">
        <v>8377</v>
      </c>
      <c r="C5015" s="569" t="s">
        <v>78</v>
      </c>
      <c r="D5015" s="570">
        <v>94.21</v>
      </c>
    </row>
    <row r="5016" spans="1:4" ht="63.75">
      <c r="A5016" s="569">
        <v>91815</v>
      </c>
      <c r="B5016" s="569" t="s">
        <v>9209</v>
      </c>
      <c r="C5016" s="569" t="s">
        <v>78</v>
      </c>
      <c r="D5016" s="570">
        <v>53.23</v>
      </c>
    </row>
    <row r="5017" spans="1:4" ht="63.75">
      <c r="A5017" s="569">
        <v>91816</v>
      </c>
      <c r="B5017" s="569" t="s">
        <v>9210</v>
      </c>
      <c r="C5017" s="569" t="s">
        <v>78</v>
      </c>
      <c r="D5017" s="570">
        <v>61.57</v>
      </c>
    </row>
    <row r="5018" spans="1:4" ht="63.75">
      <c r="A5018" s="569">
        <v>72139</v>
      </c>
      <c r="B5018" s="569" t="s">
        <v>7383</v>
      </c>
      <c r="C5018" s="569" t="s">
        <v>78</v>
      </c>
      <c r="D5018" s="570">
        <v>488.69</v>
      </c>
    </row>
    <row r="5019" spans="1:4" ht="63.75">
      <c r="A5019" s="569">
        <v>72175</v>
      </c>
      <c r="B5019" s="569" t="s">
        <v>7385</v>
      </c>
      <c r="C5019" s="569" t="s">
        <v>78</v>
      </c>
      <c r="D5019" s="570">
        <v>492.44</v>
      </c>
    </row>
    <row r="5020" spans="1:4" ht="63.75">
      <c r="A5020" s="569">
        <v>72176</v>
      </c>
      <c r="B5020" s="569" t="s">
        <v>7386</v>
      </c>
      <c r="C5020" s="569" t="s">
        <v>78</v>
      </c>
      <c r="D5020" s="570">
        <v>496.19</v>
      </c>
    </row>
    <row r="5021" spans="1:4" ht="25.5">
      <c r="A5021" s="569">
        <v>72178</v>
      </c>
      <c r="B5021" s="569" t="s">
        <v>4551</v>
      </c>
      <c r="C5021" s="569" t="s">
        <v>78</v>
      </c>
      <c r="D5021" s="570">
        <v>22.26</v>
      </c>
    </row>
    <row r="5022" spans="1:4" ht="38.25">
      <c r="A5022" s="569">
        <v>72179</v>
      </c>
      <c r="B5022" s="569" t="s">
        <v>7387</v>
      </c>
      <c r="C5022" s="569" t="s">
        <v>78</v>
      </c>
      <c r="D5022" s="570">
        <v>43.62</v>
      </c>
    </row>
    <row r="5023" spans="1:4" ht="51">
      <c r="A5023" s="569">
        <v>72180</v>
      </c>
      <c r="B5023" s="569" t="s">
        <v>7388</v>
      </c>
      <c r="C5023" s="569" t="s">
        <v>78</v>
      </c>
      <c r="D5023" s="570">
        <v>13.8</v>
      </c>
    </row>
    <row r="5024" spans="1:4" ht="51">
      <c r="A5024" s="569">
        <v>72181</v>
      </c>
      <c r="B5024" s="569" t="s">
        <v>7389</v>
      </c>
      <c r="C5024" s="569" t="s">
        <v>78</v>
      </c>
      <c r="D5024" s="570">
        <v>27.96</v>
      </c>
    </row>
    <row r="5025" spans="1:4" ht="51">
      <c r="A5025" s="569" t="s">
        <v>11402</v>
      </c>
      <c r="B5025" s="569" t="s">
        <v>11403</v>
      </c>
      <c r="C5025" s="569" t="s">
        <v>78</v>
      </c>
      <c r="D5025" s="570">
        <v>257.29000000000002</v>
      </c>
    </row>
    <row r="5026" spans="1:4" ht="38.25">
      <c r="A5026" s="569" t="s">
        <v>11674</v>
      </c>
      <c r="B5026" s="569" t="s">
        <v>5652</v>
      </c>
      <c r="C5026" s="569" t="s">
        <v>78</v>
      </c>
      <c r="D5026" s="570">
        <v>188.05</v>
      </c>
    </row>
    <row r="5027" spans="1:4" ht="63.75">
      <c r="A5027" s="569" t="s">
        <v>11977</v>
      </c>
      <c r="B5027" s="569" t="s">
        <v>11978</v>
      </c>
      <c r="C5027" s="569" t="s">
        <v>78</v>
      </c>
      <c r="D5027" s="570">
        <v>562.70000000000005</v>
      </c>
    </row>
    <row r="5028" spans="1:4" ht="51">
      <c r="A5028" s="569">
        <v>79627</v>
      </c>
      <c r="B5028" s="569" t="s">
        <v>4662</v>
      </c>
      <c r="C5028" s="569" t="s">
        <v>78</v>
      </c>
      <c r="D5028" s="570">
        <v>656</v>
      </c>
    </row>
    <row r="5029" spans="1:4" ht="51">
      <c r="A5029" s="569">
        <v>96358</v>
      </c>
      <c r="B5029" s="569" t="s">
        <v>11043</v>
      </c>
      <c r="C5029" s="569" t="s">
        <v>78</v>
      </c>
      <c r="D5029" s="570">
        <v>72.56</v>
      </c>
    </row>
    <row r="5030" spans="1:4" ht="51">
      <c r="A5030" s="569">
        <v>96359</v>
      </c>
      <c r="B5030" s="569" t="s">
        <v>11044</v>
      </c>
      <c r="C5030" s="569" t="s">
        <v>78</v>
      </c>
      <c r="D5030" s="570">
        <v>79.739999999999995</v>
      </c>
    </row>
    <row r="5031" spans="1:4" ht="51">
      <c r="A5031" s="569">
        <v>96360</v>
      </c>
      <c r="B5031" s="569" t="s">
        <v>11045</v>
      </c>
      <c r="C5031" s="569" t="s">
        <v>78</v>
      </c>
      <c r="D5031" s="570">
        <v>92.12</v>
      </c>
    </row>
    <row r="5032" spans="1:4" ht="51">
      <c r="A5032" s="569">
        <v>96361</v>
      </c>
      <c r="B5032" s="569" t="s">
        <v>11046</v>
      </c>
      <c r="C5032" s="569" t="s">
        <v>78</v>
      </c>
      <c r="D5032" s="570">
        <v>106.13</v>
      </c>
    </row>
    <row r="5033" spans="1:4" ht="63.75">
      <c r="A5033" s="569">
        <v>96362</v>
      </c>
      <c r="B5033" s="569" t="s">
        <v>11047</v>
      </c>
      <c r="C5033" s="569" t="s">
        <v>78</v>
      </c>
      <c r="D5033" s="570">
        <v>95.69</v>
      </c>
    </row>
    <row r="5034" spans="1:4" ht="63.75">
      <c r="A5034" s="569">
        <v>96363</v>
      </c>
      <c r="B5034" s="569" t="s">
        <v>11048</v>
      </c>
      <c r="C5034" s="569" t="s">
        <v>78</v>
      </c>
      <c r="D5034" s="570">
        <v>103.12</v>
      </c>
    </row>
    <row r="5035" spans="1:4" ht="63.75">
      <c r="A5035" s="569">
        <v>96364</v>
      </c>
      <c r="B5035" s="569" t="s">
        <v>11049</v>
      </c>
      <c r="C5035" s="569" t="s">
        <v>78</v>
      </c>
      <c r="D5035" s="570">
        <v>115.26</v>
      </c>
    </row>
    <row r="5036" spans="1:4" ht="63.75">
      <c r="A5036" s="569">
        <v>96365</v>
      </c>
      <c r="B5036" s="569" t="s">
        <v>11050</v>
      </c>
      <c r="C5036" s="569" t="s">
        <v>78</v>
      </c>
      <c r="D5036" s="570">
        <v>129.5</v>
      </c>
    </row>
    <row r="5037" spans="1:4" ht="51">
      <c r="A5037" s="569">
        <v>96366</v>
      </c>
      <c r="B5037" s="569" t="s">
        <v>11051</v>
      </c>
      <c r="C5037" s="569" t="s">
        <v>78</v>
      </c>
      <c r="D5037" s="570">
        <v>118.83</v>
      </c>
    </row>
    <row r="5038" spans="1:4" ht="51">
      <c r="A5038" s="569">
        <v>96367</v>
      </c>
      <c r="B5038" s="569" t="s">
        <v>11052</v>
      </c>
      <c r="C5038" s="569" t="s">
        <v>78</v>
      </c>
      <c r="D5038" s="570">
        <v>126.48</v>
      </c>
    </row>
    <row r="5039" spans="1:4" ht="51">
      <c r="A5039" s="569">
        <v>96368</v>
      </c>
      <c r="B5039" s="569" t="s">
        <v>11053</v>
      </c>
      <c r="C5039" s="569" t="s">
        <v>78</v>
      </c>
      <c r="D5039" s="570">
        <v>138.4</v>
      </c>
    </row>
    <row r="5040" spans="1:4" ht="51">
      <c r="A5040" s="569">
        <v>96369</v>
      </c>
      <c r="B5040" s="569" t="s">
        <v>11054</v>
      </c>
      <c r="C5040" s="569" t="s">
        <v>78</v>
      </c>
      <c r="D5040" s="570">
        <v>152.87</v>
      </c>
    </row>
    <row r="5041" spans="1:4" ht="51">
      <c r="A5041" s="569">
        <v>96370</v>
      </c>
      <c r="B5041" s="569" t="s">
        <v>11055</v>
      </c>
      <c r="C5041" s="569" t="s">
        <v>78</v>
      </c>
      <c r="D5041" s="570">
        <v>46.4</v>
      </c>
    </row>
    <row r="5042" spans="1:4" ht="51">
      <c r="A5042" s="569">
        <v>96371</v>
      </c>
      <c r="B5042" s="569" t="s">
        <v>11056</v>
      </c>
      <c r="C5042" s="569" t="s">
        <v>78</v>
      </c>
      <c r="D5042" s="570">
        <v>53.44</v>
      </c>
    </row>
    <row r="5043" spans="1:4" ht="25.5">
      <c r="A5043" s="569">
        <v>96372</v>
      </c>
      <c r="B5043" s="569" t="s">
        <v>11057</v>
      </c>
      <c r="C5043" s="569" t="s">
        <v>78</v>
      </c>
      <c r="D5043" s="570">
        <v>25.89</v>
      </c>
    </row>
    <row r="5044" spans="1:4" ht="25.5">
      <c r="A5044" s="569">
        <v>96373</v>
      </c>
      <c r="B5044" s="569" t="s">
        <v>11058</v>
      </c>
      <c r="C5044" s="569" t="s">
        <v>20</v>
      </c>
      <c r="D5044" s="570">
        <v>6.65</v>
      </c>
    </row>
    <row r="5045" spans="1:4" ht="25.5">
      <c r="A5045" s="569">
        <v>96374</v>
      </c>
      <c r="B5045" s="569" t="s">
        <v>11059</v>
      </c>
      <c r="C5045" s="569" t="s">
        <v>20</v>
      </c>
      <c r="D5045" s="570">
        <v>10.130000000000001</v>
      </c>
    </row>
    <row r="5046" spans="1:4" ht="51">
      <c r="A5046" s="569" t="s">
        <v>11595</v>
      </c>
      <c r="B5046" s="569" t="s">
        <v>11596</v>
      </c>
      <c r="C5046" s="569" t="s">
        <v>78</v>
      </c>
      <c r="D5046" s="570">
        <v>53.81</v>
      </c>
    </row>
    <row r="5047" spans="1:4" ht="51">
      <c r="A5047" s="569" t="s">
        <v>11597</v>
      </c>
      <c r="B5047" s="569" t="s">
        <v>11598</v>
      </c>
      <c r="C5047" s="569" t="s">
        <v>78</v>
      </c>
      <c r="D5047" s="570">
        <v>110.15</v>
      </c>
    </row>
    <row r="5048" spans="1:4" ht="63.75">
      <c r="A5048" s="569" t="s">
        <v>11450</v>
      </c>
      <c r="B5048" s="569" t="s">
        <v>11451</v>
      </c>
      <c r="C5048" s="569" t="s">
        <v>78</v>
      </c>
      <c r="D5048" s="570">
        <v>44.68</v>
      </c>
    </row>
    <row r="5049" spans="1:4" ht="63.75">
      <c r="A5049" s="569" t="s">
        <v>11452</v>
      </c>
      <c r="B5049" s="569" t="s">
        <v>11453</v>
      </c>
      <c r="C5049" s="569" t="s">
        <v>78</v>
      </c>
      <c r="D5049" s="570">
        <v>37.659999999999997</v>
      </c>
    </row>
    <row r="5050" spans="1:4" ht="38.25">
      <c r="A5050" s="569">
        <v>83694</v>
      </c>
      <c r="B5050" s="569" t="s">
        <v>7519</v>
      </c>
      <c r="C5050" s="569" t="s">
        <v>78</v>
      </c>
      <c r="D5050" s="570">
        <v>13.2</v>
      </c>
    </row>
    <row r="5051" spans="1:4" ht="38.25">
      <c r="A5051" s="569" t="s">
        <v>12036</v>
      </c>
      <c r="B5051" s="569" t="s">
        <v>5797</v>
      </c>
      <c r="C5051" s="569" t="s">
        <v>78</v>
      </c>
      <c r="D5051" s="570">
        <v>20.399999999999999</v>
      </c>
    </row>
    <row r="5052" spans="1:4" ht="25.5">
      <c r="A5052" s="569">
        <v>83771</v>
      </c>
      <c r="B5052" s="569" t="s">
        <v>4716</v>
      </c>
      <c r="C5052" s="569" t="s">
        <v>40</v>
      </c>
      <c r="D5052" s="570">
        <v>6.83</v>
      </c>
    </row>
    <row r="5053" spans="1:4" ht="51">
      <c r="A5053" s="569">
        <v>92970</v>
      </c>
      <c r="B5053" s="569" t="s">
        <v>9930</v>
      </c>
      <c r="C5053" s="569" t="s">
        <v>78</v>
      </c>
      <c r="D5053" s="570">
        <v>10.67</v>
      </c>
    </row>
    <row r="5054" spans="1:4" ht="38.25">
      <c r="A5054" s="569">
        <v>41879</v>
      </c>
      <c r="B5054" s="569" t="s">
        <v>7316</v>
      </c>
      <c r="C5054" s="569" t="s">
        <v>78</v>
      </c>
      <c r="D5054" s="570">
        <v>0.12</v>
      </c>
    </row>
    <row r="5055" spans="1:4" ht="51">
      <c r="A5055" s="569">
        <v>72916</v>
      </c>
      <c r="B5055" s="569" t="s">
        <v>7441</v>
      </c>
      <c r="C5055" s="569" t="s">
        <v>40</v>
      </c>
      <c r="D5055" s="570">
        <v>29.26</v>
      </c>
    </row>
    <row r="5056" spans="1:4" ht="51">
      <c r="A5056" s="569">
        <v>72919</v>
      </c>
      <c r="B5056" s="569" t="s">
        <v>7442</v>
      </c>
      <c r="C5056" s="569" t="s">
        <v>40</v>
      </c>
      <c r="D5056" s="570">
        <v>43.71</v>
      </c>
    </row>
    <row r="5057" spans="1:4" ht="51">
      <c r="A5057" s="569">
        <v>72922</v>
      </c>
      <c r="B5057" s="569" t="s">
        <v>4611</v>
      </c>
      <c r="C5057" s="569" t="s">
        <v>40</v>
      </c>
      <c r="D5057" s="570">
        <v>60.37</v>
      </c>
    </row>
    <row r="5058" spans="1:4" ht="51">
      <c r="A5058" s="569">
        <v>72923</v>
      </c>
      <c r="B5058" s="569" t="s">
        <v>7443</v>
      </c>
      <c r="C5058" s="569" t="s">
        <v>40</v>
      </c>
      <c r="D5058" s="570">
        <v>64.94</v>
      </c>
    </row>
    <row r="5059" spans="1:4" ht="51">
      <c r="A5059" s="569">
        <v>72924</v>
      </c>
      <c r="B5059" s="569" t="s">
        <v>7444</v>
      </c>
      <c r="C5059" s="569" t="s">
        <v>40</v>
      </c>
      <c r="D5059" s="570">
        <v>55.55</v>
      </c>
    </row>
    <row r="5060" spans="1:4" ht="25.5">
      <c r="A5060" s="569">
        <v>72961</v>
      </c>
      <c r="B5060" s="569" t="s">
        <v>4614</v>
      </c>
      <c r="C5060" s="569" t="s">
        <v>78</v>
      </c>
      <c r="D5060" s="570">
        <v>1.22</v>
      </c>
    </row>
    <row r="5061" spans="1:4" ht="63.75">
      <c r="A5061" s="569">
        <v>96387</v>
      </c>
      <c r="B5061" s="569" t="s">
        <v>12122</v>
      </c>
      <c r="C5061" s="569" t="s">
        <v>40</v>
      </c>
      <c r="D5061" s="570">
        <v>6.06</v>
      </c>
    </row>
    <row r="5062" spans="1:4" ht="51">
      <c r="A5062" s="569">
        <v>96388</v>
      </c>
      <c r="B5062" s="569" t="s">
        <v>12123</v>
      </c>
      <c r="C5062" s="569" t="s">
        <v>40</v>
      </c>
      <c r="D5062" s="570">
        <v>5.82</v>
      </c>
    </row>
    <row r="5063" spans="1:4" ht="51">
      <c r="A5063" s="569">
        <v>96389</v>
      </c>
      <c r="B5063" s="569" t="s">
        <v>12124</v>
      </c>
      <c r="C5063" s="569" t="s">
        <v>40</v>
      </c>
      <c r="D5063" s="570">
        <v>31.17</v>
      </c>
    </row>
    <row r="5064" spans="1:4" ht="51">
      <c r="A5064" s="569">
        <v>96390</v>
      </c>
      <c r="B5064" s="569" t="s">
        <v>12125</v>
      </c>
      <c r="C5064" s="569" t="s">
        <v>40</v>
      </c>
      <c r="D5064" s="570">
        <v>53.22</v>
      </c>
    </row>
    <row r="5065" spans="1:4" ht="51">
      <c r="A5065" s="569">
        <v>96391</v>
      </c>
      <c r="B5065" s="569" t="s">
        <v>12126</v>
      </c>
      <c r="C5065" s="569" t="s">
        <v>40</v>
      </c>
      <c r="D5065" s="570">
        <v>74.900000000000006</v>
      </c>
    </row>
    <row r="5066" spans="1:4" ht="51">
      <c r="A5066" s="569">
        <v>96392</v>
      </c>
      <c r="B5066" s="569" t="s">
        <v>12127</v>
      </c>
      <c r="C5066" s="569" t="s">
        <v>40</v>
      </c>
      <c r="D5066" s="570">
        <v>100.54</v>
      </c>
    </row>
    <row r="5067" spans="1:4" ht="38.25">
      <c r="A5067" s="569">
        <v>96396</v>
      </c>
      <c r="B5067" s="569" t="s">
        <v>12128</v>
      </c>
      <c r="C5067" s="569" t="s">
        <v>40</v>
      </c>
      <c r="D5067" s="570">
        <v>111.24</v>
      </c>
    </row>
    <row r="5068" spans="1:4" ht="51">
      <c r="A5068" s="569">
        <v>96397</v>
      </c>
      <c r="B5068" s="569" t="s">
        <v>12129</v>
      </c>
      <c r="C5068" s="569" t="s">
        <v>40</v>
      </c>
      <c r="D5068" s="570">
        <v>150.91999999999999</v>
      </c>
    </row>
    <row r="5069" spans="1:4" ht="38.25">
      <c r="A5069" s="569">
        <v>96398</v>
      </c>
      <c r="B5069" s="569" t="s">
        <v>12130</v>
      </c>
      <c r="C5069" s="569" t="s">
        <v>40</v>
      </c>
      <c r="D5069" s="570">
        <v>166.77</v>
      </c>
    </row>
    <row r="5070" spans="1:4" ht="38.25">
      <c r="A5070" s="569">
        <v>96399</v>
      </c>
      <c r="B5070" s="569" t="s">
        <v>12131</v>
      </c>
      <c r="C5070" s="569" t="s">
        <v>40</v>
      </c>
      <c r="D5070" s="570">
        <v>91.71</v>
      </c>
    </row>
    <row r="5071" spans="1:4" ht="38.25">
      <c r="A5071" s="569">
        <v>96400</v>
      </c>
      <c r="B5071" s="569" t="s">
        <v>12132</v>
      </c>
      <c r="C5071" s="569" t="s">
        <v>40</v>
      </c>
      <c r="D5071" s="570">
        <v>100.37</v>
      </c>
    </row>
    <row r="5072" spans="1:4" ht="25.5">
      <c r="A5072" s="569">
        <v>96401</v>
      </c>
      <c r="B5072" s="569" t="s">
        <v>12133</v>
      </c>
      <c r="C5072" s="569" t="s">
        <v>78</v>
      </c>
      <c r="D5072" s="570">
        <v>4.72</v>
      </c>
    </row>
    <row r="5073" spans="1:4" ht="25.5">
      <c r="A5073" s="569">
        <v>96402</v>
      </c>
      <c r="B5073" s="569" t="s">
        <v>12134</v>
      </c>
      <c r="C5073" s="569" t="s">
        <v>78</v>
      </c>
      <c r="D5073" s="570">
        <v>2.82</v>
      </c>
    </row>
    <row r="5074" spans="1:4" ht="51">
      <c r="A5074" s="569">
        <v>72799</v>
      </c>
      <c r="B5074" s="569" t="s">
        <v>7422</v>
      </c>
      <c r="C5074" s="569" t="s">
        <v>78</v>
      </c>
      <c r="D5074" s="570">
        <v>74.02</v>
      </c>
    </row>
    <row r="5075" spans="1:4">
      <c r="A5075" s="569">
        <v>72942</v>
      </c>
      <c r="B5075" s="569" t="s">
        <v>4612</v>
      </c>
      <c r="C5075" s="569" t="s">
        <v>78</v>
      </c>
      <c r="D5075" s="570">
        <v>1.34</v>
      </c>
    </row>
    <row r="5076" spans="1:4">
      <c r="A5076" s="569">
        <v>72943</v>
      </c>
      <c r="B5076" s="569" t="s">
        <v>4613</v>
      </c>
      <c r="C5076" s="569" t="s">
        <v>78</v>
      </c>
      <c r="D5076" s="570">
        <v>1.54</v>
      </c>
    </row>
    <row r="5077" spans="1:4" ht="25.5">
      <c r="A5077" s="569">
        <v>72972</v>
      </c>
      <c r="B5077" s="569" t="s">
        <v>4617</v>
      </c>
      <c r="C5077" s="569" t="s">
        <v>78</v>
      </c>
      <c r="D5077" s="570">
        <v>0.75</v>
      </c>
    </row>
    <row r="5078" spans="1:4" ht="25.5">
      <c r="A5078" s="569">
        <v>72973</v>
      </c>
      <c r="B5078" s="569" t="s">
        <v>4618</v>
      </c>
      <c r="C5078" s="569" t="s">
        <v>20</v>
      </c>
      <c r="D5078" s="570">
        <v>1.41</v>
      </c>
    </row>
    <row r="5079" spans="1:4" ht="25.5">
      <c r="A5079" s="569">
        <v>72974</v>
      </c>
      <c r="B5079" s="569" t="s">
        <v>4619</v>
      </c>
      <c r="C5079" s="569" t="s">
        <v>78</v>
      </c>
      <c r="D5079" s="570">
        <v>4.71</v>
      </c>
    </row>
    <row r="5080" spans="1:4" ht="25.5">
      <c r="A5080" s="569">
        <v>72975</v>
      </c>
      <c r="B5080" s="569" t="s">
        <v>4620</v>
      </c>
      <c r="C5080" s="569" t="s">
        <v>78</v>
      </c>
      <c r="D5080" s="570">
        <v>0.53</v>
      </c>
    </row>
    <row r="5081" spans="1:4" ht="51">
      <c r="A5081" s="569">
        <v>72978</v>
      </c>
      <c r="B5081" s="569" t="s">
        <v>7447</v>
      </c>
      <c r="C5081" s="569" t="s">
        <v>20</v>
      </c>
      <c r="D5081" s="570">
        <v>4.71</v>
      </c>
    </row>
    <row r="5082" spans="1:4" ht="51">
      <c r="A5082" s="569">
        <v>72979</v>
      </c>
      <c r="B5082" s="569" t="s">
        <v>7448</v>
      </c>
      <c r="C5082" s="569" t="s">
        <v>78</v>
      </c>
      <c r="D5082" s="570">
        <v>9.01</v>
      </c>
    </row>
    <row r="5083" spans="1:4" ht="76.5">
      <c r="A5083" s="569" t="s">
        <v>11361</v>
      </c>
      <c r="B5083" s="569" t="s">
        <v>5511</v>
      </c>
      <c r="C5083" s="569" t="s">
        <v>78</v>
      </c>
      <c r="D5083" s="570">
        <v>3.56</v>
      </c>
    </row>
    <row r="5084" spans="1:4" ht="38.25">
      <c r="A5084" s="569" t="s">
        <v>11542</v>
      </c>
      <c r="B5084" s="569" t="s">
        <v>11543</v>
      </c>
      <c r="C5084" s="569" t="s">
        <v>40</v>
      </c>
      <c r="D5084" s="570">
        <v>669.97</v>
      </c>
    </row>
    <row r="5085" spans="1:4" ht="38.25">
      <c r="A5085" s="569" t="s">
        <v>11544</v>
      </c>
      <c r="B5085" s="569" t="s">
        <v>11545</v>
      </c>
      <c r="C5085" s="569" t="s">
        <v>40</v>
      </c>
      <c r="D5085" s="570">
        <v>506.8</v>
      </c>
    </row>
    <row r="5086" spans="1:4" ht="38.25">
      <c r="A5086" s="569">
        <v>92391</v>
      </c>
      <c r="B5086" s="569" t="s">
        <v>5319</v>
      </c>
      <c r="C5086" s="569" t="s">
        <v>78</v>
      </c>
      <c r="D5086" s="570">
        <v>57.65</v>
      </c>
    </row>
    <row r="5087" spans="1:4" ht="38.25">
      <c r="A5087" s="569">
        <v>92392</v>
      </c>
      <c r="B5087" s="569" t="s">
        <v>5320</v>
      </c>
      <c r="C5087" s="569" t="s">
        <v>78</v>
      </c>
      <c r="D5087" s="570">
        <v>60.54</v>
      </c>
    </row>
    <row r="5088" spans="1:4" ht="38.25">
      <c r="A5088" s="569">
        <v>92393</v>
      </c>
      <c r="B5088" s="569" t="s">
        <v>5321</v>
      </c>
      <c r="C5088" s="569" t="s">
        <v>78</v>
      </c>
      <c r="D5088" s="570">
        <v>51.48</v>
      </c>
    </row>
    <row r="5089" spans="1:4" ht="38.25">
      <c r="A5089" s="569">
        <v>92394</v>
      </c>
      <c r="B5089" s="569" t="s">
        <v>5322</v>
      </c>
      <c r="C5089" s="569" t="s">
        <v>78</v>
      </c>
      <c r="D5089" s="570">
        <v>55.24</v>
      </c>
    </row>
    <row r="5090" spans="1:4" ht="38.25">
      <c r="A5090" s="569">
        <v>92395</v>
      </c>
      <c r="B5090" s="569" t="s">
        <v>5323</v>
      </c>
      <c r="C5090" s="569" t="s">
        <v>78</v>
      </c>
      <c r="D5090" s="570">
        <v>69.959999999999994</v>
      </c>
    </row>
    <row r="5091" spans="1:4" ht="51">
      <c r="A5091" s="569">
        <v>92396</v>
      </c>
      <c r="B5091" s="569" t="s">
        <v>9466</v>
      </c>
      <c r="C5091" s="569" t="s">
        <v>78</v>
      </c>
      <c r="D5091" s="570">
        <v>60.61</v>
      </c>
    </row>
    <row r="5092" spans="1:4" ht="51">
      <c r="A5092" s="569">
        <v>92397</v>
      </c>
      <c r="B5092" s="569" t="s">
        <v>9467</v>
      </c>
      <c r="C5092" s="569" t="s">
        <v>78</v>
      </c>
      <c r="D5092" s="570">
        <v>50.7</v>
      </c>
    </row>
    <row r="5093" spans="1:4" ht="51">
      <c r="A5093" s="569">
        <v>92398</v>
      </c>
      <c r="B5093" s="569" t="s">
        <v>9468</v>
      </c>
      <c r="C5093" s="569" t="s">
        <v>78</v>
      </c>
      <c r="D5093" s="570">
        <v>59.25</v>
      </c>
    </row>
    <row r="5094" spans="1:4" ht="38.25">
      <c r="A5094" s="569">
        <v>92399</v>
      </c>
      <c r="B5094" s="569" t="s">
        <v>5324</v>
      </c>
      <c r="C5094" s="569" t="s">
        <v>78</v>
      </c>
      <c r="D5094" s="570">
        <v>60.35</v>
      </c>
    </row>
    <row r="5095" spans="1:4" ht="38.25">
      <c r="A5095" s="569">
        <v>92400</v>
      </c>
      <c r="B5095" s="569" t="s">
        <v>9469</v>
      </c>
      <c r="C5095" s="569" t="s">
        <v>78</v>
      </c>
      <c r="D5095" s="570">
        <v>69.680000000000007</v>
      </c>
    </row>
    <row r="5096" spans="1:4" ht="38.25">
      <c r="A5096" s="569">
        <v>92401</v>
      </c>
      <c r="B5096" s="569" t="s">
        <v>5325</v>
      </c>
      <c r="C5096" s="569" t="s">
        <v>78</v>
      </c>
      <c r="D5096" s="570">
        <v>70.87</v>
      </c>
    </row>
    <row r="5097" spans="1:4" ht="38.25">
      <c r="A5097" s="569">
        <v>92402</v>
      </c>
      <c r="B5097" s="569" t="s">
        <v>9470</v>
      </c>
      <c r="C5097" s="569" t="s">
        <v>78</v>
      </c>
      <c r="D5097" s="570">
        <v>60.02</v>
      </c>
    </row>
    <row r="5098" spans="1:4" ht="38.25">
      <c r="A5098" s="569">
        <v>92403</v>
      </c>
      <c r="B5098" s="569" t="s">
        <v>9471</v>
      </c>
      <c r="C5098" s="569" t="s">
        <v>78</v>
      </c>
      <c r="D5098" s="570">
        <v>50.09</v>
      </c>
    </row>
    <row r="5099" spans="1:4" ht="38.25">
      <c r="A5099" s="569">
        <v>92404</v>
      </c>
      <c r="B5099" s="569" t="s">
        <v>9472</v>
      </c>
      <c r="C5099" s="569" t="s">
        <v>78</v>
      </c>
      <c r="D5099" s="570">
        <v>58.09</v>
      </c>
    </row>
    <row r="5100" spans="1:4" ht="38.25">
      <c r="A5100" s="569">
        <v>92405</v>
      </c>
      <c r="B5100" s="569" t="s">
        <v>9473</v>
      </c>
      <c r="C5100" s="569" t="s">
        <v>78</v>
      </c>
      <c r="D5100" s="570">
        <v>59.16</v>
      </c>
    </row>
    <row r="5101" spans="1:4" ht="38.25">
      <c r="A5101" s="569">
        <v>92406</v>
      </c>
      <c r="B5101" s="569" t="s">
        <v>9474</v>
      </c>
      <c r="C5101" s="569" t="s">
        <v>78</v>
      </c>
      <c r="D5101" s="570">
        <v>70.98</v>
      </c>
    </row>
    <row r="5102" spans="1:4" ht="38.25">
      <c r="A5102" s="569">
        <v>92407</v>
      </c>
      <c r="B5102" s="569" t="s">
        <v>9475</v>
      </c>
      <c r="C5102" s="569" t="s">
        <v>78</v>
      </c>
      <c r="D5102" s="570">
        <v>72.12</v>
      </c>
    </row>
    <row r="5103" spans="1:4" ht="51">
      <c r="A5103" s="569">
        <v>93679</v>
      </c>
      <c r="B5103" s="569" t="s">
        <v>10203</v>
      </c>
      <c r="C5103" s="569" t="s">
        <v>78</v>
      </c>
      <c r="D5103" s="570">
        <v>66.27</v>
      </c>
    </row>
    <row r="5104" spans="1:4" ht="51">
      <c r="A5104" s="569">
        <v>93680</v>
      </c>
      <c r="B5104" s="569" t="s">
        <v>10204</v>
      </c>
      <c r="C5104" s="569" t="s">
        <v>78</v>
      </c>
      <c r="D5104" s="570">
        <v>56.12</v>
      </c>
    </row>
    <row r="5105" spans="1:4" ht="51">
      <c r="A5105" s="569">
        <v>93681</v>
      </c>
      <c r="B5105" s="569" t="s">
        <v>10205</v>
      </c>
      <c r="C5105" s="569" t="s">
        <v>78</v>
      </c>
      <c r="D5105" s="570">
        <v>67.650000000000006</v>
      </c>
    </row>
    <row r="5106" spans="1:4" ht="38.25">
      <c r="A5106" s="569">
        <v>93682</v>
      </c>
      <c r="B5106" s="569" t="s">
        <v>5421</v>
      </c>
      <c r="C5106" s="569" t="s">
        <v>78</v>
      </c>
      <c r="D5106" s="570">
        <v>68.83</v>
      </c>
    </row>
    <row r="5107" spans="1:4" ht="25.5">
      <c r="A5107" s="569">
        <v>97114</v>
      </c>
      <c r="B5107" s="569" t="s">
        <v>12573</v>
      </c>
      <c r="C5107" s="569" t="s">
        <v>20</v>
      </c>
      <c r="D5107" s="570">
        <v>0.28999999999999998</v>
      </c>
    </row>
    <row r="5108" spans="1:4" ht="38.25">
      <c r="A5108" s="569">
        <v>97115</v>
      </c>
      <c r="B5108" s="569" t="s">
        <v>12574</v>
      </c>
      <c r="C5108" s="569" t="s">
        <v>23</v>
      </c>
      <c r="D5108" s="570">
        <v>24.95</v>
      </c>
    </row>
    <row r="5109" spans="1:4" ht="38.25">
      <c r="A5109" s="569">
        <v>97120</v>
      </c>
      <c r="B5109" s="569" t="s">
        <v>12575</v>
      </c>
      <c r="C5109" s="569" t="s">
        <v>23</v>
      </c>
      <c r="D5109" s="570">
        <v>5.75</v>
      </c>
    </row>
    <row r="5110" spans="1:4" ht="38.25">
      <c r="A5110" s="569">
        <v>97802</v>
      </c>
      <c r="B5110" s="569" t="s">
        <v>13327</v>
      </c>
      <c r="C5110" s="569" t="s">
        <v>78</v>
      </c>
      <c r="D5110" s="570">
        <v>3.13</v>
      </c>
    </row>
    <row r="5111" spans="1:4" ht="51">
      <c r="A5111" s="569">
        <v>97803</v>
      </c>
      <c r="B5111" s="569" t="s">
        <v>13328</v>
      </c>
      <c r="C5111" s="569" t="s">
        <v>78</v>
      </c>
      <c r="D5111" s="570">
        <v>3.73</v>
      </c>
    </row>
    <row r="5112" spans="1:4" ht="38.25">
      <c r="A5112" s="569">
        <v>97805</v>
      </c>
      <c r="B5112" s="569" t="s">
        <v>13329</v>
      </c>
      <c r="C5112" s="569" t="s">
        <v>78</v>
      </c>
      <c r="D5112" s="570">
        <v>6.91</v>
      </c>
    </row>
    <row r="5113" spans="1:4" ht="38.25">
      <c r="A5113" s="569">
        <v>97806</v>
      </c>
      <c r="B5113" s="569" t="s">
        <v>13330</v>
      </c>
      <c r="C5113" s="569" t="s">
        <v>78</v>
      </c>
      <c r="D5113" s="570">
        <v>8.32</v>
      </c>
    </row>
    <row r="5114" spans="1:4" ht="38.25">
      <c r="A5114" s="569">
        <v>97807</v>
      </c>
      <c r="B5114" s="569" t="s">
        <v>13331</v>
      </c>
      <c r="C5114" s="569" t="s">
        <v>78</v>
      </c>
      <c r="D5114" s="570">
        <v>9.74</v>
      </c>
    </row>
    <row r="5115" spans="1:4" ht="38.25">
      <c r="A5115" s="569">
        <v>97809</v>
      </c>
      <c r="B5115" s="569" t="s">
        <v>13332</v>
      </c>
      <c r="C5115" s="569" t="s">
        <v>78</v>
      </c>
      <c r="D5115" s="570">
        <v>12.45</v>
      </c>
    </row>
    <row r="5116" spans="1:4" ht="38.25">
      <c r="A5116" s="569">
        <v>97810</v>
      </c>
      <c r="B5116" s="569" t="s">
        <v>13333</v>
      </c>
      <c r="C5116" s="569" t="s">
        <v>78</v>
      </c>
      <c r="D5116" s="570">
        <v>13.87</v>
      </c>
    </row>
    <row r="5117" spans="1:4" ht="38.25">
      <c r="A5117" s="569">
        <v>97811</v>
      </c>
      <c r="B5117" s="569" t="s">
        <v>13334</v>
      </c>
      <c r="C5117" s="569" t="s">
        <v>78</v>
      </c>
      <c r="D5117" s="570">
        <v>15.29</v>
      </c>
    </row>
    <row r="5118" spans="1:4" ht="38.25">
      <c r="A5118" s="569">
        <v>97813</v>
      </c>
      <c r="B5118" s="569" t="s">
        <v>13335</v>
      </c>
      <c r="C5118" s="569" t="s">
        <v>78</v>
      </c>
      <c r="D5118" s="570">
        <v>3.29</v>
      </c>
    </row>
    <row r="5119" spans="1:4" ht="51">
      <c r="A5119" s="569">
        <v>97814</v>
      </c>
      <c r="B5119" s="569" t="s">
        <v>13336</v>
      </c>
      <c r="C5119" s="569" t="s">
        <v>78</v>
      </c>
      <c r="D5119" s="570">
        <v>3.89</v>
      </c>
    </row>
    <row r="5120" spans="1:4" ht="38.25">
      <c r="A5120" s="569">
        <v>97816</v>
      </c>
      <c r="B5120" s="569" t="s">
        <v>13337</v>
      </c>
      <c r="C5120" s="569" t="s">
        <v>78</v>
      </c>
      <c r="D5120" s="570">
        <v>7.39</v>
      </c>
    </row>
    <row r="5121" spans="1:4" ht="51">
      <c r="A5121" s="569">
        <v>97817</v>
      </c>
      <c r="B5121" s="569" t="s">
        <v>13338</v>
      </c>
      <c r="C5121" s="569" t="s">
        <v>78</v>
      </c>
      <c r="D5121" s="570">
        <v>8.8000000000000007</v>
      </c>
    </row>
    <row r="5122" spans="1:4" ht="51">
      <c r="A5122" s="569">
        <v>97818</v>
      </c>
      <c r="B5122" s="569" t="s">
        <v>13339</v>
      </c>
      <c r="C5122" s="569" t="s">
        <v>78</v>
      </c>
      <c r="D5122" s="570">
        <v>10.38</v>
      </c>
    </row>
    <row r="5123" spans="1:4" ht="38.25">
      <c r="A5123" s="569">
        <v>97820</v>
      </c>
      <c r="B5123" s="569" t="s">
        <v>13340</v>
      </c>
      <c r="C5123" s="569" t="s">
        <v>78</v>
      </c>
      <c r="D5123" s="570">
        <v>13.41</v>
      </c>
    </row>
    <row r="5124" spans="1:4" ht="51">
      <c r="A5124" s="569">
        <v>97821</v>
      </c>
      <c r="B5124" s="569" t="s">
        <v>13341</v>
      </c>
      <c r="C5124" s="569" t="s">
        <v>78</v>
      </c>
      <c r="D5124" s="570">
        <v>14.83</v>
      </c>
    </row>
    <row r="5125" spans="1:4" ht="51">
      <c r="A5125" s="569">
        <v>97822</v>
      </c>
      <c r="B5125" s="569" t="s">
        <v>13342</v>
      </c>
      <c r="C5125" s="569" t="s">
        <v>78</v>
      </c>
      <c r="D5125" s="570">
        <v>16.43</v>
      </c>
    </row>
    <row r="5126" spans="1:4" ht="38.25">
      <c r="A5126" s="569">
        <v>72947</v>
      </c>
      <c r="B5126" s="569" t="s">
        <v>7446</v>
      </c>
      <c r="C5126" s="569" t="s">
        <v>78</v>
      </c>
      <c r="D5126" s="570">
        <v>26.49</v>
      </c>
    </row>
    <row r="5127" spans="1:4">
      <c r="A5127" s="569">
        <v>83693</v>
      </c>
      <c r="B5127" s="569" t="s">
        <v>4707</v>
      </c>
      <c r="C5127" s="569" t="s">
        <v>78</v>
      </c>
      <c r="D5127" s="570">
        <v>2.89</v>
      </c>
    </row>
    <row r="5128" spans="1:4" ht="51">
      <c r="A5128" s="569" t="s">
        <v>11398</v>
      </c>
      <c r="B5128" s="569" t="s">
        <v>11399</v>
      </c>
      <c r="C5128" s="569" t="s">
        <v>20</v>
      </c>
      <c r="D5128" s="570">
        <v>450.77</v>
      </c>
    </row>
    <row r="5129" spans="1:4" ht="38.25">
      <c r="A5129" s="569" t="s">
        <v>11400</v>
      </c>
      <c r="B5129" s="569" t="s">
        <v>5515</v>
      </c>
      <c r="C5129" s="569" t="s">
        <v>20</v>
      </c>
      <c r="D5129" s="570">
        <v>391.06</v>
      </c>
    </row>
    <row r="5130" spans="1:4" ht="51">
      <c r="A5130" s="569" t="s">
        <v>12037</v>
      </c>
      <c r="B5130" s="569" t="s">
        <v>12038</v>
      </c>
      <c r="C5130" s="569" t="s">
        <v>78</v>
      </c>
      <c r="D5130" s="570">
        <v>4.68</v>
      </c>
    </row>
    <row r="5131" spans="1:4" ht="25.5">
      <c r="A5131" s="569">
        <v>72962</v>
      </c>
      <c r="B5131" s="569" t="s">
        <v>4615</v>
      </c>
      <c r="C5131" s="569" t="s">
        <v>635</v>
      </c>
      <c r="D5131" s="570">
        <v>234.97</v>
      </c>
    </row>
    <row r="5132" spans="1:4" ht="25.5">
      <c r="A5132" s="569">
        <v>72963</v>
      </c>
      <c r="B5132" s="569" t="s">
        <v>4616</v>
      </c>
      <c r="C5132" s="569" t="s">
        <v>635</v>
      </c>
      <c r="D5132" s="570">
        <v>196.55</v>
      </c>
    </row>
    <row r="5133" spans="1:4" ht="38.25">
      <c r="A5133" s="569" t="s">
        <v>11360</v>
      </c>
      <c r="B5133" s="569" t="s">
        <v>5510</v>
      </c>
      <c r="C5133" s="569" t="s">
        <v>40</v>
      </c>
      <c r="D5133" s="570">
        <v>333.38</v>
      </c>
    </row>
    <row r="5134" spans="1:4" ht="63.75">
      <c r="A5134" s="569">
        <v>95990</v>
      </c>
      <c r="B5134" s="569" t="s">
        <v>12686</v>
      </c>
      <c r="C5134" s="569" t="s">
        <v>40</v>
      </c>
      <c r="D5134" s="570">
        <v>780.29</v>
      </c>
    </row>
    <row r="5135" spans="1:4" ht="51">
      <c r="A5135" s="569">
        <v>95992</v>
      </c>
      <c r="B5135" s="569" t="s">
        <v>12687</v>
      </c>
      <c r="C5135" s="569" t="s">
        <v>40</v>
      </c>
      <c r="D5135" s="570">
        <v>727.23</v>
      </c>
    </row>
    <row r="5136" spans="1:4" ht="63.75">
      <c r="A5136" s="569">
        <v>95993</v>
      </c>
      <c r="B5136" s="569" t="s">
        <v>12688</v>
      </c>
      <c r="C5136" s="569" t="s">
        <v>40</v>
      </c>
      <c r="D5136" s="570">
        <v>752.81</v>
      </c>
    </row>
    <row r="5137" spans="1:4" ht="51">
      <c r="A5137" s="569">
        <v>95994</v>
      </c>
      <c r="B5137" s="569" t="s">
        <v>12689</v>
      </c>
      <c r="C5137" s="569" t="s">
        <v>40</v>
      </c>
      <c r="D5137" s="570">
        <v>707.37</v>
      </c>
    </row>
    <row r="5138" spans="1:4" ht="63.75">
      <c r="A5138" s="569">
        <v>95995</v>
      </c>
      <c r="B5138" s="569" t="s">
        <v>12690</v>
      </c>
      <c r="C5138" s="569" t="s">
        <v>40</v>
      </c>
      <c r="D5138" s="570">
        <v>735.67</v>
      </c>
    </row>
    <row r="5139" spans="1:4" ht="51">
      <c r="A5139" s="569">
        <v>95996</v>
      </c>
      <c r="B5139" s="569" t="s">
        <v>12691</v>
      </c>
      <c r="C5139" s="569" t="s">
        <v>40</v>
      </c>
      <c r="D5139" s="570">
        <v>695.02</v>
      </c>
    </row>
    <row r="5140" spans="1:4" ht="63.75">
      <c r="A5140" s="569">
        <v>95997</v>
      </c>
      <c r="B5140" s="569" t="s">
        <v>12692</v>
      </c>
      <c r="C5140" s="569" t="s">
        <v>40</v>
      </c>
      <c r="D5140" s="570">
        <v>725.25</v>
      </c>
    </row>
    <row r="5141" spans="1:4" ht="51">
      <c r="A5141" s="569">
        <v>95998</v>
      </c>
      <c r="B5141" s="569" t="s">
        <v>12693</v>
      </c>
      <c r="C5141" s="569" t="s">
        <v>40</v>
      </c>
      <c r="D5141" s="570">
        <v>687.49</v>
      </c>
    </row>
    <row r="5142" spans="1:4" ht="63.75">
      <c r="A5142" s="569">
        <v>95999</v>
      </c>
      <c r="B5142" s="569" t="s">
        <v>12694</v>
      </c>
      <c r="C5142" s="569" t="s">
        <v>40</v>
      </c>
      <c r="D5142" s="570">
        <v>717.81</v>
      </c>
    </row>
    <row r="5143" spans="1:4" ht="51">
      <c r="A5143" s="569">
        <v>96000</v>
      </c>
      <c r="B5143" s="569" t="s">
        <v>12695</v>
      </c>
      <c r="C5143" s="569" t="s">
        <v>40</v>
      </c>
      <c r="D5143" s="570">
        <v>682.14</v>
      </c>
    </row>
    <row r="5144" spans="1:4" ht="38.25">
      <c r="A5144" s="569">
        <v>96001</v>
      </c>
      <c r="B5144" s="569" t="s">
        <v>12696</v>
      </c>
      <c r="C5144" s="569" t="s">
        <v>78</v>
      </c>
      <c r="D5144" s="570">
        <v>4.16</v>
      </c>
    </row>
    <row r="5145" spans="1:4" ht="38.25">
      <c r="A5145" s="569">
        <v>96002</v>
      </c>
      <c r="B5145" s="569" t="s">
        <v>12697</v>
      </c>
      <c r="C5145" s="569" t="s">
        <v>78</v>
      </c>
      <c r="D5145" s="570">
        <v>4.8</v>
      </c>
    </row>
    <row r="5146" spans="1:4" ht="38.25">
      <c r="A5146" s="569">
        <v>96393</v>
      </c>
      <c r="B5146" s="569" t="s">
        <v>11060</v>
      </c>
      <c r="C5146" s="569" t="s">
        <v>40</v>
      </c>
      <c r="D5146" s="570">
        <v>105.72</v>
      </c>
    </row>
    <row r="5147" spans="1:4" ht="38.25">
      <c r="A5147" s="569">
        <v>96394</v>
      </c>
      <c r="B5147" s="569" t="s">
        <v>11061</v>
      </c>
      <c r="C5147" s="569" t="s">
        <v>40</v>
      </c>
      <c r="D5147" s="570">
        <v>144.76</v>
      </c>
    </row>
    <row r="5148" spans="1:4" ht="38.25">
      <c r="A5148" s="569">
        <v>96395</v>
      </c>
      <c r="B5148" s="569" t="s">
        <v>11062</v>
      </c>
      <c r="C5148" s="569" t="s">
        <v>40</v>
      </c>
      <c r="D5148" s="570">
        <v>161.27000000000001</v>
      </c>
    </row>
    <row r="5149" spans="1:4" ht="38.25">
      <c r="A5149" s="569">
        <v>73445</v>
      </c>
      <c r="B5149" s="569" t="s">
        <v>7456</v>
      </c>
      <c r="C5149" s="569" t="s">
        <v>78</v>
      </c>
      <c r="D5149" s="570">
        <v>7.24</v>
      </c>
    </row>
    <row r="5150" spans="1:4">
      <c r="A5150" s="569">
        <v>73446</v>
      </c>
      <c r="B5150" s="569" t="s">
        <v>4627</v>
      </c>
      <c r="C5150" s="569" t="s">
        <v>78</v>
      </c>
      <c r="D5150" s="570">
        <v>16.239999999999998</v>
      </c>
    </row>
    <row r="5151" spans="1:4" ht="25.5">
      <c r="A5151" s="569" t="s">
        <v>11916</v>
      </c>
      <c r="B5151" s="569" t="s">
        <v>5759</v>
      </c>
      <c r="C5151" s="569" t="s">
        <v>78</v>
      </c>
      <c r="D5151" s="570">
        <v>13.62</v>
      </c>
    </row>
    <row r="5152" spans="1:4" ht="25.5">
      <c r="A5152" s="569" t="s">
        <v>11917</v>
      </c>
      <c r="B5152" s="569" t="s">
        <v>5760</v>
      </c>
      <c r="C5152" s="569" t="s">
        <v>78</v>
      </c>
      <c r="D5152" s="570">
        <v>17.04</v>
      </c>
    </row>
    <row r="5153" spans="1:4">
      <c r="A5153" s="569">
        <v>79462</v>
      </c>
      <c r="B5153" s="569" t="s">
        <v>4651</v>
      </c>
      <c r="C5153" s="569" t="s">
        <v>78</v>
      </c>
      <c r="D5153" s="570">
        <v>42.89</v>
      </c>
    </row>
    <row r="5154" spans="1:4" ht="38.25">
      <c r="A5154" s="569" t="s">
        <v>12003</v>
      </c>
      <c r="B5154" s="569" t="s">
        <v>12004</v>
      </c>
      <c r="C5154" s="569" t="s">
        <v>78</v>
      </c>
      <c r="D5154" s="570">
        <v>10</v>
      </c>
    </row>
    <row r="5155" spans="1:4" ht="25.5">
      <c r="A5155" s="569">
        <v>84651</v>
      </c>
      <c r="B5155" s="569" t="s">
        <v>4744</v>
      </c>
      <c r="C5155" s="569" t="s">
        <v>78</v>
      </c>
      <c r="D5155" s="570">
        <v>8.1999999999999993</v>
      </c>
    </row>
    <row r="5156" spans="1:4" ht="51">
      <c r="A5156" s="569">
        <v>88411</v>
      </c>
      <c r="B5156" s="569" t="s">
        <v>8052</v>
      </c>
      <c r="C5156" s="569" t="s">
        <v>78</v>
      </c>
      <c r="D5156" s="570">
        <v>1.66</v>
      </c>
    </row>
    <row r="5157" spans="1:4" ht="51">
      <c r="A5157" s="569">
        <v>88412</v>
      </c>
      <c r="B5157" s="569" t="s">
        <v>8053</v>
      </c>
      <c r="C5157" s="569" t="s">
        <v>78</v>
      </c>
      <c r="D5157" s="570">
        <v>1.2</v>
      </c>
    </row>
    <row r="5158" spans="1:4" ht="51">
      <c r="A5158" s="569">
        <v>88413</v>
      </c>
      <c r="B5158" s="569" t="s">
        <v>4934</v>
      </c>
      <c r="C5158" s="569" t="s">
        <v>78</v>
      </c>
      <c r="D5158" s="570">
        <v>2.6</v>
      </c>
    </row>
    <row r="5159" spans="1:4" ht="51">
      <c r="A5159" s="569">
        <v>88414</v>
      </c>
      <c r="B5159" s="569" t="s">
        <v>4935</v>
      </c>
      <c r="C5159" s="569" t="s">
        <v>78</v>
      </c>
      <c r="D5159" s="570">
        <v>2.91</v>
      </c>
    </row>
    <row r="5160" spans="1:4" ht="38.25">
      <c r="A5160" s="569">
        <v>88415</v>
      </c>
      <c r="B5160" s="569" t="s">
        <v>8054</v>
      </c>
      <c r="C5160" s="569" t="s">
        <v>78</v>
      </c>
      <c r="D5160" s="570">
        <v>1.81</v>
      </c>
    </row>
    <row r="5161" spans="1:4" ht="51">
      <c r="A5161" s="569">
        <v>88416</v>
      </c>
      <c r="B5161" s="569" t="s">
        <v>8055</v>
      </c>
      <c r="C5161" s="569" t="s">
        <v>78</v>
      </c>
      <c r="D5161" s="570">
        <v>12.72</v>
      </c>
    </row>
    <row r="5162" spans="1:4" ht="63.75">
      <c r="A5162" s="569">
        <v>88417</v>
      </c>
      <c r="B5162" s="569" t="s">
        <v>8056</v>
      </c>
      <c r="C5162" s="569" t="s">
        <v>78</v>
      </c>
      <c r="D5162" s="570">
        <v>11.07</v>
      </c>
    </row>
    <row r="5163" spans="1:4" ht="51">
      <c r="A5163" s="569">
        <v>88420</v>
      </c>
      <c r="B5163" s="569" t="s">
        <v>8057</v>
      </c>
      <c r="C5163" s="569" t="s">
        <v>78</v>
      </c>
      <c r="D5163" s="570">
        <v>16.07</v>
      </c>
    </row>
    <row r="5164" spans="1:4" ht="51">
      <c r="A5164" s="569">
        <v>88421</v>
      </c>
      <c r="B5164" s="569" t="s">
        <v>8058</v>
      </c>
      <c r="C5164" s="569" t="s">
        <v>78</v>
      </c>
      <c r="D5164" s="570">
        <v>17.13</v>
      </c>
    </row>
    <row r="5165" spans="1:4" ht="38.25">
      <c r="A5165" s="569">
        <v>88423</v>
      </c>
      <c r="B5165" s="569" t="s">
        <v>4939</v>
      </c>
      <c r="C5165" s="569" t="s">
        <v>78</v>
      </c>
      <c r="D5165" s="570">
        <v>13.25</v>
      </c>
    </row>
    <row r="5166" spans="1:4" ht="63.75">
      <c r="A5166" s="569">
        <v>88424</v>
      </c>
      <c r="B5166" s="569" t="s">
        <v>8059</v>
      </c>
      <c r="C5166" s="569" t="s">
        <v>78</v>
      </c>
      <c r="D5166" s="570">
        <v>15.01</v>
      </c>
    </row>
    <row r="5167" spans="1:4" ht="63.75">
      <c r="A5167" s="569">
        <v>88426</v>
      </c>
      <c r="B5167" s="569" t="s">
        <v>8060</v>
      </c>
      <c r="C5167" s="569" t="s">
        <v>78</v>
      </c>
      <c r="D5167" s="570">
        <v>12.13</v>
      </c>
    </row>
    <row r="5168" spans="1:4" ht="63.75">
      <c r="A5168" s="569">
        <v>88428</v>
      </c>
      <c r="B5168" s="569" t="s">
        <v>8062</v>
      </c>
      <c r="C5168" s="569" t="s">
        <v>78</v>
      </c>
      <c r="D5168" s="570">
        <v>20.76</v>
      </c>
    </row>
    <row r="5169" spans="1:4" ht="63.75">
      <c r="A5169" s="569">
        <v>88429</v>
      </c>
      <c r="B5169" s="569" t="s">
        <v>8063</v>
      </c>
      <c r="C5169" s="569" t="s">
        <v>78</v>
      </c>
      <c r="D5169" s="570">
        <v>22.6</v>
      </c>
    </row>
    <row r="5170" spans="1:4" ht="38.25">
      <c r="A5170" s="569">
        <v>88431</v>
      </c>
      <c r="B5170" s="569" t="s">
        <v>4942</v>
      </c>
      <c r="C5170" s="569" t="s">
        <v>78</v>
      </c>
      <c r="D5170" s="570">
        <v>15.9</v>
      </c>
    </row>
    <row r="5171" spans="1:4" ht="38.25">
      <c r="A5171" s="569">
        <v>88432</v>
      </c>
      <c r="B5171" s="569" t="s">
        <v>4943</v>
      </c>
      <c r="C5171" s="569" t="s">
        <v>78</v>
      </c>
      <c r="D5171" s="570">
        <v>11.67</v>
      </c>
    </row>
    <row r="5172" spans="1:4" ht="25.5">
      <c r="A5172" s="569">
        <v>88482</v>
      </c>
      <c r="B5172" s="569" t="s">
        <v>4951</v>
      </c>
      <c r="C5172" s="569" t="s">
        <v>78</v>
      </c>
      <c r="D5172" s="570">
        <v>2.12</v>
      </c>
    </row>
    <row r="5173" spans="1:4" ht="25.5">
      <c r="A5173" s="569">
        <v>88483</v>
      </c>
      <c r="B5173" s="569" t="s">
        <v>95</v>
      </c>
      <c r="C5173" s="569" t="s">
        <v>78</v>
      </c>
      <c r="D5173" s="570">
        <v>1.92</v>
      </c>
    </row>
    <row r="5174" spans="1:4" ht="25.5">
      <c r="A5174" s="569">
        <v>88484</v>
      </c>
      <c r="B5174" s="569" t="s">
        <v>4952</v>
      </c>
      <c r="C5174" s="569" t="s">
        <v>78</v>
      </c>
      <c r="D5174" s="570">
        <v>1.83</v>
      </c>
    </row>
    <row r="5175" spans="1:4" ht="25.5">
      <c r="A5175" s="569">
        <v>88485</v>
      </c>
      <c r="B5175" s="569" t="s">
        <v>69</v>
      </c>
      <c r="C5175" s="569" t="s">
        <v>78</v>
      </c>
      <c r="D5175" s="570">
        <v>1.55</v>
      </c>
    </row>
    <row r="5176" spans="1:4" ht="25.5">
      <c r="A5176" s="569">
        <v>88486</v>
      </c>
      <c r="B5176" s="569" t="s">
        <v>4953</v>
      </c>
      <c r="C5176" s="569" t="s">
        <v>78</v>
      </c>
      <c r="D5176" s="570">
        <v>8.4</v>
      </c>
    </row>
    <row r="5177" spans="1:4" ht="38.25">
      <c r="A5177" s="569">
        <v>88487</v>
      </c>
      <c r="B5177" s="569" t="s">
        <v>8070</v>
      </c>
      <c r="C5177" s="569" t="s">
        <v>78</v>
      </c>
      <c r="D5177" s="570">
        <v>7.51</v>
      </c>
    </row>
    <row r="5178" spans="1:4" ht="38.25">
      <c r="A5178" s="569">
        <v>88488</v>
      </c>
      <c r="B5178" s="569" t="s">
        <v>8071</v>
      </c>
      <c r="C5178" s="569" t="s">
        <v>78</v>
      </c>
      <c r="D5178" s="570">
        <v>10.79</v>
      </c>
    </row>
    <row r="5179" spans="1:4" ht="38.25">
      <c r="A5179" s="569">
        <v>88489</v>
      </c>
      <c r="B5179" s="569" t="s">
        <v>46</v>
      </c>
      <c r="C5179" s="569" t="s">
        <v>78</v>
      </c>
      <c r="D5179" s="570">
        <v>9.51</v>
      </c>
    </row>
    <row r="5180" spans="1:4" ht="25.5">
      <c r="A5180" s="569">
        <v>88490</v>
      </c>
      <c r="B5180" s="569" t="s">
        <v>8072</v>
      </c>
      <c r="C5180" s="569" t="s">
        <v>78</v>
      </c>
      <c r="D5180" s="570">
        <v>6.08</v>
      </c>
    </row>
    <row r="5181" spans="1:4" ht="38.25">
      <c r="A5181" s="569">
        <v>88491</v>
      </c>
      <c r="B5181" s="569" t="s">
        <v>8073</v>
      </c>
      <c r="C5181" s="569" t="s">
        <v>78</v>
      </c>
      <c r="D5181" s="570">
        <v>5.86</v>
      </c>
    </row>
    <row r="5182" spans="1:4" ht="38.25">
      <c r="A5182" s="569">
        <v>88492</v>
      </c>
      <c r="B5182" s="569" t="s">
        <v>8074</v>
      </c>
      <c r="C5182" s="569" t="s">
        <v>78</v>
      </c>
      <c r="D5182" s="570">
        <v>7.32</v>
      </c>
    </row>
    <row r="5183" spans="1:4" ht="38.25">
      <c r="A5183" s="569">
        <v>88493</v>
      </c>
      <c r="B5183" s="569" t="s">
        <v>8075</v>
      </c>
      <c r="C5183" s="569" t="s">
        <v>78</v>
      </c>
      <c r="D5183" s="570">
        <v>7.01</v>
      </c>
    </row>
    <row r="5184" spans="1:4" ht="25.5">
      <c r="A5184" s="569">
        <v>88494</v>
      </c>
      <c r="B5184" s="569" t="s">
        <v>4954</v>
      </c>
      <c r="C5184" s="569" t="s">
        <v>78</v>
      </c>
      <c r="D5184" s="570">
        <v>13.33</v>
      </c>
    </row>
    <row r="5185" spans="1:4" ht="25.5">
      <c r="A5185" s="569">
        <v>88495</v>
      </c>
      <c r="B5185" s="569" t="s">
        <v>4955</v>
      </c>
      <c r="C5185" s="569" t="s">
        <v>78</v>
      </c>
      <c r="D5185" s="570">
        <v>7.23</v>
      </c>
    </row>
    <row r="5186" spans="1:4" ht="25.5">
      <c r="A5186" s="569">
        <v>88496</v>
      </c>
      <c r="B5186" s="569" t="s">
        <v>4956</v>
      </c>
      <c r="C5186" s="569" t="s">
        <v>78</v>
      </c>
      <c r="D5186" s="570">
        <v>18.100000000000001</v>
      </c>
    </row>
    <row r="5187" spans="1:4" ht="25.5">
      <c r="A5187" s="569">
        <v>88497</v>
      </c>
      <c r="B5187" s="569" t="s">
        <v>8076</v>
      </c>
      <c r="C5187" s="569" t="s">
        <v>78</v>
      </c>
      <c r="D5187" s="570">
        <v>9.9600000000000009</v>
      </c>
    </row>
    <row r="5188" spans="1:4" ht="25.5">
      <c r="A5188" s="569">
        <v>95305</v>
      </c>
      <c r="B5188" s="569" t="s">
        <v>5490</v>
      </c>
      <c r="C5188" s="569" t="s">
        <v>78</v>
      </c>
      <c r="D5188" s="570">
        <v>9.86</v>
      </c>
    </row>
    <row r="5189" spans="1:4" ht="25.5">
      <c r="A5189" s="569">
        <v>95306</v>
      </c>
      <c r="B5189" s="569" t="s">
        <v>5491</v>
      </c>
      <c r="C5189" s="569" t="s">
        <v>78</v>
      </c>
      <c r="D5189" s="570">
        <v>11.48</v>
      </c>
    </row>
    <row r="5190" spans="1:4" ht="51">
      <c r="A5190" s="569">
        <v>95622</v>
      </c>
      <c r="B5190" s="569" t="s">
        <v>5502</v>
      </c>
      <c r="C5190" s="569" t="s">
        <v>78</v>
      </c>
      <c r="D5190" s="570">
        <v>9.67</v>
      </c>
    </row>
    <row r="5191" spans="1:4" ht="51">
      <c r="A5191" s="569">
        <v>95623</v>
      </c>
      <c r="B5191" s="569" t="s">
        <v>5503</v>
      </c>
      <c r="C5191" s="569" t="s">
        <v>78</v>
      </c>
      <c r="D5191" s="570">
        <v>7.4</v>
      </c>
    </row>
    <row r="5192" spans="1:4" ht="51">
      <c r="A5192" s="569">
        <v>95624</v>
      </c>
      <c r="B5192" s="569" t="s">
        <v>10823</v>
      </c>
      <c r="C5192" s="569" t="s">
        <v>78</v>
      </c>
      <c r="D5192" s="570">
        <v>14.26</v>
      </c>
    </row>
    <row r="5193" spans="1:4" ht="51">
      <c r="A5193" s="569">
        <v>95625</v>
      </c>
      <c r="B5193" s="569" t="s">
        <v>10824</v>
      </c>
      <c r="C5193" s="569" t="s">
        <v>78</v>
      </c>
      <c r="D5193" s="570">
        <v>15.72</v>
      </c>
    </row>
    <row r="5194" spans="1:4" ht="38.25">
      <c r="A5194" s="569">
        <v>95626</v>
      </c>
      <c r="B5194" s="569" t="s">
        <v>5504</v>
      </c>
      <c r="C5194" s="569" t="s">
        <v>78</v>
      </c>
      <c r="D5194" s="570">
        <v>10.4</v>
      </c>
    </row>
    <row r="5195" spans="1:4" ht="51">
      <c r="A5195" s="569">
        <v>96126</v>
      </c>
      <c r="B5195" s="569" t="s">
        <v>10984</v>
      </c>
      <c r="C5195" s="569" t="s">
        <v>78</v>
      </c>
      <c r="D5195" s="570">
        <v>11.97</v>
      </c>
    </row>
    <row r="5196" spans="1:4" ht="51">
      <c r="A5196" s="569">
        <v>96127</v>
      </c>
      <c r="B5196" s="569" t="s">
        <v>10985</v>
      </c>
      <c r="C5196" s="569" t="s">
        <v>78</v>
      </c>
      <c r="D5196" s="570">
        <v>9.14</v>
      </c>
    </row>
    <row r="5197" spans="1:4" ht="51">
      <c r="A5197" s="569">
        <v>96128</v>
      </c>
      <c r="B5197" s="569" t="s">
        <v>10986</v>
      </c>
      <c r="C5197" s="569" t="s">
        <v>78</v>
      </c>
      <c r="D5197" s="570">
        <v>17.690000000000001</v>
      </c>
    </row>
    <row r="5198" spans="1:4" ht="51">
      <c r="A5198" s="569">
        <v>96129</v>
      </c>
      <c r="B5198" s="569" t="s">
        <v>10987</v>
      </c>
      <c r="C5198" s="569" t="s">
        <v>78</v>
      </c>
      <c r="D5198" s="570">
        <v>19.52</v>
      </c>
    </row>
    <row r="5199" spans="1:4" ht="38.25">
      <c r="A5199" s="569">
        <v>96130</v>
      </c>
      <c r="B5199" s="569" t="s">
        <v>10988</v>
      </c>
      <c r="C5199" s="569" t="s">
        <v>78</v>
      </c>
      <c r="D5199" s="570">
        <v>12.86</v>
      </c>
    </row>
    <row r="5200" spans="1:4" ht="51">
      <c r="A5200" s="569">
        <v>96131</v>
      </c>
      <c r="B5200" s="569" t="s">
        <v>10989</v>
      </c>
      <c r="C5200" s="569" t="s">
        <v>78</v>
      </c>
      <c r="D5200" s="570">
        <v>16.54</v>
      </c>
    </row>
    <row r="5201" spans="1:4" ht="51">
      <c r="A5201" s="569">
        <v>96132</v>
      </c>
      <c r="B5201" s="569" t="s">
        <v>10990</v>
      </c>
      <c r="C5201" s="569" t="s">
        <v>78</v>
      </c>
      <c r="D5201" s="570">
        <v>12.77</v>
      </c>
    </row>
    <row r="5202" spans="1:4" ht="51">
      <c r="A5202" s="569">
        <v>96133</v>
      </c>
      <c r="B5202" s="569" t="s">
        <v>10991</v>
      </c>
      <c r="C5202" s="569" t="s">
        <v>78</v>
      </c>
      <c r="D5202" s="570">
        <v>24.16</v>
      </c>
    </row>
    <row r="5203" spans="1:4" ht="51">
      <c r="A5203" s="569">
        <v>96134</v>
      </c>
      <c r="B5203" s="569" t="s">
        <v>10992</v>
      </c>
      <c r="C5203" s="569" t="s">
        <v>78</v>
      </c>
      <c r="D5203" s="570">
        <v>26.59</v>
      </c>
    </row>
    <row r="5204" spans="1:4" ht="38.25">
      <c r="A5204" s="569">
        <v>96135</v>
      </c>
      <c r="B5204" s="569" t="s">
        <v>10993</v>
      </c>
      <c r="C5204" s="569" t="s">
        <v>78</v>
      </c>
      <c r="D5204" s="570">
        <v>17.739999999999998</v>
      </c>
    </row>
    <row r="5205" spans="1:4">
      <c r="A5205" s="569">
        <v>79460</v>
      </c>
      <c r="B5205" s="569" t="s">
        <v>4650</v>
      </c>
      <c r="C5205" s="569" t="s">
        <v>78</v>
      </c>
      <c r="D5205" s="570">
        <v>35.950000000000003</v>
      </c>
    </row>
    <row r="5206" spans="1:4" ht="25.5">
      <c r="A5206" s="569">
        <v>79465</v>
      </c>
      <c r="B5206" s="569" t="s">
        <v>4654</v>
      </c>
      <c r="C5206" s="569" t="s">
        <v>78</v>
      </c>
      <c r="D5206" s="570">
        <v>38.43</v>
      </c>
    </row>
    <row r="5207" spans="1:4">
      <c r="A5207" s="569" t="s">
        <v>12031</v>
      </c>
      <c r="B5207" s="569" t="s">
        <v>5794</v>
      </c>
      <c r="C5207" s="569" t="s">
        <v>78</v>
      </c>
      <c r="D5207" s="570">
        <v>50.26</v>
      </c>
    </row>
    <row r="5208" spans="1:4" ht="25.5">
      <c r="A5208" s="569">
        <v>84647</v>
      </c>
      <c r="B5208" s="569" t="s">
        <v>4743</v>
      </c>
      <c r="C5208" s="569" t="s">
        <v>78</v>
      </c>
      <c r="D5208" s="570">
        <v>113.25</v>
      </c>
    </row>
    <row r="5209" spans="1:4" ht="25.5">
      <c r="A5209" s="569">
        <v>84656</v>
      </c>
      <c r="B5209" s="569" t="s">
        <v>4745</v>
      </c>
      <c r="C5209" s="569" t="s">
        <v>78</v>
      </c>
      <c r="D5209" s="570">
        <v>27.26</v>
      </c>
    </row>
    <row r="5210" spans="1:4" ht="25.5">
      <c r="A5210" s="569">
        <v>84677</v>
      </c>
      <c r="B5210" s="569" t="s">
        <v>4751</v>
      </c>
      <c r="C5210" s="569" t="s">
        <v>78</v>
      </c>
      <c r="D5210" s="570">
        <v>9.67</v>
      </c>
    </row>
    <row r="5211" spans="1:4" ht="25.5">
      <c r="A5211" s="569">
        <v>84678</v>
      </c>
      <c r="B5211" s="569" t="s">
        <v>4752</v>
      </c>
      <c r="C5211" s="569" t="s">
        <v>78</v>
      </c>
      <c r="D5211" s="570">
        <v>15.48</v>
      </c>
    </row>
    <row r="5212" spans="1:4" ht="25.5">
      <c r="A5212" s="569">
        <v>6082</v>
      </c>
      <c r="B5212" s="569" t="s">
        <v>1665</v>
      </c>
      <c r="C5212" s="569" t="s">
        <v>78</v>
      </c>
      <c r="D5212" s="570">
        <v>13.89</v>
      </c>
    </row>
    <row r="5213" spans="1:4">
      <c r="A5213" s="569">
        <v>40905</v>
      </c>
      <c r="B5213" s="569" t="s">
        <v>4428</v>
      </c>
      <c r="C5213" s="569" t="s">
        <v>78</v>
      </c>
      <c r="D5213" s="570">
        <v>17.62</v>
      </c>
    </row>
    <row r="5214" spans="1:4" ht="25.5">
      <c r="A5214" s="569" t="s">
        <v>11348</v>
      </c>
      <c r="B5214" s="569" t="s">
        <v>5508</v>
      </c>
      <c r="C5214" s="569" t="s">
        <v>78</v>
      </c>
      <c r="D5214" s="570">
        <v>13.68</v>
      </c>
    </row>
    <row r="5215" spans="1:4" ht="25.5">
      <c r="A5215" s="569" t="s">
        <v>11856</v>
      </c>
      <c r="B5215" s="569" t="s">
        <v>5740</v>
      </c>
      <c r="C5215" s="569" t="s">
        <v>78</v>
      </c>
      <c r="D5215" s="570">
        <v>19.38</v>
      </c>
    </row>
    <row r="5216" spans="1:4" ht="38.25">
      <c r="A5216" s="569" t="s">
        <v>11857</v>
      </c>
      <c r="B5216" s="569" t="s">
        <v>11858</v>
      </c>
      <c r="C5216" s="569" t="s">
        <v>78</v>
      </c>
      <c r="D5216" s="570">
        <v>19.059999999999999</v>
      </c>
    </row>
    <row r="5217" spans="1:4" ht="38.25">
      <c r="A5217" s="569" t="s">
        <v>11859</v>
      </c>
      <c r="B5217" s="569" t="s">
        <v>11860</v>
      </c>
      <c r="C5217" s="569" t="s">
        <v>78</v>
      </c>
      <c r="D5217" s="570">
        <v>18.96</v>
      </c>
    </row>
    <row r="5218" spans="1:4">
      <c r="A5218" s="569">
        <v>79463</v>
      </c>
      <c r="B5218" s="569" t="s">
        <v>4652</v>
      </c>
      <c r="C5218" s="569" t="s">
        <v>78</v>
      </c>
      <c r="D5218" s="570">
        <v>11.69</v>
      </c>
    </row>
    <row r="5219" spans="1:4">
      <c r="A5219" s="569">
        <v>79464</v>
      </c>
      <c r="B5219" s="569" t="s">
        <v>4653</v>
      </c>
      <c r="C5219" s="569" t="s">
        <v>78</v>
      </c>
      <c r="D5219" s="570">
        <v>15.61</v>
      </c>
    </row>
    <row r="5220" spans="1:4">
      <c r="A5220" s="569">
        <v>79466</v>
      </c>
      <c r="B5220" s="569" t="s">
        <v>4655</v>
      </c>
      <c r="C5220" s="569" t="s">
        <v>78</v>
      </c>
      <c r="D5220" s="570">
        <v>15.19</v>
      </c>
    </row>
    <row r="5221" spans="1:4">
      <c r="A5221" s="569" t="s">
        <v>12005</v>
      </c>
      <c r="B5221" s="569" t="s">
        <v>5786</v>
      </c>
      <c r="C5221" s="569" t="s">
        <v>78</v>
      </c>
      <c r="D5221" s="570">
        <v>19.309999999999999</v>
      </c>
    </row>
    <row r="5222" spans="1:4">
      <c r="A5222" s="569">
        <v>84645</v>
      </c>
      <c r="B5222" s="569" t="s">
        <v>4742</v>
      </c>
      <c r="C5222" s="569" t="s">
        <v>78</v>
      </c>
      <c r="D5222" s="570">
        <v>14.99</v>
      </c>
    </row>
    <row r="5223" spans="1:4">
      <c r="A5223" s="569">
        <v>84657</v>
      </c>
      <c r="B5223" s="569" t="s">
        <v>4746</v>
      </c>
      <c r="C5223" s="569" t="s">
        <v>78</v>
      </c>
      <c r="D5223" s="570">
        <v>7.85</v>
      </c>
    </row>
    <row r="5224" spans="1:4" ht="25.5">
      <c r="A5224" s="569">
        <v>84659</v>
      </c>
      <c r="B5224" s="569" t="s">
        <v>4747</v>
      </c>
      <c r="C5224" s="569" t="s">
        <v>78</v>
      </c>
      <c r="D5224" s="570">
        <v>12.77</v>
      </c>
    </row>
    <row r="5225" spans="1:4" ht="25.5">
      <c r="A5225" s="569">
        <v>84679</v>
      </c>
      <c r="B5225" s="569" t="s">
        <v>4753</v>
      </c>
      <c r="C5225" s="569" t="s">
        <v>78</v>
      </c>
      <c r="D5225" s="570">
        <v>17.2</v>
      </c>
    </row>
    <row r="5226" spans="1:4" ht="25.5">
      <c r="A5226" s="569">
        <v>95464</v>
      </c>
      <c r="B5226" s="569" t="s">
        <v>5492</v>
      </c>
      <c r="C5226" s="569" t="s">
        <v>78</v>
      </c>
      <c r="D5226" s="570">
        <v>17.7</v>
      </c>
    </row>
    <row r="5227" spans="1:4" ht="25.5">
      <c r="A5227" s="569">
        <v>73656</v>
      </c>
      <c r="B5227" s="569" t="s">
        <v>4638</v>
      </c>
      <c r="C5227" s="569" t="s">
        <v>78</v>
      </c>
      <c r="D5227" s="570">
        <v>14.02</v>
      </c>
    </row>
    <row r="5228" spans="1:4" ht="38.25">
      <c r="A5228" s="569" t="s">
        <v>11454</v>
      </c>
      <c r="B5228" s="569" t="s">
        <v>11455</v>
      </c>
      <c r="C5228" s="569" t="s">
        <v>78</v>
      </c>
      <c r="D5228" s="570">
        <v>28.94</v>
      </c>
    </row>
    <row r="5229" spans="1:4" ht="38.25">
      <c r="A5229" s="569" t="s">
        <v>11599</v>
      </c>
      <c r="B5229" s="569" t="s">
        <v>5589</v>
      </c>
      <c r="C5229" s="569" t="s">
        <v>78</v>
      </c>
      <c r="D5229" s="570">
        <v>7.95</v>
      </c>
    </row>
    <row r="5230" spans="1:4" ht="25.5">
      <c r="A5230" s="569" t="s">
        <v>11696</v>
      </c>
      <c r="B5230" s="569" t="s">
        <v>5656</v>
      </c>
      <c r="C5230" s="569" t="s">
        <v>78</v>
      </c>
      <c r="D5230" s="570">
        <v>20.99</v>
      </c>
    </row>
    <row r="5231" spans="1:4" ht="25.5">
      <c r="A5231" s="569" t="s">
        <v>11697</v>
      </c>
      <c r="B5231" s="569" t="s">
        <v>5657</v>
      </c>
      <c r="C5231" s="569" t="s">
        <v>78</v>
      </c>
      <c r="D5231" s="570">
        <v>21.09</v>
      </c>
    </row>
    <row r="5232" spans="1:4" ht="25.5">
      <c r="A5232" s="569" t="s">
        <v>11698</v>
      </c>
      <c r="B5232" s="569" t="s">
        <v>5658</v>
      </c>
      <c r="C5232" s="569" t="s">
        <v>78</v>
      </c>
      <c r="D5232" s="570">
        <v>21.41</v>
      </c>
    </row>
    <row r="5233" spans="1:4" ht="25.5">
      <c r="A5233" s="569" t="s">
        <v>11854</v>
      </c>
      <c r="B5233" s="569" t="s">
        <v>5738</v>
      </c>
      <c r="C5233" s="569" t="s">
        <v>78</v>
      </c>
      <c r="D5233" s="570">
        <v>16.12</v>
      </c>
    </row>
    <row r="5234" spans="1:4" ht="25.5">
      <c r="A5234" s="569" t="s">
        <v>11855</v>
      </c>
      <c r="B5234" s="569" t="s">
        <v>5739</v>
      </c>
      <c r="C5234" s="569" t="s">
        <v>78</v>
      </c>
      <c r="D5234" s="570">
        <v>10.5</v>
      </c>
    </row>
    <row r="5235" spans="1:4" ht="51">
      <c r="A5235" s="569" t="s">
        <v>11942</v>
      </c>
      <c r="B5235" s="569" t="s">
        <v>11943</v>
      </c>
      <c r="C5235" s="569" t="s">
        <v>78</v>
      </c>
      <c r="D5235" s="570">
        <v>14.33</v>
      </c>
    </row>
    <row r="5236" spans="1:4" ht="38.25">
      <c r="A5236" s="569" t="s">
        <v>12006</v>
      </c>
      <c r="B5236" s="569" t="s">
        <v>5787</v>
      </c>
      <c r="C5236" s="569" t="s">
        <v>78</v>
      </c>
      <c r="D5236" s="570">
        <v>13.16</v>
      </c>
    </row>
    <row r="5237" spans="1:4" ht="51">
      <c r="A5237" s="569" t="s">
        <v>12007</v>
      </c>
      <c r="B5237" s="569" t="s">
        <v>12008</v>
      </c>
      <c r="C5237" s="569" t="s">
        <v>52</v>
      </c>
      <c r="D5237" s="570">
        <v>16.91</v>
      </c>
    </row>
    <row r="5238" spans="1:4" ht="25.5">
      <c r="A5238" s="569" t="s">
        <v>12032</v>
      </c>
      <c r="B5238" s="569" t="s">
        <v>5795</v>
      </c>
      <c r="C5238" s="569" t="s">
        <v>78</v>
      </c>
      <c r="D5238" s="570">
        <v>26.98</v>
      </c>
    </row>
    <row r="5239" spans="1:4" ht="38.25">
      <c r="A5239" s="569">
        <v>84660</v>
      </c>
      <c r="B5239" s="569" t="s">
        <v>4748</v>
      </c>
      <c r="C5239" s="569" t="s">
        <v>78</v>
      </c>
      <c r="D5239" s="570">
        <v>5.56</v>
      </c>
    </row>
    <row r="5240" spans="1:4" ht="38.25">
      <c r="A5240" s="569">
        <v>84661</v>
      </c>
      <c r="B5240" s="569" t="s">
        <v>7554</v>
      </c>
      <c r="C5240" s="569" t="s">
        <v>78</v>
      </c>
      <c r="D5240" s="570">
        <v>13.63</v>
      </c>
    </row>
    <row r="5241" spans="1:4" ht="38.25">
      <c r="A5241" s="569">
        <v>84662</v>
      </c>
      <c r="B5241" s="569" t="s">
        <v>7555</v>
      </c>
      <c r="C5241" s="569" t="s">
        <v>78</v>
      </c>
      <c r="D5241" s="570">
        <v>21.53</v>
      </c>
    </row>
    <row r="5242" spans="1:4" ht="38.25">
      <c r="A5242" s="569">
        <v>95468</v>
      </c>
      <c r="B5242" s="569" t="s">
        <v>10780</v>
      </c>
      <c r="C5242" s="569" t="s">
        <v>78</v>
      </c>
      <c r="D5242" s="570">
        <v>31.5</v>
      </c>
    </row>
    <row r="5243" spans="1:4" ht="25.5">
      <c r="A5243" s="569">
        <v>41595</v>
      </c>
      <c r="B5243" s="569" t="s">
        <v>4519</v>
      </c>
      <c r="C5243" s="569" t="s">
        <v>20</v>
      </c>
      <c r="D5243" s="570">
        <v>9.26</v>
      </c>
    </row>
    <row r="5244" spans="1:4" ht="25.5">
      <c r="A5244" s="569" t="s">
        <v>11742</v>
      </c>
      <c r="B5244" s="569" t="s">
        <v>5673</v>
      </c>
      <c r="C5244" s="569" t="s">
        <v>78</v>
      </c>
      <c r="D5244" s="570">
        <v>14.62</v>
      </c>
    </row>
    <row r="5245" spans="1:4" ht="25.5">
      <c r="A5245" s="569" t="s">
        <v>11990</v>
      </c>
      <c r="B5245" s="569" t="s">
        <v>5783</v>
      </c>
      <c r="C5245" s="569" t="s">
        <v>78</v>
      </c>
      <c r="D5245" s="570">
        <v>11.44</v>
      </c>
    </row>
    <row r="5246" spans="1:4" ht="38.25">
      <c r="A5246" s="569">
        <v>79467</v>
      </c>
      <c r="B5246" s="569" t="s">
        <v>7468</v>
      </c>
      <c r="C5246" s="569" t="s">
        <v>4656</v>
      </c>
      <c r="D5246" s="570">
        <v>11.89</v>
      </c>
    </row>
    <row r="5247" spans="1:4" ht="25.5">
      <c r="A5247" s="569" t="s">
        <v>12009</v>
      </c>
      <c r="B5247" s="569" t="s">
        <v>5788</v>
      </c>
      <c r="C5247" s="569" t="s">
        <v>78</v>
      </c>
      <c r="D5247" s="570">
        <v>15.91</v>
      </c>
    </row>
    <row r="5248" spans="1:4" ht="38.25">
      <c r="A5248" s="569">
        <v>84663</v>
      </c>
      <c r="B5248" s="569" t="s">
        <v>7556</v>
      </c>
      <c r="C5248" s="569" t="s">
        <v>78</v>
      </c>
      <c r="D5248" s="570">
        <v>17.78</v>
      </c>
    </row>
    <row r="5249" spans="1:4" ht="25.5">
      <c r="A5249" s="569">
        <v>84665</v>
      </c>
      <c r="B5249" s="569" t="s">
        <v>4749</v>
      </c>
      <c r="C5249" s="569" t="s">
        <v>78</v>
      </c>
      <c r="D5249" s="570">
        <v>16.14</v>
      </c>
    </row>
    <row r="5250" spans="1:4" ht="25.5">
      <c r="A5250" s="569">
        <v>84666</v>
      </c>
      <c r="B5250" s="569" t="s">
        <v>4750</v>
      </c>
      <c r="C5250" s="569" t="s">
        <v>78</v>
      </c>
      <c r="D5250" s="570">
        <v>17.61</v>
      </c>
    </row>
    <row r="5251" spans="1:4" ht="25.5">
      <c r="A5251" s="569">
        <v>75889</v>
      </c>
      <c r="B5251" s="569" t="s">
        <v>4649</v>
      </c>
      <c r="C5251" s="569" t="s">
        <v>78</v>
      </c>
      <c r="D5251" s="570">
        <v>15.76</v>
      </c>
    </row>
    <row r="5252" spans="1:4" ht="51">
      <c r="A5252" s="569">
        <v>73465</v>
      </c>
      <c r="B5252" s="569" t="s">
        <v>7457</v>
      </c>
      <c r="C5252" s="569" t="s">
        <v>78</v>
      </c>
      <c r="D5252" s="570">
        <v>30.24</v>
      </c>
    </row>
    <row r="5253" spans="1:4" ht="51">
      <c r="A5253" s="569">
        <v>73676</v>
      </c>
      <c r="B5253" s="569" t="s">
        <v>7464</v>
      </c>
      <c r="C5253" s="569" t="s">
        <v>78</v>
      </c>
      <c r="D5253" s="570">
        <v>47.34</v>
      </c>
    </row>
    <row r="5254" spans="1:4" ht="38.25">
      <c r="A5254" s="569" t="s">
        <v>11680</v>
      </c>
      <c r="B5254" s="569" t="s">
        <v>11681</v>
      </c>
      <c r="C5254" s="569" t="s">
        <v>78</v>
      </c>
      <c r="D5254" s="570">
        <v>45.64</v>
      </c>
    </row>
    <row r="5255" spans="1:4" ht="38.25">
      <c r="A5255" s="569" t="s">
        <v>11682</v>
      </c>
      <c r="B5255" s="569" t="s">
        <v>11683</v>
      </c>
      <c r="C5255" s="569" t="s">
        <v>78</v>
      </c>
      <c r="D5255" s="570">
        <v>40.72</v>
      </c>
    </row>
    <row r="5256" spans="1:4" ht="38.25">
      <c r="A5256" s="569" t="s">
        <v>11684</v>
      </c>
      <c r="B5256" s="569" t="s">
        <v>11685</v>
      </c>
      <c r="C5256" s="569" t="s">
        <v>78</v>
      </c>
      <c r="D5256" s="570">
        <v>39.630000000000003</v>
      </c>
    </row>
    <row r="5257" spans="1:4" ht="38.25">
      <c r="A5257" s="569" t="s">
        <v>11686</v>
      </c>
      <c r="B5257" s="569" t="s">
        <v>11687</v>
      </c>
      <c r="C5257" s="569" t="s">
        <v>78</v>
      </c>
      <c r="D5257" s="570">
        <v>38.9</v>
      </c>
    </row>
    <row r="5258" spans="1:4" ht="38.25">
      <c r="A5258" s="569" t="s">
        <v>11688</v>
      </c>
      <c r="B5258" s="569" t="s">
        <v>11689</v>
      </c>
      <c r="C5258" s="569" t="s">
        <v>78</v>
      </c>
      <c r="D5258" s="570">
        <v>43.64</v>
      </c>
    </row>
    <row r="5259" spans="1:4" ht="38.25">
      <c r="A5259" s="569" t="s">
        <v>11690</v>
      </c>
      <c r="B5259" s="569" t="s">
        <v>11691</v>
      </c>
      <c r="C5259" s="569" t="s">
        <v>78</v>
      </c>
      <c r="D5259" s="570">
        <v>34.15</v>
      </c>
    </row>
    <row r="5260" spans="1:4" ht="38.25">
      <c r="A5260" s="569" t="s">
        <v>11692</v>
      </c>
      <c r="B5260" s="569" t="s">
        <v>11693</v>
      </c>
      <c r="C5260" s="569" t="s">
        <v>78</v>
      </c>
      <c r="D5260" s="570">
        <v>51.62</v>
      </c>
    </row>
    <row r="5261" spans="1:4" ht="38.25">
      <c r="A5261" s="569" t="s">
        <v>11694</v>
      </c>
      <c r="B5261" s="569" t="s">
        <v>11695</v>
      </c>
      <c r="C5261" s="569" t="s">
        <v>78</v>
      </c>
      <c r="D5261" s="570">
        <v>39.630000000000003</v>
      </c>
    </row>
    <row r="5262" spans="1:4" ht="38.25">
      <c r="A5262" s="569" t="s">
        <v>11740</v>
      </c>
      <c r="B5262" s="569" t="s">
        <v>11741</v>
      </c>
      <c r="C5262" s="569" t="s">
        <v>78</v>
      </c>
      <c r="D5262" s="570">
        <v>33.409999999999997</v>
      </c>
    </row>
    <row r="5263" spans="1:4" ht="51">
      <c r="A5263" s="569" t="s">
        <v>11744</v>
      </c>
      <c r="B5263" s="569" t="s">
        <v>11745</v>
      </c>
      <c r="C5263" s="569" t="s">
        <v>78</v>
      </c>
      <c r="D5263" s="570">
        <v>38.47</v>
      </c>
    </row>
    <row r="5264" spans="1:4" ht="38.25">
      <c r="A5264" s="569" t="s">
        <v>11746</v>
      </c>
      <c r="B5264" s="569" t="s">
        <v>11747</v>
      </c>
      <c r="C5264" s="569" t="s">
        <v>78</v>
      </c>
      <c r="D5264" s="570">
        <v>37.619999999999997</v>
      </c>
    </row>
    <row r="5265" spans="1:4" ht="51">
      <c r="A5265" s="569" t="s">
        <v>11748</v>
      </c>
      <c r="B5265" s="569" t="s">
        <v>11749</v>
      </c>
      <c r="C5265" s="569" t="s">
        <v>78</v>
      </c>
      <c r="D5265" s="570">
        <v>44.06</v>
      </c>
    </row>
    <row r="5266" spans="1:4" ht="51">
      <c r="A5266" s="569" t="s">
        <v>11750</v>
      </c>
      <c r="B5266" s="569" t="s">
        <v>11751</v>
      </c>
      <c r="C5266" s="569" t="s">
        <v>78</v>
      </c>
      <c r="D5266" s="570">
        <v>38.93</v>
      </c>
    </row>
    <row r="5267" spans="1:4" ht="51">
      <c r="A5267" s="569" t="s">
        <v>11873</v>
      </c>
      <c r="B5267" s="569" t="s">
        <v>11874</v>
      </c>
      <c r="C5267" s="569" t="s">
        <v>78</v>
      </c>
      <c r="D5267" s="570">
        <v>51.13</v>
      </c>
    </row>
    <row r="5268" spans="1:4" ht="38.25">
      <c r="A5268" s="569" t="s">
        <v>11995</v>
      </c>
      <c r="B5268" s="569" t="s">
        <v>11996</v>
      </c>
      <c r="C5268" s="569" t="s">
        <v>78</v>
      </c>
      <c r="D5268" s="570">
        <v>39.799999999999997</v>
      </c>
    </row>
    <row r="5269" spans="1:4" ht="38.25">
      <c r="A5269" s="569" t="s">
        <v>11997</v>
      </c>
      <c r="B5269" s="569" t="s">
        <v>11998</v>
      </c>
      <c r="C5269" s="569" t="s">
        <v>78</v>
      </c>
      <c r="D5269" s="570">
        <v>32.33</v>
      </c>
    </row>
    <row r="5270" spans="1:4" ht="38.25">
      <c r="A5270" s="569" t="s">
        <v>11999</v>
      </c>
      <c r="B5270" s="569" t="s">
        <v>12000</v>
      </c>
      <c r="C5270" s="569" t="s">
        <v>78</v>
      </c>
      <c r="D5270" s="570">
        <v>39.619999999999997</v>
      </c>
    </row>
    <row r="5271" spans="1:4" ht="38.25">
      <c r="A5271" s="569" t="s">
        <v>12001</v>
      </c>
      <c r="B5271" s="569" t="s">
        <v>12002</v>
      </c>
      <c r="C5271" s="569" t="s">
        <v>78</v>
      </c>
      <c r="D5271" s="570">
        <v>35.97</v>
      </c>
    </row>
    <row r="5272" spans="1:4" ht="51">
      <c r="A5272" s="569">
        <v>84172</v>
      </c>
      <c r="B5272" s="569" t="s">
        <v>7547</v>
      </c>
      <c r="C5272" s="569" t="s">
        <v>78</v>
      </c>
      <c r="D5272" s="570">
        <v>47.34</v>
      </c>
    </row>
    <row r="5273" spans="1:4" ht="51">
      <c r="A5273" s="569">
        <v>84173</v>
      </c>
      <c r="B5273" s="569" t="s">
        <v>4734</v>
      </c>
      <c r="C5273" s="569" t="s">
        <v>78</v>
      </c>
      <c r="D5273" s="570">
        <v>41.49</v>
      </c>
    </row>
    <row r="5274" spans="1:4" ht="63.75">
      <c r="A5274" s="569">
        <v>84174</v>
      </c>
      <c r="B5274" s="569" t="s">
        <v>7548</v>
      </c>
      <c r="C5274" s="569" t="s">
        <v>78</v>
      </c>
      <c r="D5274" s="570">
        <v>59.14</v>
      </c>
    </row>
    <row r="5275" spans="1:4" ht="51">
      <c r="A5275" s="569">
        <v>72191</v>
      </c>
      <c r="B5275" s="569" t="s">
        <v>7393</v>
      </c>
      <c r="C5275" s="569" t="s">
        <v>78</v>
      </c>
      <c r="D5275" s="570">
        <v>68.650000000000006</v>
      </c>
    </row>
    <row r="5276" spans="1:4" ht="38.25">
      <c r="A5276" s="569">
        <v>72192</v>
      </c>
      <c r="B5276" s="569" t="s">
        <v>7394</v>
      </c>
      <c r="C5276" s="569" t="s">
        <v>78</v>
      </c>
      <c r="D5276" s="570">
        <v>18.690000000000001</v>
      </c>
    </row>
    <row r="5277" spans="1:4" ht="38.25">
      <c r="A5277" s="569">
        <v>72193</v>
      </c>
      <c r="B5277" s="569" t="s">
        <v>7395</v>
      </c>
      <c r="C5277" s="569" t="s">
        <v>78</v>
      </c>
      <c r="D5277" s="570">
        <v>51.4</v>
      </c>
    </row>
    <row r="5278" spans="1:4" ht="51">
      <c r="A5278" s="569">
        <v>73655</v>
      </c>
      <c r="B5278" s="569" t="s">
        <v>7460</v>
      </c>
      <c r="C5278" s="569" t="s">
        <v>78</v>
      </c>
      <c r="D5278" s="570">
        <v>112.19</v>
      </c>
    </row>
    <row r="5279" spans="1:4" ht="38.25">
      <c r="A5279" s="569" t="s">
        <v>11339</v>
      </c>
      <c r="B5279" s="569" t="s">
        <v>11340</v>
      </c>
      <c r="C5279" s="569" t="s">
        <v>78</v>
      </c>
      <c r="D5279" s="570">
        <v>156.22</v>
      </c>
    </row>
    <row r="5280" spans="1:4" ht="25.5">
      <c r="A5280" s="569">
        <v>84181</v>
      </c>
      <c r="B5280" s="569" t="s">
        <v>4737</v>
      </c>
      <c r="C5280" s="569" t="s">
        <v>78</v>
      </c>
      <c r="D5280" s="570">
        <v>128.66</v>
      </c>
    </row>
    <row r="5281" spans="1:4" ht="51">
      <c r="A5281" s="569">
        <v>87246</v>
      </c>
      <c r="B5281" s="569" t="s">
        <v>7633</v>
      </c>
      <c r="C5281" s="569" t="s">
        <v>78</v>
      </c>
      <c r="D5281" s="570">
        <v>35.159999999999997</v>
      </c>
    </row>
    <row r="5282" spans="1:4" ht="51">
      <c r="A5282" s="569">
        <v>87247</v>
      </c>
      <c r="B5282" s="569" t="s">
        <v>7634</v>
      </c>
      <c r="C5282" s="569" t="s">
        <v>78</v>
      </c>
      <c r="D5282" s="570">
        <v>30.34</v>
      </c>
    </row>
    <row r="5283" spans="1:4" ht="51">
      <c r="A5283" s="569">
        <v>87248</v>
      </c>
      <c r="B5283" s="569" t="s">
        <v>7635</v>
      </c>
      <c r="C5283" s="569" t="s">
        <v>78</v>
      </c>
      <c r="D5283" s="570">
        <v>26.33</v>
      </c>
    </row>
    <row r="5284" spans="1:4" ht="51">
      <c r="A5284" s="569">
        <v>87249</v>
      </c>
      <c r="B5284" s="569" t="s">
        <v>7636</v>
      </c>
      <c r="C5284" s="569" t="s">
        <v>78</v>
      </c>
      <c r="D5284" s="570">
        <v>39.79</v>
      </c>
    </row>
    <row r="5285" spans="1:4" ht="51">
      <c r="A5285" s="569">
        <v>87250</v>
      </c>
      <c r="B5285" s="569" t="s">
        <v>7637</v>
      </c>
      <c r="C5285" s="569" t="s">
        <v>78</v>
      </c>
      <c r="D5285" s="570">
        <v>32.17</v>
      </c>
    </row>
    <row r="5286" spans="1:4" ht="51">
      <c r="A5286" s="569">
        <v>87251</v>
      </c>
      <c r="B5286" s="569" t="s">
        <v>7638</v>
      </c>
      <c r="C5286" s="569" t="s">
        <v>78</v>
      </c>
      <c r="D5286" s="570">
        <v>27.16</v>
      </c>
    </row>
    <row r="5287" spans="1:4" ht="51">
      <c r="A5287" s="569">
        <v>87255</v>
      </c>
      <c r="B5287" s="569" t="s">
        <v>7639</v>
      </c>
      <c r="C5287" s="569" t="s">
        <v>78</v>
      </c>
      <c r="D5287" s="570">
        <v>62.02</v>
      </c>
    </row>
    <row r="5288" spans="1:4" ht="51">
      <c r="A5288" s="569">
        <v>87256</v>
      </c>
      <c r="B5288" s="569" t="s">
        <v>7640</v>
      </c>
      <c r="C5288" s="569" t="s">
        <v>78</v>
      </c>
      <c r="D5288" s="570">
        <v>53.05</v>
      </c>
    </row>
    <row r="5289" spans="1:4" ht="51">
      <c r="A5289" s="569">
        <v>87257</v>
      </c>
      <c r="B5289" s="569" t="s">
        <v>7641</v>
      </c>
      <c r="C5289" s="569" t="s">
        <v>78</v>
      </c>
      <c r="D5289" s="570">
        <v>47.21</v>
      </c>
    </row>
    <row r="5290" spans="1:4" ht="51">
      <c r="A5290" s="569">
        <v>87258</v>
      </c>
      <c r="B5290" s="569" t="s">
        <v>7642</v>
      </c>
      <c r="C5290" s="569" t="s">
        <v>78</v>
      </c>
      <c r="D5290" s="570">
        <v>82.71</v>
      </c>
    </row>
    <row r="5291" spans="1:4" ht="51">
      <c r="A5291" s="569">
        <v>87259</v>
      </c>
      <c r="B5291" s="569" t="s">
        <v>7643</v>
      </c>
      <c r="C5291" s="569" t="s">
        <v>78</v>
      </c>
      <c r="D5291" s="570">
        <v>74.22</v>
      </c>
    </row>
    <row r="5292" spans="1:4" ht="51">
      <c r="A5292" s="569">
        <v>87260</v>
      </c>
      <c r="B5292" s="569" t="s">
        <v>7644</v>
      </c>
      <c r="C5292" s="569" t="s">
        <v>78</v>
      </c>
      <c r="D5292" s="570">
        <v>69.12</v>
      </c>
    </row>
    <row r="5293" spans="1:4" ht="51">
      <c r="A5293" s="569">
        <v>87261</v>
      </c>
      <c r="B5293" s="569" t="s">
        <v>7645</v>
      </c>
      <c r="C5293" s="569" t="s">
        <v>78</v>
      </c>
      <c r="D5293" s="570">
        <v>94.34</v>
      </c>
    </row>
    <row r="5294" spans="1:4" ht="51">
      <c r="A5294" s="569">
        <v>87262</v>
      </c>
      <c r="B5294" s="569" t="s">
        <v>7646</v>
      </c>
      <c r="C5294" s="569" t="s">
        <v>78</v>
      </c>
      <c r="D5294" s="570">
        <v>84.63</v>
      </c>
    </row>
    <row r="5295" spans="1:4" ht="51">
      <c r="A5295" s="569">
        <v>87263</v>
      </c>
      <c r="B5295" s="569" t="s">
        <v>7647</v>
      </c>
      <c r="C5295" s="569" t="s">
        <v>78</v>
      </c>
      <c r="D5295" s="570">
        <v>78.61</v>
      </c>
    </row>
    <row r="5296" spans="1:4" ht="63.75">
      <c r="A5296" s="569">
        <v>89046</v>
      </c>
      <c r="B5296" s="569" t="s">
        <v>8150</v>
      </c>
      <c r="C5296" s="569" t="s">
        <v>78</v>
      </c>
      <c r="D5296" s="570">
        <v>30.1</v>
      </c>
    </row>
    <row r="5297" spans="1:4" ht="76.5">
      <c r="A5297" s="569">
        <v>89171</v>
      </c>
      <c r="B5297" s="569" t="s">
        <v>8160</v>
      </c>
      <c r="C5297" s="569" t="s">
        <v>78</v>
      </c>
      <c r="D5297" s="570">
        <v>28.14</v>
      </c>
    </row>
    <row r="5298" spans="1:4" ht="51">
      <c r="A5298" s="569">
        <v>93389</v>
      </c>
      <c r="B5298" s="569" t="s">
        <v>10137</v>
      </c>
      <c r="C5298" s="569" t="s">
        <v>78</v>
      </c>
      <c r="D5298" s="570">
        <v>32.229999999999997</v>
      </c>
    </row>
    <row r="5299" spans="1:4" ht="51">
      <c r="A5299" s="569">
        <v>93390</v>
      </c>
      <c r="B5299" s="569" t="s">
        <v>10138</v>
      </c>
      <c r="C5299" s="569" t="s">
        <v>78</v>
      </c>
      <c r="D5299" s="570">
        <v>27.47</v>
      </c>
    </row>
    <row r="5300" spans="1:4" ht="51">
      <c r="A5300" s="569">
        <v>93391</v>
      </c>
      <c r="B5300" s="569" t="s">
        <v>10139</v>
      </c>
      <c r="C5300" s="569" t="s">
        <v>78</v>
      </c>
      <c r="D5300" s="570">
        <v>23.46</v>
      </c>
    </row>
    <row r="5301" spans="1:4" ht="38.25">
      <c r="A5301" s="569" t="s">
        <v>11349</v>
      </c>
      <c r="B5301" s="569" t="s">
        <v>5509</v>
      </c>
      <c r="C5301" s="569" t="s">
        <v>78</v>
      </c>
      <c r="D5301" s="570">
        <v>189.45</v>
      </c>
    </row>
    <row r="5302" spans="1:4" ht="38.25">
      <c r="A5302" s="569" t="s">
        <v>11679</v>
      </c>
      <c r="B5302" s="569" t="s">
        <v>5655</v>
      </c>
      <c r="C5302" s="569" t="s">
        <v>78</v>
      </c>
      <c r="D5302" s="570">
        <v>39.39</v>
      </c>
    </row>
    <row r="5303" spans="1:4" ht="38.25">
      <c r="A5303" s="569">
        <v>84183</v>
      </c>
      <c r="B5303" s="569" t="s">
        <v>4738</v>
      </c>
      <c r="C5303" s="569" t="s">
        <v>78</v>
      </c>
      <c r="D5303" s="570">
        <v>133.69999999999999</v>
      </c>
    </row>
    <row r="5304" spans="1:4" ht="25.5">
      <c r="A5304" s="569">
        <v>72185</v>
      </c>
      <c r="B5304" s="569" t="s">
        <v>4552</v>
      </c>
      <c r="C5304" s="569" t="s">
        <v>78</v>
      </c>
      <c r="D5304" s="570">
        <v>75.569999999999993</v>
      </c>
    </row>
    <row r="5305" spans="1:4" ht="25.5">
      <c r="A5305" s="569">
        <v>72186</v>
      </c>
      <c r="B5305" s="569" t="s">
        <v>7391</v>
      </c>
      <c r="C5305" s="569" t="s">
        <v>78</v>
      </c>
      <c r="D5305" s="570">
        <v>120.83</v>
      </c>
    </row>
    <row r="5306" spans="1:4" ht="38.25">
      <c r="A5306" s="569">
        <v>72187</v>
      </c>
      <c r="B5306" s="569" t="s">
        <v>4553</v>
      </c>
      <c r="C5306" s="569" t="s">
        <v>78</v>
      </c>
      <c r="D5306" s="570">
        <v>166.29</v>
      </c>
    </row>
    <row r="5307" spans="1:4" ht="38.25">
      <c r="A5307" s="569">
        <v>72188</v>
      </c>
      <c r="B5307" s="569" t="s">
        <v>7392</v>
      </c>
      <c r="C5307" s="569" t="s">
        <v>78</v>
      </c>
      <c r="D5307" s="570">
        <v>166.29</v>
      </c>
    </row>
    <row r="5308" spans="1:4" ht="25.5">
      <c r="A5308" s="569" t="s">
        <v>11623</v>
      </c>
      <c r="B5308" s="569" t="s">
        <v>5603</v>
      </c>
      <c r="C5308" s="569" t="s">
        <v>78</v>
      </c>
      <c r="D5308" s="570">
        <v>150.41999999999999</v>
      </c>
    </row>
    <row r="5309" spans="1:4" ht="25.5">
      <c r="A5309" s="569">
        <v>84186</v>
      </c>
      <c r="B5309" s="569" t="s">
        <v>4739</v>
      </c>
      <c r="C5309" s="569" t="s">
        <v>78</v>
      </c>
      <c r="D5309" s="570">
        <v>64.040000000000006</v>
      </c>
    </row>
    <row r="5310" spans="1:4" ht="25.5">
      <c r="A5310" s="569">
        <v>84187</v>
      </c>
      <c r="B5310" s="569" t="s">
        <v>4740</v>
      </c>
      <c r="C5310" s="569" t="s">
        <v>78</v>
      </c>
      <c r="D5310" s="570">
        <v>10.96</v>
      </c>
    </row>
    <row r="5311" spans="1:4" ht="25.5">
      <c r="A5311" s="569">
        <v>84188</v>
      </c>
      <c r="B5311" s="569" t="s">
        <v>4741</v>
      </c>
      <c r="C5311" s="569" t="s">
        <v>20</v>
      </c>
      <c r="D5311" s="570">
        <v>16.86</v>
      </c>
    </row>
    <row r="5312" spans="1:4" ht="51">
      <c r="A5312" s="569">
        <v>72136</v>
      </c>
      <c r="B5312" s="569" t="s">
        <v>4550</v>
      </c>
      <c r="C5312" s="569" t="s">
        <v>78</v>
      </c>
      <c r="D5312" s="570">
        <v>71.260000000000005</v>
      </c>
    </row>
    <row r="5313" spans="1:4" ht="51">
      <c r="A5313" s="569">
        <v>72137</v>
      </c>
      <c r="B5313" s="569" t="s">
        <v>7381</v>
      </c>
      <c r="C5313" s="569" t="s">
        <v>78</v>
      </c>
      <c r="D5313" s="570">
        <v>84.47</v>
      </c>
    </row>
    <row r="5314" spans="1:4" ht="25.5">
      <c r="A5314" s="569">
        <v>72815</v>
      </c>
      <c r="B5314" s="569" t="s">
        <v>4600</v>
      </c>
      <c r="C5314" s="569" t="s">
        <v>78</v>
      </c>
      <c r="D5314" s="570">
        <v>40.5</v>
      </c>
    </row>
    <row r="5315" spans="1:4" ht="38.25">
      <c r="A5315" s="569">
        <v>84191</v>
      </c>
      <c r="B5315" s="569" t="s">
        <v>7551</v>
      </c>
      <c r="C5315" s="569" t="s">
        <v>78</v>
      </c>
      <c r="D5315" s="570">
        <v>103.29</v>
      </c>
    </row>
    <row r="5316" spans="1:4" ht="51">
      <c r="A5316" s="569">
        <v>72138</v>
      </c>
      <c r="B5316" s="569" t="s">
        <v>7382</v>
      </c>
      <c r="C5316" s="569" t="s">
        <v>78</v>
      </c>
      <c r="D5316" s="570">
        <v>344.54</v>
      </c>
    </row>
    <row r="5317" spans="1:4" ht="38.25">
      <c r="A5317" s="569">
        <v>84190</v>
      </c>
      <c r="B5317" s="569" t="s">
        <v>7550</v>
      </c>
      <c r="C5317" s="569" t="s">
        <v>78</v>
      </c>
      <c r="D5317" s="570">
        <v>278.95999999999998</v>
      </c>
    </row>
    <row r="5318" spans="1:4" ht="25.5">
      <c r="A5318" s="569">
        <v>84195</v>
      </c>
      <c r="B5318" s="569" t="s">
        <v>7552</v>
      </c>
      <c r="C5318" s="569" t="s">
        <v>78</v>
      </c>
      <c r="D5318" s="570">
        <v>321.95</v>
      </c>
    </row>
    <row r="5319" spans="1:4" ht="38.25">
      <c r="A5319" s="569" t="s">
        <v>11882</v>
      </c>
      <c r="B5319" s="569" t="s">
        <v>11883</v>
      </c>
      <c r="C5319" s="569" t="s">
        <v>20</v>
      </c>
      <c r="D5319" s="570">
        <v>32.29</v>
      </c>
    </row>
    <row r="5320" spans="1:4" ht="38.25">
      <c r="A5320" s="569">
        <v>84161</v>
      </c>
      <c r="B5320" s="569" t="s">
        <v>7546</v>
      </c>
      <c r="C5320" s="569" t="s">
        <v>20</v>
      </c>
      <c r="D5320" s="570">
        <v>62.81</v>
      </c>
    </row>
    <row r="5321" spans="1:4" ht="25.5">
      <c r="A5321" s="569" t="s">
        <v>11661</v>
      </c>
      <c r="B5321" s="569" t="s">
        <v>5641</v>
      </c>
      <c r="C5321" s="569" t="s">
        <v>20</v>
      </c>
      <c r="D5321" s="570">
        <v>15.53</v>
      </c>
    </row>
    <row r="5322" spans="1:4" ht="25.5">
      <c r="A5322" s="569">
        <v>84162</v>
      </c>
      <c r="B5322" s="569" t="s">
        <v>4731</v>
      </c>
      <c r="C5322" s="569" t="s">
        <v>20</v>
      </c>
      <c r="D5322" s="570">
        <v>17.149999999999999</v>
      </c>
    </row>
    <row r="5323" spans="1:4" ht="38.25">
      <c r="A5323" s="569">
        <v>88648</v>
      </c>
      <c r="B5323" s="569" t="s">
        <v>8087</v>
      </c>
      <c r="C5323" s="569" t="s">
        <v>20</v>
      </c>
      <c r="D5323" s="570">
        <v>4.16</v>
      </c>
    </row>
    <row r="5324" spans="1:4" ht="38.25">
      <c r="A5324" s="569">
        <v>88649</v>
      </c>
      <c r="B5324" s="569" t="s">
        <v>8088</v>
      </c>
      <c r="C5324" s="569" t="s">
        <v>20</v>
      </c>
      <c r="D5324" s="570">
        <v>4.6500000000000004</v>
      </c>
    </row>
    <row r="5325" spans="1:4" ht="38.25">
      <c r="A5325" s="569">
        <v>88650</v>
      </c>
      <c r="B5325" s="569" t="s">
        <v>8089</v>
      </c>
      <c r="C5325" s="569" t="s">
        <v>20</v>
      </c>
      <c r="D5325" s="570">
        <v>8.5500000000000007</v>
      </c>
    </row>
    <row r="5326" spans="1:4" ht="51">
      <c r="A5326" s="569">
        <v>96467</v>
      </c>
      <c r="B5326" s="569" t="s">
        <v>11069</v>
      </c>
      <c r="C5326" s="569" t="s">
        <v>20</v>
      </c>
      <c r="D5326" s="570">
        <v>3.83</v>
      </c>
    </row>
    <row r="5327" spans="1:4">
      <c r="A5327" s="569" t="s">
        <v>11546</v>
      </c>
      <c r="B5327" s="569" t="s">
        <v>5580</v>
      </c>
      <c r="C5327" s="569" t="s">
        <v>20</v>
      </c>
      <c r="D5327" s="570">
        <v>21.83</v>
      </c>
    </row>
    <row r="5328" spans="1:4" ht="38.25">
      <c r="A5328" s="569">
        <v>84167</v>
      </c>
      <c r="B5328" s="569" t="s">
        <v>4732</v>
      </c>
      <c r="C5328" s="569" t="s">
        <v>20</v>
      </c>
      <c r="D5328" s="570">
        <v>44.7</v>
      </c>
    </row>
    <row r="5329" spans="1:4" ht="38.25">
      <c r="A5329" s="569">
        <v>84168</v>
      </c>
      <c r="B5329" s="569" t="s">
        <v>4733</v>
      </c>
      <c r="C5329" s="569" t="s">
        <v>20</v>
      </c>
      <c r="D5329" s="570">
        <v>17.690000000000001</v>
      </c>
    </row>
    <row r="5330" spans="1:4" ht="38.25">
      <c r="A5330" s="569">
        <v>68325</v>
      </c>
      <c r="B5330" s="569" t="s">
        <v>7361</v>
      </c>
      <c r="C5330" s="569" t="s">
        <v>78</v>
      </c>
      <c r="D5330" s="570">
        <v>40.21</v>
      </c>
    </row>
    <row r="5331" spans="1:4" ht="38.25">
      <c r="A5331" s="569">
        <v>68333</v>
      </c>
      <c r="B5331" s="569" t="s">
        <v>7362</v>
      </c>
      <c r="C5331" s="569" t="s">
        <v>78</v>
      </c>
      <c r="D5331" s="570">
        <v>40.700000000000003</v>
      </c>
    </row>
    <row r="5332" spans="1:4" ht="38.25">
      <c r="A5332" s="569">
        <v>72183</v>
      </c>
      <c r="B5332" s="569" t="s">
        <v>7390</v>
      </c>
      <c r="C5332" s="569" t="s">
        <v>78</v>
      </c>
      <c r="D5332" s="570">
        <v>68.44</v>
      </c>
    </row>
    <row r="5333" spans="1:4" ht="25.5">
      <c r="A5333" s="569">
        <v>84175</v>
      </c>
      <c r="B5333" s="569" t="s">
        <v>7549</v>
      </c>
      <c r="C5333" s="569" t="s">
        <v>20</v>
      </c>
      <c r="D5333" s="570">
        <v>10.52</v>
      </c>
    </row>
    <row r="5334" spans="1:4" ht="38.25">
      <c r="A5334" s="569">
        <v>84176</v>
      </c>
      <c r="B5334" s="569" t="s">
        <v>4735</v>
      </c>
      <c r="C5334" s="569" t="s">
        <v>20</v>
      </c>
      <c r="D5334" s="570">
        <v>19.16</v>
      </c>
    </row>
    <row r="5335" spans="1:4">
      <c r="A5335" s="569">
        <v>84177</v>
      </c>
      <c r="B5335" s="569" t="s">
        <v>4736</v>
      </c>
      <c r="C5335" s="569" t="s">
        <v>20</v>
      </c>
      <c r="D5335" s="570">
        <v>12.85</v>
      </c>
    </row>
    <row r="5336" spans="1:4" ht="51">
      <c r="A5336" s="569">
        <v>94990</v>
      </c>
      <c r="B5336" s="569" t="s">
        <v>10582</v>
      </c>
      <c r="C5336" s="569" t="s">
        <v>40</v>
      </c>
      <c r="D5336" s="570">
        <v>509.15</v>
      </c>
    </row>
    <row r="5337" spans="1:4" ht="51">
      <c r="A5337" s="569">
        <v>94991</v>
      </c>
      <c r="B5337" s="569" t="s">
        <v>5471</v>
      </c>
      <c r="C5337" s="569" t="s">
        <v>40</v>
      </c>
      <c r="D5337" s="570">
        <v>437.43</v>
      </c>
    </row>
    <row r="5338" spans="1:4" ht="51">
      <c r="A5338" s="569">
        <v>94992</v>
      </c>
      <c r="B5338" s="569" t="s">
        <v>10583</v>
      </c>
      <c r="C5338" s="569" t="s">
        <v>78</v>
      </c>
      <c r="D5338" s="570">
        <v>51.38</v>
      </c>
    </row>
    <row r="5339" spans="1:4" ht="51">
      <c r="A5339" s="569">
        <v>94993</v>
      </c>
      <c r="B5339" s="569" t="s">
        <v>10584</v>
      </c>
      <c r="C5339" s="569" t="s">
        <v>78</v>
      </c>
      <c r="D5339" s="570">
        <v>47.09</v>
      </c>
    </row>
    <row r="5340" spans="1:4" ht="51">
      <c r="A5340" s="569">
        <v>94994</v>
      </c>
      <c r="B5340" s="569" t="s">
        <v>10585</v>
      </c>
      <c r="C5340" s="569" t="s">
        <v>78</v>
      </c>
      <c r="D5340" s="570">
        <v>62.64</v>
      </c>
    </row>
    <row r="5341" spans="1:4" ht="51">
      <c r="A5341" s="569">
        <v>94995</v>
      </c>
      <c r="B5341" s="569" t="s">
        <v>10586</v>
      </c>
      <c r="C5341" s="569" t="s">
        <v>78</v>
      </c>
      <c r="D5341" s="570">
        <v>56.91</v>
      </c>
    </row>
    <row r="5342" spans="1:4" ht="51">
      <c r="A5342" s="569">
        <v>94996</v>
      </c>
      <c r="B5342" s="569" t="s">
        <v>10587</v>
      </c>
      <c r="C5342" s="569" t="s">
        <v>78</v>
      </c>
      <c r="D5342" s="570">
        <v>73.040000000000006</v>
      </c>
    </row>
    <row r="5343" spans="1:4" ht="51">
      <c r="A5343" s="569">
        <v>94997</v>
      </c>
      <c r="B5343" s="569" t="s">
        <v>10588</v>
      </c>
      <c r="C5343" s="569" t="s">
        <v>78</v>
      </c>
      <c r="D5343" s="570">
        <v>65.88</v>
      </c>
    </row>
    <row r="5344" spans="1:4" ht="51">
      <c r="A5344" s="569">
        <v>94998</v>
      </c>
      <c r="B5344" s="569" t="s">
        <v>10589</v>
      </c>
      <c r="C5344" s="569" t="s">
        <v>78</v>
      </c>
      <c r="D5344" s="570">
        <v>82.9</v>
      </c>
    </row>
    <row r="5345" spans="1:4" ht="51">
      <c r="A5345" s="569">
        <v>94999</v>
      </c>
      <c r="B5345" s="569" t="s">
        <v>10590</v>
      </c>
      <c r="C5345" s="569" t="s">
        <v>78</v>
      </c>
      <c r="D5345" s="570">
        <v>74.3</v>
      </c>
    </row>
    <row r="5346" spans="1:4" ht="63.75">
      <c r="A5346" s="569">
        <v>87620</v>
      </c>
      <c r="B5346" s="569" t="s">
        <v>7893</v>
      </c>
      <c r="C5346" s="569" t="s">
        <v>78</v>
      </c>
      <c r="D5346" s="570">
        <v>24.02</v>
      </c>
    </row>
    <row r="5347" spans="1:4" ht="51">
      <c r="A5347" s="569">
        <v>87622</v>
      </c>
      <c r="B5347" s="569" t="s">
        <v>7894</v>
      </c>
      <c r="C5347" s="569" t="s">
        <v>78</v>
      </c>
      <c r="D5347" s="570">
        <v>26.77</v>
      </c>
    </row>
    <row r="5348" spans="1:4" ht="51">
      <c r="A5348" s="569">
        <v>87623</v>
      </c>
      <c r="B5348" s="569" t="s">
        <v>7895</v>
      </c>
      <c r="C5348" s="569" t="s">
        <v>78</v>
      </c>
      <c r="D5348" s="570">
        <v>51.91</v>
      </c>
    </row>
    <row r="5349" spans="1:4" ht="51">
      <c r="A5349" s="569">
        <v>87624</v>
      </c>
      <c r="B5349" s="569" t="s">
        <v>7896</v>
      </c>
      <c r="C5349" s="569" t="s">
        <v>78</v>
      </c>
      <c r="D5349" s="570">
        <v>56.94</v>
      </c>
    </row>
    <row r="5350" spans="1:4" ht="63.75">
      <c r="A5350" s="569">
        <v>87630</v>
      </c>
      <c r="B5350" s="569" t="s">
        <v>7897</v>
      </c>
      <c r="C5350" s="569" t="s">
        <v>78</v>
      </c>
      <c r="D5350" s="570">
        <v>29.49</v>
      </c>
    </row>
    <row r="5351" spans="1:4" ht="51">
      <c r="A5351" s="569">
        <v>87632</v>
      </c>
      <c r="B5351" s="569" t="s">
        <v>7898</v>
      </c>
      <c r="C5351" s="569" t="s">
        <v>78</v>
      </c>
      <c r="D5351" s="570">
        <v>33.31</v>
      </c>
    </row>
    <row r="5352" spans="1:4" ht="51">
      <c r="A5352" s="569">
        <v>87633</v>
      </c>
      <c r="B5352" s="569" t="s">
        <v>7899</v>
      </c>
      <c r="C5352" s="569" t="s">
        <v>78</v>
      </c>
      <c r="D5352" s="570">
        <v>68.27</v>
      </c>
    </row>
    <row r="5353" spans="1:4" ht="51">
      <c r="A5353" s="569">
        <v>87634</v>
      </c>
      <c r="B5353" s="569" t="s">
        <v>7900</v>
      </c>
      <c r="C5353" s="569" t="s">
        <v>78</v>
      </c>
      <c r="D5353" s="570">
        <v>75.260000000000005</v>
      </c>
    </row>
    <row r="5354" spans="1:4" ht="63.75">
      <c r="A5354" s="569">
        <v>87640</v>
      </c>
      <c r="B5354" s="569" t="s">
        <v>7901</v>
      </c>
      <c r="C5354" s="569" t="s">
        <v>78</v>
      </c>
      <c r="D5354" s="570">
        <v>33.909999999999997</v>
      </c>
    </row>
    <row r="5355" spans="1:4" ht="51">
      <c r="A5355" s="569">
        <v>87642</v>
      </c>
      <c r="B5355" s="569" t="s">
        <v>7902</v>
      </c>
      <c r="C5355" s="569" t="s">
        <v>78</v>
      </c>
      <c r="D5355" s="570">
        <v>38.619999999999997</v>
      </c>
    </row>
    <row r="5356" spans="1:4" ht="51">
      <c r="A5356" s="569">
        <v>87643</v>
      </c>
      <c r="B5356" s="569" t="s">
        <v>7903</v>
      </c>
      <c r="C5356" s="569" t="s">
        <v>78</v>
      </c>
      <c r="D5356" s="570">
        <v>81.61</v>
      </c>
    </row>
    <row r="5357" spans="1:4" ht="51">
      <c r="A5357" s="569">
        <v>87644</v>
      </c>
      <c r="B5357" s="569" t="s">
        <v>7904</v>
      </c>
      <c r="C5357" s="569" t="s">
        <v>78</v>
      </c>
      <c r="D5357" s="570">
        <v>90.2</v>
      </c>
    </row>
    <row r="5358" spans="1:4" ht="63.75">
      <c r="A5358" s="569">
        <v>87680</v>
      </c>
      <c r="B5358" s="569" t="s">
        <v>4820</v>
      </c>
      <c r="C5358" s="569" t="s">
        <v>78</v>
      </c>
      <c r="D5358" s="570">
        <v>26.82</v>
      </c>
    </row>
    <row r="5359" spans="1:4" ht="51">
      <c r="A5359" s="569">
        <v>87682</v>
      </c>
      <c r="B5359" s="569" t="s">
        <v>7905</v>
      </c>
      <c r="C5359" s="569" t="s">
        <v>78</v>
      </c>
      <c r="D5359" s="570">
        <v>31.53</v>
      </c>
    </row>
    <row r="5360" spans="1:4" ht="51">
      <c r="A5360" s="569">
        <v>87683</v>
      </c>
      <c r="B5360" s="569" t="s">
        <v>7906</v>
      </c>
      <c r="C5360" s="569" t="s">
        <v>78</v>
      </c>
      <c r="D5360" s="570">
        <v>74.52</v>
      </c>
    </row>
    <row r="5361" spans="1:4" ht="51">
      <c r="A5361" s="569">
        <v>87684</v>
      </c>
      <c r="B5361" s="569" t="s">
        <v>7907</v>
      </c>
      <c r="C5361" s="569" t="s">
        <v>78</v>
      </c>
      <c r="D5361" s="570">
        <v>83.11</v>
      </c>
    </row>
    <row r="5362" spans="1:4" ht="63.75">
      <c r="A5362" s="569">
        <v>87690</v>
      </c>
      <c r="B5362" s="569" t="s">
        <v>4821</v>
      </c>
      <c r="C5362" s="569" t="s">
        <v>78</v>
      </c>
      <c r="D5362" s="570">
        <v>31.14</v>
      </c>
    </row>
    <row r="5363" spans="1:4" ht="51">
      <c r="A5363" s="569">
        <v>87692</v>
      </c>
      <c r="B5363" s="569" t="s">
        <v>7908</v>
      </c>
      <c r="C5363" s="569" t="s">
        <v>78</v>
      </c>
      <c r="D5363" s="570">
        <v>36.53</v>
      </c>
    </row>
    <row r="5364" spans="1:4" ht="51">
      <c r="A5364" s="569">
        <v>87693</v>
      </c>
      <c r="B5364" s="569" t="s">
        <v>7909</v>
      </c>
      <c r="C5364" s="569" t="s">
        <v>78</v>
      </c>
      <c r="D5364" s="570">
        <v>85.77</v>
      </c>
    </row>
    <row r="5365" spans="1:4" ht="51">
      <c r="A5365" s="569">
        <v>87694</v>
      </c>
      <c r="B5365" s="569" t="s">
        <v>7910</v>
      </c>
      <c r="C5365" s="569" t="s">
        <v>78</v>
      </c>
      <c r="D5365" s="570">
        <v>95.61</v>
      </c>
    </row>
    <row r="5366" spans="1:4" ht="63.75">
      <c r="A5366" s="569">
        <v>87700</v>
      </c>
      <c r="B5366" s="569" t="s">
        <v>4822</v>
      </c>
      <c r="C5366" s="569" t="s">
        <v>78</v>
      </c>
      <c r="D5366" s="570">
        <v>33.64</v>
      </c>
    </row>
    <row r="5367" spans="1:4" ht="51">
      <c r="A5367" s="569">
        <v>87702</v>
      </c>
      <c r="B5367" s="569" t="s">
        <v>7911</v>
      </c>
      <c r="C5367" s="569" t="s">
        <v>78</v>
      </c>
      <c r="D5367" s="570">
        <v>39.51</v>
      </c>
    </row>
    <row r="5368" spans="1:4" ht="51">
      <c r="A5368" s="569">
        <v>87703</v>
      </c>
      <c r="B5368" s="569" t="s">
        <v>7912</v>
      </c>
      <c r="C5368" s="569" t="s">
        <v>78</v>
      </c>
      <c r="D5368" s="570">
        <v>93.13</v>
      </c>
    </row>
    <row r="5369" spans="1:4" ht="51">
      <c r="A5369" s="569">
        <v>87704</v>
      </c>
      <c r="B5369" s="569" t="s">
        <v>7913</v>
      </c>
      <c r="C5369" s="569" t="s">
        <v>78</v>
      </c>
      <c r="D5369" s="570">
        <v>103.84</v>
      </c>
    </row>
    <row r="5370" spans="1:4" ht="63.75">
      <c r="A5370" s="569">
        <v>87735</v>
      </c>
      <c r="B5370" s="569" t="s">
        <v>7914</v>
      </c>
      <c r="C5370" s="569" t="s">
        <v>78</v>
      </c>
      <c r="D5370" s="570">
        <v>31.37</v>
      </c>
    </row>
    <row r="5371" spans="1:4" ht="51">
      <c r="A5371" s="569">
        <v>87737</v>
      </c>
      <c r="B5371" s="569" t="s">
        <v>7915</v>
      </c>
      <c r="C5371" s="569" t="s">
        <v>78</v>
      </c>
      <c r="D5371" s="570">
        <v>34.119999999999997</v>
      </c>
    </row>
    <row r="5372" spans="1:4" ht="51">
      <c r="A5372" s="569">
        <v>87738</v>
      </c>
      <c r="B5372" s="569" t="s">
        <v>7916</v>
      </c>
      <c r="C5372" s="569" t="s">
        <v>78</v>
      </c>
      <c r="D5372" s="570">
        <v>59.26</v>
      </c>
    </row>
    <row r="5373" spans="1:4" ht="51">
      <c r="A5373" s="569">
        <v>87739</v>
      </c>
      <c r="B5373" s="569" t="s">
        <v>7917</v>
      </c>
      <c r="C5373" s="569" t="s">
        <v>78</v>
      </c>
      <c r="D5373" s="570">
        <v>64.290000000000006</v>
      </c>
    </row>
    <row r="5374" spans="1:4" ht="63.75">
      <c r="A5374" s="569">
        <v>87745</v>
      </c>
      <c r="B5374" s="569" t="s">
        <v>7918</v>
      </c>
      <c r="C5374" s="569" t="s">
        <v>78</v>
      </c>
      <c r="D5374" s="570">
        <v>36.86</v>
      </c>
    </row>
    <row r="5375" spans="1:4" ht="51">
      <c r="A5375" s="569">
        <v>87747</v>
      </c>
      <c r="B5375" s="569" t="s">
        <v>7919</v>
      </c>
      <c r="C5375" s="569" t="s">
        <v>78</v>
      </c>
      <c r="D5375" s="570">
        <v>40.68</v>
      </c>
    </row>
    <row r="5376" spans="1:4" ht="51">
      <c r="A5376" s="569">
        <v>87748</v>
      </c>
      <c r="B5376" s="569" t="s">
        <v>7920</v>
      </c>
      <c r="C5376" s="569" t="s">
        <v>78</v>
      </c>
      <c r="D5376" s="570">
        <v>75.64</v>
      </c>
    </row>
    <row r="5377" spans="1:4" ht="51">
      <c r="A5377" s="569">
        <v>87749</v>
      </c>
      <c r="B5377" s="569" t="s">
        <v>7921</v>
      </c>
      <c r="C5377" s="569" t="s">
        <v>78</v>
      </c>
      <c r="D5377" s="570">
        <v>82.63</v>
      </c>
    </row>
    <row r="5378" spans="1:4" ht="63.75">
      <c r="A5378" s="569">
        <v>87755</v>
      </c>
      <c r="B5378" s="569" t="s">
        <v>7922</v>
      </c>
      <c r="C5378" s="569" t="s">
        <v>78</v>
      </c>
      <c r="D5378" s="570">
        <v>32.450000000000003</v>
      </c>
    </row>
    <row r="5379" spans="1:4" ht="63.75">
      <c r="A5379" s="569">
        <v>87757</v>
      </c>
      <c r="B5379" s="569" t="s">
        <v>7923</v>
      </c>
      <c r="C5379" s="569" t="s">
        <v>78</v>
      </c>
      <c r="D5379" s="570">
        <v>36.270000000000003</v>
      </c>
    </row>
    <row r="5380" spans="1:4" ht="63.75">
      <c r="A5380" s="569">
        <v>87758</v>
      </c>
      <c r="B5380" s="569" t="s">
        <v>7924</v>
      </c>
      <c r="C5380" s="569" t="s">
        <v>78</v>
      </c>
      <c r="D5380" s="570">
        <v>71.23</v>
      </c>
    </row>
    <row r="5381" spans="1:4" ht="51">
      <c r="A5381" s="569">
        <v>87759</v>
      </c>
      <c r="B5381" s="569" t="s">
        <v>7925</v>
      </c>
      <c r="C5381" s="569" t="s">
        <v>78</v>
      </c>
      <c r="D5381" s="570">
        <v>78.22</v>
      </c>
    </row>
    <row r="5382" spans="1:4" ht="63.75">
      <c r="A5382" s="569">
        <v>87765</v>
      </c>
      <c r="B5382" s="569" t="s">
        <v>7926</v>
      </c>
      <c r="C5382" s="569" t="s">
        <v>78</v>
      </c>
      <c r="D5382" s="570">
        <v>36.869999999999997</v>
      </c>
    </row>
    <row r="5383" spans="1:4" ht="63.75">
      <c r="A5383" s="569">
        <v>87767</v>
      </c>
      <c r="B5383" s="569" t="s">
        <v>7927</v>
      </c>
      <c r="C5383" s="569" t="s">
        <v>78</v>
      </c>
      <c r="D5383" s="570">
        <v>41.58</v>
      </c>
    </row>
    <row r="5384" spans="1:4" ht="63.75">
      <c r="A5384" s="569">
        <v>87768</v>
      </c>
      <c r="B5384" s="569" t="s">
        <v>7928</v>
      </c>
      <c r="C5384" s="569" t="s">
        <v>78</v>
      </c>
      <c r="D5384" s="570">
        <v>84.57</v>
      </c>
    </row>
    <row r="5385" spans="1:4" ht="51">
      <c r="A5385" s="569">
        <v>87769</v>
      </c>
      <c r="B5385" s="569" t="s">
        <v>7929</v>
      </c>
      <c r="C5385" s="569" t="s">
        <v>78</v>
      </c>
      <c r="D5385" s="570">
        <v>93.16</v>
      </c>
    </row>
    <row r="5386" spans="1:4" ht="38.25">
      <c r="A5386" s="569">
        <v>88470</v>
      </c>
      <c r="B5386" s="569" t="s">
        <v>4945</v>
      </c>
      <c r="C5386" s="569" t="s">
        <v>78</v>
      </c>
      <c r="D5386" s="570">
        <v>20.29</v>
      </c>
    </row>
    <row r="5387" spans="1:4" ht="38.25">
      <c r="A5387" s="569">
        <v>88471</v>
      </c>
      <c r="B5387" s="569" t="s">
        <v>4946</v>
      </c>
      <c r="C5387" s="569" t="s">
        <v>78</v>
      </c>
      <c r="D5387" s="570">
        <v>25.06</v>
      </c>
    </row>
    <row r="5388" spans="1:4" ht="38.25">
      <c r="A5388" s="569">
        <v>88472</v>
      </c>
      <c r="B5388" s="569" t="s">
        <v>4947</v>
      </c>
      <c r="C5388" s="569" t="s">
        <v>78</v>
      </c>
      <c r="D5388" s="570">
        <v>28.81</v>
      </c>
    </row>
    <row r="5389" spans="1:4" ht="25.5">
      <c r="A5389" s="569">
        <v>88476</v>
      </c>
      <c r="B5389" s="569" t="s">
        <v>4948</v>
      </c>
      <c r="C5389" s="569" t="s">
        <v>78</v>
      </c>
      <c r="D5389" s="570">
        <v>17.010000000000002</v>
      </c>
    </row>
    <row r="5390" spans="1:4" ht="25.5">
      <c r="A5390" s="569">
        <v>88477</v>
      </c>
      <c r="B5390" s="569" t="s">
        <v>4949</v>
      </c>
      <c r="C5390" s="569" t="s">
        <v>78</v>
      </c>
      <c r="D5390" s="570">
        <v>23.12</v>
      </c>
    </row>
    <row r="5391" spans="1:4" ht="25.5">
      <c r="A5391" s="569">
        <v>88478</v>
      </c>
      <c r="B5391" s="569" t="s">
        <v>4950</v>
      </c>
      <c r="C5391" s="569" t="s">
        <v>78</v>
      </c>
      <c r="D5391" s="570">
        <v>28.07</v>
      </c>
    </row>
    <row r="5392" spans="1:4" ht="63.75">
      <c r="A5392" s="569">
        <v>90900</v>
      </c>
      <c r="B5392" s="569" t="s">
        <v>5182</v>
      </c>
      <c r="C5392" s="569" t="s">
        <v>78</v>
      </c>
      <c r="D5392" s="570">
        <v>57.76</v>
      </c>
    </row>
    <row r="5393" spans="1:4" ht="51">
      <c r="A5393" s="569">
        <v>90902</v>
      </c>
      <c r="B5393" s="569" t="s">
        <v>8939</v>
      </c>
      <c r="C5393" s="569" t="s">
        <v>78</v>
      </c>
      <c r="D5393" s="570">
        <v>63.15</v>
      </c>
    </row>
    <row r="5394" spans="1:4" ht="63.75">
      <c r="A5394" s="569">
        <v>90903</v>
      </c>
      <c r="B5394" s="569" t="s">
        <v>8940</v>
      </c>
      <c r="C5394" s="569" t="s">
        <v>78</v>
      </c>
      <c r="D5394" s="570">
        <v>112.39</v>
      </c>
    </row>
    <row r="5395" spans="1:4" ht="51">
      <c r="A5395" s="569">
        <v>90904</v>
      </c>
      <c r="B5395" s="569" t="s">
        <v>8941</v>
      </c>
      <c r="C5395" s="569" t="s">
        <v>78</v>
      </c>
      <c r="D5395" s="570">
        <v>122.23</v>
      </c>
    </row>
    <row r="5396" spans="1:4" ht="63.75">
      <c r="A5396" s="569">
        <v>90910</v>
      </c>
      <c r="B5396" s="569" t="s">
        <v>5183</v>
      </c>
      <c r="C5396" s="569" t="s">
        <v>78</v>
      </c>
      <c r="D5396" s="570">
        <v>60.93</v>
      </c>
    </row>
    <row r="5397" spans="1:4" ht="51">
      <c r="A5397" s="569">
        <v>90912</v>
      </c>
      <c r="B5397" s="569" t="s">
        <v>8942</v>
      </c>
      <c r="C5397" s="569" t="s">
        <v>78</v>
      </c>
      <c r="D5397" s="570">
        <v>66.8</v>
      </c>
    </row>
    <row r="5398" spans="1:4" ht="63.75">
      <c r="A5398" s="569">
        <v>90913</v>
      </c>
      <c r="B5398" s="569" t="s">
        <v>8943</v>
      </c>
      <c r="C5398" s="569" t="s">
        <v>78</v>
      </c>
      <c r="D5398" s="570">
        <v>120.42</v>
      </c>
    </row>
    <row r="5399" spans="1:4" ht="51">
      <c r="A5399" s="569">
        <v>90914</v>
      </c>
      <c r="B5399" s="569" t="s">
        <v>8944</v>
      </c>
      <c r="C5399" s="569" t="s">
        <v>78</v>
      </c>
      <c r="D5399" s="570">
        <v>131.13</v>
      </c>
    </row>
    <row r="5400" spans="1:4" ht="63.75">
      <c r="A5400" s="569">
        <v>90920</v>
      </c>
      <c r="B5400" s="569" t="s">
        <v>5184</v>
      </c>
      <c r="C5400" s="569" t="s">
        <v>78</v>
      </c>
      <c r="D5400" s="570">
        <v>66.760000000000005</v>
      </c>
    </row>
    <row r="5401" spans="1:4" ht="51">
      <c r="A5401" s="569">
        <v>90922</v>
      </c>
      <c r="B5401" s="569" t="s">
        <v>8945</v>
      </c>
      <c r="C5401" s="569" t="s">
        <v>78</v>
      </c>
      <c r="D5401" s="570">
        <v>73.510000000000005</v>
      </c>
    </row>
    <row r="5402" spans="1:4" ht="63.75">
      <c r="A5402" s="569">
        <v>90923</v>
      </c>
      <c r="B5402" s="569" t="s">
        <v>8946</v>
      </c>
      <c r="C5402" s="569" t="s">
        <v>78</v>
      </c>
      <c r="D5402" s="570">
        <v>135.16</v>
      </c>
    </row>
    <row r="5403" spans="1:4" ht="51">
      <c r="A5403" s="569">
        <v>90924</v>
      </c>
      <c r="B5403" s="569" t="s">
        <v>8947</v>
      </c>
      <c r="C5403" s="569" t="s">
        <v>78</v>
      </c>
      <c r="D5403" s="570">
        <v>147.47999999999999</v>
      </c>
    </row>
    <row r="5404" spans="1:4" ht="63.75">
      <c r="A5404" s="569">
        <v>90930</v>
      </c>
      <c r="B5404" s="569" t="s">
        <v>5185</v>
      </c>
      <c r="C5404" s="569" t="s">
        <v>78</v>
      </c>
      <c r="D5404" s="570">
        <v>52.97</v>
      </c>
    </row>
    <row r="5405" spans="1:4" ht="51">
      <c r="A5405" s="569">
        <v>90932</v>
      </c>
      <c r="B5405" s="569" t="s">
        <v>8948</v>
      </c>
      <c r="C5405" s="569" t="s">
        <v>78</v>
      </c>
      <c r="D5405" s="570">
        <v>58.36</v>
      </c>
    </row>
    <row r="5406" spans="1:4" ht="63.75">
      <c r="A5406" s="569">
        <v>90933</v>
      </c>
      <c r="B5406" s="569" t="s">
        <v>8949</v>
      </c>
      <c r="C5406" s="569" t="s">
        <v>78</v>
      </c>
      <c r="D5406" s="570">
        <v>107.6</v>
      </c>
    </row>
    <row r="5407" spans="1:4" ht="51">
      <c r="A5407" s="569">
        <v>90934</v>
      </c>
      <c r="B5407" s="569" t="s">
        <v>8950</v>
      </c>
      <c r="C5407" s="569" t="s">
        <v>78</v>
      </c>
      <c r="D5407" s="570">
        <v>117.44</v>
      </c>
    </row>
    <row r="5408" spans="1:4" ht="63.75">
      <c r="A5408" s="569">
        <v>90940</v>
      </c>
      <c r="B5408" s="569" t="s">
        <v>5186</v>
      </c>
      <c r="C5408" s="569" t="s">
        <v>78</v>
      </c>
      <c r="D5408" s="570">
        <v>56.15</v>
      </c>
    </row>
    <row r="5409" spans="1:4" ht="51">
      <c r="A5409" s="569">
        <v>90942</v>
      </c>
      <c r="B5409" s="569" t="s">
        <v>8951</v>
      </c>
      <c r="C5409" s="569" t="s">
        <v>78</v>
      </c>
      <c r="D5409" s="570">
        <v>62.02</v>
      </c>
    </row>
    <row r="5410" spans="1:4" ht="63.75">
      <c r="A5410" s="569">
        <v>90943</v>
      </c>
      <c r="B5410" s="569" t="s">
        <v>8952</v>
      </c>
      <c r="C5410" s="569" t="s">
        <v>78</v>
      </c>
      <c r="D5410" s="570">
        <v>115.64</v>
      </c>
    </row>
    <row r="5411" spans="1:4" ht="51">
      <c r="A5411" s="569">
        <v>90944</v>
      </c>
      <c r="B5411" s="569" t="s">
        <v>8953</v>
      </c>
      <c r="C5411" s="569" t="s">
        <v>78</v>
      </c>
      <c r="D5411" s="570">
        <v>126.35</v>
      </c>
    </row>
    <row r="5412" spans="1:4" ht="63.75">
      <c r="A5412" s="569">
        <v>90950</v>
      </c>
      <c r="B5412" s="569" t="s">
        <v>5187</v>
      </c>
      <c r="C5412" s="569" t="s">
        <v>78</v>
      </c>
      <c r="D5412" s="570">
        <v>61.97</v>
      </c>
    </row>
    <row r="5413" spans="1:4" ht="51">
      <c r="A5413" s="569">
        <v>90952</v>
      </c>
      <c r="B5413" s="569" t="s">
        <v>8954</v>
      </c>
      <c r="C5413" s="569" t="s">
        <v>78</v>
      </c>
      <c r="D5413" s="570">
        <v>68.72</v>
      </c>
    </row>
    <row r="5414" spans="1:4" ht="63.75">
      <c r="A5414" s="569">
        <v>90953</v>
      </c>
      <c r="B5414" s="569" t="s">
        <v>8955</v>
      </c>
      <c r="C5414" s="569" t="s">
        <v>78</v>
      </c>
      <c r="D5414" s="570">
        <v>130.37</v>
      </c>
    </row>
    <row r="5415" spans="1:4" ht="51">
      <c r="A5415" s="569">
        <v>90954</v>
      </c>
      <c r="B5415" s="569" t="s">
        <v>8956</v>
      </c>
      <c r="C5415" s="569" t="s">
        <v>78</v>
      </c>
      <c r="D5415" s="570">
        <v>142.69</v>
      </c>
    </row>
    <row r="5416" spans="1:4" ht="89.25">
      <c r="A5416" s="569">
        <v>94438</v>
      </c>
      <c r="B5416" s="569" t="s">
        <v>10325</v>
      </c>
      <c r="C5416" s="569" t="s">
        <v>78</v>
      </c>
      <c r="D5416" s="570">
        <v>31.42</v>
      </c>
    </row>
    <row r="5417" spans="1:4" ht="102">
      <c r="A5417" s="569">
        <v>94439</v>
      </c>
      <c r="B5417" s="569" t="s">
        <v>10326</v>
      </c>
      <c r="C5417" s="569" t="s">
        <v>78</v>
      </c>
      <c r="D5417" s="570">
        <v>34.96</v>
      </c>
    </row>
    <row r="5418" spans="1:4" ht="76.5">
      <c r="A5418" s="569">
        <v>94779</v>
      </c>
      <c r="B5418" s="569" t="s">
        <v>10502</v>
      </c>
      <c r="C5418" s="569" t="s">
        <v>78</v>
      </c>
      <c r="D5418" s="570">
        <v>30.63</v>
      </c>
    </row>
    <row r="5419" spans="1:4" ht="102">
      <c r="A5419" s="569">
        <v>94782</v>
      </c>
      <c r="B5419" s="569" t="s">
        <v>10503</v>
      </c>
      <c r="C5419" s="569" t="s">
        <v>78</v>
      </c>
      <c r="D5419" s="570">
        <v>34.56</v>
      </c>
    </row>
    <row r="5420" spans="1:4" ht="25.5">
      <c r="A5420" s="569">
        <v>72189</v>
      </c>
      <c r="B5420" s="569" t="s">
        <v>4554</v>
      </c>
      <c r="C5420" s="569" t="s">
        <v>20</v>
      </c>
      <c r="D5420" s="570">
        <v>23.52</v>
      </c>
    </row>
    <row r="5421" spans="1:4" ht="25.5">
      <c r="A5421" s="569">
        <v>72190</v>
      </c>
      <c r="B5421" s="569" t="s">
        <v>4555</v>
      </c>
      <c r="C5421" s="569" t="s">
        <v>20</v>
      </c>
      <c r="D5421" s="570">
        <v>28.26</v>
      </c>
    </row>
    <row r="5422" spans="1:4" ht="63.75">
      <c r="A5422" s="569">
        <v>87871</v>
      </c>
      <c r="B5422" s="569" t="s">
        <v>7998</v>
      </c>
      <c r="C5422" s="569" t="s">
        <v>78</v>
      </c>
      <c r="D5422" s="570">
        <v>14.25</v>
      </c>
    </row>
    <row r="5423" spans="1:4" ht="63.75">
      <c r="A5423" s="569">
        <v>87872</v>
      </c>
      <c r="B5423" s="569" t="s">
        <v>7999</v>
      </c>
      <c r="C5423" s="569" t="s">
        <v>78</v>
      </c>
      <c r="D5423" s="570">
        <v>13.66</v>
      </c>
    </row>
    <row r="5424" spans="1:4" ht="63.75">
      <c r="A5424" s="569">
        <v>87873</v>
      </c>
      <c r="B5424" s="569" t="s">
        <v>4823</v>
      </c>
      <c r="C5424" s="569" t="s">
        <v>78</v>
      </c>
      <c r="D5424" s="570">
        <v>4.5599999999999996</v>
      </c>
    </row>
    <row r="5425" spans="1:4" ht="63.75">
      <c r="A5425" s="569">
        <v>87874</v>
      </c>
      <c r="B5425" s="569" t="s">
        <v>4824</v>
      </c>
      <c r="C5425" s="569" t="s">
        <v>78</v>
      </c>
      <c r="D5425" s="570">
        <v>4.45</v>
      </c>
    </row>
    <row r="5426" spans="1:4" ht="63.75">
      <c r="A5426" s="569">
        <v>87876</v>
      </c>
      <c r="B5426" s="569" t="s">
        <v>8000</v>
      </c>
      <c r="C5426" s="569" t="s">
        <v>78</v>
      </c>
      <c r="D5426" s="570">
        <v>7.65</v>
      </c>
    </row>
    <row r="5427" spans="1:4" ht="63.75">
      <c r="A5427" s="569">
        <v>87877</v>
      </c>
      <c r="B5427" s="569" t="s">
        <v>4825</v>
      </c>
      <c r="C5427" s="569" t="s">
        <v>78</v>
      </c>
      <c r="D5427" s="570">
        <v>7.38</v>
      </c>
    </row>
    <row r="5428" spans="1:4" ht="51">
      <c r="A5428" s="569">
        <v>87878</v>
      </c>
      <c r="B5428" s="569" t="s">
        <v>8001</v>
      </c>
      <c r="C5428" s="569" t="s">
        <v>78</v>
      </c>
      <c r="D5428" s="570">
        <v>3.03</v>
      </c>
    </row>
    <row r="5429" spans="1:4" ht="51">
      <c r="A5429" s="569">
        <v>87879</v>
      </c>
      <c r="B5429" s="569" t="s">
        <v>8002</v>
      </c>
      <c r="C5429" s="569" t="s">
        <v>78</v>
      </c>
      <c r="D5429" s="570">
        <v>2.64</v>
      </c>
    </row>
    <row r="5430" spans="1:4" ht="51">
      <c r="A5430" s="569">
        <v>87881</v>
      </c>
      <c r="B5430" s="569" t="s">
        <v>8003</v>
      </c>
      <c r="C5430" s="569" t="s">
        <v>78</v>
      </c>
      <c r="D5430" s="570">
        <v>4.49</v>
      </c>
    </row>
    <row r="5431" spans="1:4" ht="51">
      <c r="A5431" s="569">
        <v>87882</v>
      </c>
      <c r="B5431" s="569" t="s">
        <v>8004</v>
      </c>
      <c r="C5431" s="569" t="s">
        <v>78</v>
      </c>
      <c r="D5431" s="570">
        <v>4.38</v>
      </c>
    </row>
    <row r="5432" spans="1:4" ht="51">
      <c r="A5432" s="569">
        <v>87884</v>
      </c>
      <c r="B5432" s="569" t="s">
        <v>8005</v>
      </c>
      <c r="C5432" s="569" t="s">
        <v>78</v>
      </c>
      <c r="D5432" s="570">
        <v>7.58</v>
      </c>
    </row>
    <row r="5433" spans="1:4" ht="51">
      <c r="A5433" s="569">
        <v>87885</v>
      </c>
      <c r="B5433" s="569" t="s">
        <v>8006</v>
      </c>
      <c r="C5433" s="569" t="s">
        <v>78</v>
      </c>
      <c r="D5433" s="570">
        <v>7.31</v>
      </c>
    </row>
    <row r="5434" spans="1:4" ht="51">
      <c r="A5434" s="569">
        <v>87886</v>
      </c>
      <c r="B5434" s="569" t="s">
        <v>8007</v>
      </c>
      <c r="C5434" s="569" t="s">
        <v>78</v>
      </c>
      <c r="D5434" s="570">
        <v>18.84</v>
      </c>
    </row>
    <row r="5435" spans="1:4" ht="51">
      <c r="A5435" s="569">
        <v>87887</v>
      </c>
      <c r="B5435" s="569" t="s">
        <v>8008</v>
      </c>
      <c r="C5435" s="569" t="s">
        <v>78</v>
      </c>
      <c r="D5435" s="570">
        <v>18.25</v>
      </c>
    </row>
    <row r="5436" spans="1:4" ht="76.5">
      <c r="A5436" s="569">
        <v>87888</v>
      </c>
      <c r="B5436" s="569" t="s">
        <v>4826</v>
      </c>
      <c r="C5436" s="569" t="s">
        <v>78</v>
      </c>
      <c r="D5436" s="570">
        <v>5.55</v>
      </c>
    </row>
    <row r="5437" spans="1:4" ht="76.5">
      <c r="A5437" s="569">
        <v>87889</v>
      </c>
      <c r="B5437" s="569" t="s">
        <v>8009</v>
      </c>
      <c r="C5437" s="569" t="s">
        <v>78</v>
      </c>
      <c r="D5437" s="570">
        <v>5.44</v>
      </c>
    </row>
    <row r="5438" spans="1:4" ht="76.5">
      <c r="A5438" s="569">
        <v>87891</v>
      </c>
      <c r="B5438" s="569" t="s">
        <v>8010</v>
      </c>
      <c r="C5438" s="569" t="s">
        <v>78</v>
      </c>
      <c r="D5438" s="570">
        <v>8.64</v>
      </c>
    </row>
    <row r="5439" spans="1:4" ht="76.5">
      <c r="A5439" s="569">
        <v>87892</v>
      </c>
      <c r="B5439" s="569" t="s">
        <v>8011</v>
      </c>
      <c r="C5439" s="569" t="s">
        <v>78</v>
      </c>
      <c r="D5439" s="570">
        <v>8.3699999999999992</v>
      </c>
    </row>
    <row r="5440" spans="1:4" ht="63.75">
      <c r="A5440" s="569">
        <v>87893</v>
      </c>
      <c r="B5440" s="569" t="s">
        <v>4827</v>
      </c>
      <c r="C5440" s="569" t="s">
        <v>78</v>
      </c>
      <c r="D5440" s="570">
        <v>4.75</v>
      </c>
    </row>
    <row r="5441" spans="1:4" ht="63.75">
      <c r="A5441" s="569">
        <v>87894</v>
      </c>
      <c r="B5441" s="569" t="s">
        <v>4828</v>
      </c>
      <c r="C5441" s="569" t="s">
        <v>78</v>
      </c>
      <c r="D5441" s="570">
        <v>4.3600000000000003</v>
      </c>
    </row>
    <row r="5442" spans="1:4" ht="63.75">
      <c r="A5442" s="569">
        <v>87896</v>
      </c>
      <c r="B5442" s="569" t="s">
        <v>4829</v>
      </c>
      <c r="C5442" s="569" t="s">
        <v>78</v>
      </c>
      <c r="D5442" s="570">
        <v>4.2699999999999996</v>
      </c>
    </row>
    <row r="5443" spans="1:4" ht="63.75">
      <c r="A5443" s="569">
        <v>87897</v>
      </c>
      <c r="B5443" s="569" t="s">
        <v>4830</v>
      </c>
      <c r="C5443" s="569" t="s">
        <v>78</v>
      </c>
      <c r="D5443" s="570">
        <v>3.88</v>
      </c>
    </row>
    <row r="5444" spans="1:4" ht="76.5">
      <c r="A5444" s="569">
        <v>87899</v>
      </c>
      <c r="B5444" s="569" t="s">
        <v>4831</v>
      </c>
      <c r="C5444" s="569" t="s">
        <v>78</v>
      </c>
      <c r="D5444" s="570">
        <v>6.42</v>
      </c>
    </row>
    <row r="5445" spans="1:4" ht="76.5">
      <c r="A5445" s="569">
        <v>87900</v>
      </c>
      <c r="B5445" s="569" t="s">
        <v>8012</v>
      </c>
      <c r="C5445" s="569" t="s">
        <v>78</v>
      </c>
      <c r="D5445" s="570">
        <v>6.31</v>
      </c>
    </row>
    <row r="5446" spans="1:4" ht="76.5">
      <c r="A5446" s="569">
        <v>87902</v>
      </c>
      <c r="B5446" s="569" t="s">
        <v>8013</v>
      </c>
      <c r="C5446" s="569" t="s">
        <v>78</v>
      </c>
      <c r="D5446" s="570">
        <v>9.51</v>
      </c>
    </row>
    <row r="5447" spans="1:4" ht="76.5">
      <c r="A5447" s="569">
        <v>87903</v>
      </c>
      <c r="B5447" s="569" t="s">
        <v>8014</v>
      </c>
      <c r="C5447" s="569" t="s">
        <v>78</v>
      </c>
      <c r="D5447" s="570">
        <v>9.24</v>
      </c>
    </row>
    <row r="5448" spans="1:4" ht="63.75">
      <c r="A5448" s="569">
        <v>87904</v>
      </c>
      <c r="B5448" s="569" t="s">
        <v>4832</v>
      </c>
      <c r="C5448" s="569" t="s">
        <v>78</v>
      </c>
      <c r="D5448" s="570">
        <v>6.19</v>
      </c>
    </row>
    <row r="5449" spans="1:4" ht="63.75">
      <c r="A5449" s="569">
        <v>87905</v>
      </c>
      <c r="B5449" s="569" t="s">
        <v>4833</v>
      </c>
      <c r="C5449" s="569" t="s">
        <v>78</v>
      </c>
      <c r="D5449" s="570">
        <v>5.8</v>
      </c>
    </row>
    <row r="5450" spans="1:4" ht="63.75">
      <c r="A5450" s="569">
        <v>87907</v>
      </c>
      <c r="B5450" s="569" t="s">
        <v>4834</v>
      </c>
      <c r="C5450" s="569" t="s">
        <v>78</v>
      </c>
      <c r="D5450" s="570">
        <v>5.51</v>
      </c>
    </row>
    <row r="5451" spans="1:4" ht="63.75">
      <c r="A5451" s="569">
        <v>87908</v>
      </c>
      <c r="B5451" s="569" t="s">
        <v>4835</v>
      </c>
      <c r="C5451" s="569" t="s">
        <v>78</v>
      </c>
      <c r="D5451" s="570">
        <v>5.12</v>
      </c>
    </row>
    <row r="5452" spans="1:4" ht="63.75">
      <c r="A5452" s="569">
        <v>87910</v>
      </c>
      <c r="B5452" s="569" t="s">
        <v>8015</v>
      </c>
      <c r="C5452" s="569" t="s">
        <v>78</v>
      </c>
      <c r="D5452" s="570">
        <v>18.75</v>
      </c>
    </row>
    <row r="5453" spans="1:4" ht="63.75">
      <c r="A5453" s="569">
        <v>87911</v>
      </c>
      <c r="B5453" s="569" t="s">
        <v>8016</v>
      </c>
      <c r="C5453" s="569" t="s">
        <v>78</v>
      </c>
      <c r="D5453" s="570">
        <v>18.16</v>
      </c>
    </row>
    <row r="5454" spans="1:4" ht="51">
      <c r="A5454" s="569">
        <v>5991</v>
      </c>
      <c r="B5454" s="569" t="s">
        <v>6899</v>
      </c>
      <c r="C5454" s="569" t="s">
        <v>78</v>
      </c>
      <c r="D5454" s="570">
        <v>36.729999999999997</v>
      </c>
    </row>
    <row r="5455" spans="1:4" ht="38.25">
      <c r="A5455" s="569">
        <v>84023</v>
      </c>
      <c r="B5455" s="569" t="s">
        <v>4719</v>
      </c>
      <c r="C5455" s="569" t="s">
        <v>78</v>
      </c>
      <c r="D5455" s="570">
        <v>34.94</v>
      </c>
    </row>
    <row r="5456" spans="1:4" ht="38.25">
      <c r="A5456" s="569">
        <v>84024</v>
      </c>
      <c r="B5456" s="569" t="s">
        <v>4720</v>
      </c>
      <c r="C5456" s="569" t="s">
        <v>78</v>
      </c>
      <c r="D5456" s="570">
        <v>32.94</v>
      </c>
    </row>
    <row r="5457" spans="1:4" ht="38.25">
      <c r="A5457" s="569">
        <v>84026</v>
      </c>
      <c r="B5457" s="569" t="s">
        <v>4721</v>
      </c>
      <c r="C5457" s="569" t="s">
        <v>78</v>
      </c>
      <c r="D5457" s="570">
        <v>41.31</v>
      </c>
    </row>
    <row r="5458" spans="1:4" ht="38.25">
      <c r="A5458" s="569">
        <v>84027</v>
      </c>
      <c r="B5458" s="569" t="s">
        <v>4722</v>
      </c>
      <c r="C5458" s="569" t="s">
        <v>78</v>
      </c>
      <c r="D5458" s="570">
        <v>27.77</v>
      </c>
    </row>
    <row r="5459" spans="1:4" ht="38.25">
      <c r="A5459" s="569">
        <v>84028</v>
      </c>
      <c r="B5459" s="569" t="s">
        <v>7538</v>
      </c>
      <c r="C5459" s="569" t="s">
        <v>78</v>
      </c>
      <c r="D5459" s="570">
        <v>46.61</v>
      </c>
    </row>
    <row r="5460" spans="1:4" ht="51">
      <c r="A5460" s="569">
        <v>84072</v>
      </c>
      <c r="B5460" s="569" t="s">
        <v>7539</v>
      </c>
      <c r="C5460" s="569" t="s">
        <v>78</v>
      </c>
      <c r="D5460" s="570">
        <v>28.17</v>
      </c>
    </row>
    <row r="5461" spans="1:4" ht="51">
      <c r="A5461" s="569">
        <v>87411</v>
      </c>
      <c r="B5461" s="569" t="s">
        <v>7760</v>
      </c>
      <c r="C5461" s="569" t="s">
        <v>78</v>
      </c>
      <c r="D5461" s="570">
        <v>11.34</v>
      </c>
    </row>
    <row r="5462" spans="1:4" ht="51">
      <c r="A5462" s="569">
        <v>87412</v>
      </c>
      <c r="B5462" s="569" t="s">
        <v>7761</v>
      </c>
      <c r="C5462" s="569" t="s">
        <v>78</v>
      </c>
      <c r="D5462" s="570">
        <v>16.04</v>
      </c>
    </row>
    <row r="5463" spans="1:4" ht="51">
      <c r="A5463" s="569">
        <v>87413</v>
      </c>
      <c r="B5463" s="569" t="s">
        <v>7762</v>
      </c>
      <c r="C5463" s="569" t="s">
        <v>78</v>
      </c>
      <c r="D5463" s="570">
        <v>18.73</v>
      </c>
    </row>
    <row r="5464" spans="1:4" ht="51">
      <c r="A5464" s="569">
        <v>87414</v>
      </c>
      <c r="B5464" s="569" t="s">
        <v>7763</v>
      </c>
      <c r="C5464" s="569" t="s">
        <v>78</v>
      </c>
      <c r="D5464" s="570">
        <v>16.96</v>
      </c>
    </row>
    <row r="5465" spans="1:4" ht="51">
      <c r="A5465" s="569">
        <v>87415</v>
      </c>
      <c r="B5465" s="569" t="s">
        <v>7764</v>
      </c>
      <c r="C5465" s="569" t="s">
        <v>78</v>
      </c>
      <c r="D5465" s="570">
        <v>21.52</v>
      </c>
    </row>
    <row r="5466" spans="1:4" ht="51">
      <c r="A5466" s="569">
        <v>87416</v>
      </c>
      <c r="B5466" s="569" t="s">
        <v>7765</v>
      </c>
      <c r="C5466" s="569" t="s">
        <v>78</v>
      </c>
      <c r="D5466" s="570">
        <v>24.37</v>
      </c>
    </row>
    <row r="5467" spans="1:4" ht="51">
      <c r="A5467" s="569">
        <v>87417</v>
      </c>
      <c r="B5467" s="569" t="s">
        <v>7766</v>
      </c>
      <c r="C5467" s="569" t="s">
        <v>78</v>
      </c>
      <c r="D5467" s="570">
        <v>12.01</v>
      </c>
    </row>
    <row r="5468" spans="1:4" ht="51">
      <c r="A5468" s="569">
        <v>87418</v>
      </c>
      <c r="B5468" s="569" t="s">
        <v>7767</v>
      </c>
      <c r="C5468" s="569" t="s">
        <v>78</v>
      </c>
      <c r="D5468" s="570">
        <v>12.36</v>
      </c>
    </row>
    <row r="5469" spans="1:4" ht="51">
      <c r="A5469" s="569">
        <v>87419</v>
      </c>
      <c r="B5469" s="569" t="s">
        <v>7768</v>
      </c>
      <c r="C5469" s="569" t="s">
        <v>78</v>
      </c>
      <c r="D5469" s="570">
        <v>13.37</v>
      </c>
    </row>
    <row r="5470" spans="1:4" ht="51">
      <c r="A5470" s="569">
        <v>87420</v>
      </c>
      <c r="B5470" s="569" t="s">
        <v>7769</v>
      </c>
      <c r="C5470" s="569" t="s">
        <v>78</v>
      </c>
      <c r="D5470" s="570">
        <v>18.149999999999999</v>
      </c>
    </row>
    <row r="5471" spans="1:4" ht="51">
      <c r="A5471" s="569">
        <v>87421</v>
      </c>
      <c r="B5471" s="569" t="s">
        <v>7770</v>
      </c>
      <c r="C5471" s="569" t="s">
        <v>78</v>
      </c>
      <c r="D5471" s="570">
        <v>18.489999999999998</v>
      </c>
    </row>
    <row r="5472" spans="1:4" ht="51">
      <c r="A5472" s="569">
        <v>87422</v>
      </c>
      <c r="B5472" s="569" t="s">
        <v>7771</v>
      </c>
      <c r="C5472" s="569" t="s">
        <v>78</v>
      </c>
      <c r="D5472" s="570">
        <v>19.5</v>
      </c>
    </row>
    <row r="5473" spans="1:4" ht="51">
      <c r="A5473" s="569">
        <v>87423</v>
      </c>
      <c r="B5473" s="569" t="s">
        <v>7772</v>
      </c>
      <c r="C5473" s="569" t="s">
        <v>78</v>
      </c>
      <c r="D5473" s="570">
        <v>23.85</v>
      </c>
    </row>
    <row r="5474" spans="1:4" ht="51">
      <c r="A5474" s="569">
        <v>87424</v>
      </c>
      <c r="B5474" s="569" t="s">
        <v>7773</v>
      </c>
      <c r="C5474" s="569" t="s">
        <v>78</v>
      </c>
      <c r="D5474" s="570">
        <v>24.37</v>
      </c>
    </row>
    <row r="5475" spans="1:4" ht="51">
      <c r="A5475" s="569">
        <v>87425</v>
      </c>
      <c r="B5475" s="569" t="s">
        <v>7774</v>
      </c>
      <c r="C5475" s="569" t="s">
        <v>78</v>
      </c>
      <c r="D5475" s="570">
        <v>25.21</v>
      </c>
    </row>
    <row r="5476" spans="1:4" ht="51">
      <c r="A5476" s="569">
        <v>87426</v>
      </c>
      <c r="B5476" s="569" t="s">
        <v>7775</v>
      </c>
      <c r="C5476" s="569" t="s">
        <v>78</v>
      </c>
      <c r="D5476" s="570">
        <v>28.12</v>
      </c>
    </row>
    <row r="5477" spans="1:4" ht="51">
      <c r="A5477" s="569">
        <v>87427</v>
      </c>
      <c r="B5477" s="569" t="s">
        <v>7776</v>
      </c>
      <c r="C5477" s="569" t="s">
        <v>78</v>
      </c>
      <c r="D5477" s="570">
        <v>28.64</v>
      </c>
    </row>
    <row r="5478" spans="1:4" ht="51">
      <c r="A5478" s="569">
        <v>87428</v>
      </c>
      <c r="B5478" s="569" t="s">
        <v>7777</v>
      </c>
      <c r="C5478" s="569" t="s">
        <v>78</v>
      </c>
      <c r="D5478" s="570">
        <v>29.47</v>
      </c>
    </row>
    <row r="5479" spans="1:4" ht="63.75">
      <c r="A5479" s="569">
        <v>87429</v>
      </c>
      <c r="B5479" s="569" t="s">
        <v>7778</v>
      </c>
      <c r="C5479" s="569" t="s">
        <v>78</v>
      </c>
      <c r="D5479" s="570">
        <v>13.6</v>
      </c>
    </row>
    <row r="5480" spans="1:4" ht="63.75">
      <c r="A5480" s="569">
        <v>87430</v>
      </c>
      <c r="B5480" s="569" t="s">
        <v>7779</v>
      </c>
      <c r="C5480" s="569" t="s">
        <v>78</v>
      </c>
      <c r="D5480" s="570">
        <v>13.95</v>
      </c>
    </row>
    <row r="5481" spans="1:4" ht="63.75">
      <c r="A5481" s="569">
        <v>87431</v>
      </c>
      <c r="B5481" s="569" t="s">
        <v>7780</v>
      </c>
      <c r="C5481" s="569" t="s">
        <v>78</v>
      </c>
      <c r="D5481" s="570">
        <v>14.12</v>
      </c>
    </row>
    <row r="5482" spans="1:4" ht="63.75">
      <c r="A5482" s="569">
        <v>87432</v>
      </c>
      <c r="B5482" s="569" t="s">
        <v>7781</v>
      </c>
      <c r="C5482" s="569" t="s">
        <v>78</v>
      </c>
      <c r="D5482" s="570">
        <v>19.75</v>
      </c>
    </row>
    <row r="5483" spans="1:4" ht="63.75">
      <c r="A5483" s="569">
        <v>87433</v>
      </c>
      <c r="B5483" s="569" t="s">
        <v>7782</v>
      </c>
      <c r="C5483" s="569" t="s">
        <v>78</v>
      </c>
      <c r="D5483" s="570">
        <v>20.45</v>
      </c>
    </row>
    <row r="5484" spans="1:4" ht="63.75">
      <c r="A5484" s="569">
        <v>87434</v>
      </c>
      <c r="B5484" s="569" t="s">
        <v>7783</v>
      </c>
      <c r="C5484" s="569" t="s">
        <v>78</v>
      </c>
      <c r="D5484" s="570">
        <v>20.94</v>
      </c>
    </row>
    <row r="5485" spans="1:4" ht="63.75">
      <c r="A5485" s="569">
        <v>87435</v>
      </c>
      <c r="B5485" s="569" t="s">
        <v>7784</v>
      </c>
      <c r="C5485" s="569" t="s">
        <v>78</v>
      </c>
      <c r="D5485" s="570">
        <v>21.94</v>
      </c>
    </row>
    <row r="5486" spans="1:4" ht="63.75">
      <c r="A5486" s="569">
        <v>87436</v>
      </c>
      <c r="B5486" s="569" t="s">
        <v>7785</v>
      </c>
      <c r="C5486" s="569" t="s">
        <v>78</v>
      </c>
      <c r="D5486" s="570">
        <v>23.12</v>
      </c>
    </row>
    <row r="5487" spans="1:4" ht="63.75">
      <c r="A5487" s="569">
        <v>87437</v>
      </c>
      <c r="B5487" s="569" t="s">
        <v>4813</v>
      </c>
      <c r="C5487" s="569" t="s">
        <v>78</v>
      </c>
      <c r="D5487" s="570">
        <v>23.96</v>
      </c>
    </row>
    <row r="5488" spans="1:4" ht="63.75">
      <c r="A5488" s="569">
        <v>87438</v>
      </c>
      <c r="B5488" s="569" t="s">
        <v>7786</v>
      </c>
      <c r="C5488" s="569" t="s">
        <v>78</v>
      </c>
      <c r="D5488" s="570">
        <v>27.14</v>
      </c>
    </row>
    <row r="5489" spans="1:4" ht="63.75">
      <c r="A5489" s="569">
        <v>87439</v>
      </c>
      <c r="B5489" s="569" t="s">
        <v>7787</v>
      </c>
      <c r="C5489" s="569" t="s">
        <v>78</v>
      </c>
      <c r="D5489" s="570">
        <v>28.64</v>
      </c>
    </row>
    <row r="5490" spans="1:4" ht="63.75">
      <c r="A5490" s="569">
        <v>87440</v>
      </c>
      <c r="B5490" s="569" t="s">
        <v>4814</v>
      </c>
      <c r="C5490" s="569" t="s">
        <v>78</v>
      </c>
      <c r="D5490" s="570">
        <v>29.34</v>
      </c>
    </row>
    <row r="5491" spans="1:4" ht="89.25">
      <c r="A5491" s="569">
        <v>87527</v>
      </c>
      <c r="B5491" s="569" t="s">
        <v>7868</v>
      </c>
      <c r="C5491" s="569" t="s">
        <v>78</v>
      </c>
      <c r="D5491" s="570">
        <v>25.76</v>
      </c>
    </row>
    <row r="5492" spans="1:4" ht="76.5">
      <c r="A5492" s="569">
        <v>87528</v>
      </c>
      <c r="B5492" s="569" t="s">
        <v>7869</v>
      </c>
      <c r="C5492" s="569" t="s">
        <v>78</v>
      </c>
      <c r="D5492" s="570">
        <v>29.13</v>
      </c>
    </row>
    <row r="5493" spans="1:4" ht="76.5">
      <c r="A5493" s="569">
        <v>87529</v>
      </c>
      <c r="B5493" s="569" t="s">
        <v>7870</v>
      </c>
      <c r="C5493" s="569" t="s">
        <v>78</v>
      </c>
      <c r="D5493" s="570">
        <v>23.28</v>
      </c>
    </row>
    <row r="5494" spans="1:4" ht="63.75">
      <c r="A5494" s="569">
        <v>87530</v>
      </c>
      <c r="B5494" s="569" t="s">
        <v>7871</v>
      </c>
      <c r="C5494" s="569" t="s">
        <v>78</v>
      </c>
      <c r="D5494" s="570">
        <v>26.65</v>
      </c>
    </row>
    <row r="5495" spans="1:4" ht="89.25">
      <c r="A5495" s="569">
        <v>87531</v>
      </c>
      <c r="B5495" s="569" t="s">
        <v>7872</v>
      </c>
      <c r="C5495" s="569" t="s">
        <v>78</v>
      </c>
      <c r="D5495" s="570">
        <v>22.39</v>
      </c>
    </row>
    <row r="5496" spans="1:4" ht="76.5">
      <c r="A5496" s="569">
        <v>87532</v>
      </c>
      <c r="B5496" s="569" t="s">
        <v>7873</v>
      </c>
      <c r="C5496" s="569" t="s">
        <v>78</v>
      </c>
      <c r="D5496" s="570">
        <v>25.76</v>
      </c>
    </row>
    <row r="5497" spans="1:4" ht="89.25">
      <c r="A5497" s="569">
        <v>87535</v>
      </c>
      <c r="B5497" s="569" t="s">
        <v>7874</v>
      </c>
      <c r="C5497" s="569" t="s">
        <v>78</v>
      </c>
      <c r="D5497" s="570">
        <v>19.91</v>
      </c>
    </row>
    <row r="5498" spans="1:4" ht="76.5">
      <c r="A5498" s="569">
        <v>87536</v>
      </c>
      <c r="B5498" s="569" t="s">
        <v>7875</v>
      </c>
      <c r="C5498" s="569" t="s">
        <v>78</v>
      </c>
      <c r="D5498" s="570">
        <v>23.28</v>
      </c>
    </row>
    <row r="5499" spans="1:4" ht="102">
      <c r="A5499" s="569">
        <v>87537</v>
      </c>
      <c r="B5499" s="569" t="s">
        <v>7876</v>
      </c>
      <c r="C5499" s="569" t="s">
        <v>78</v>
      </c>
      <c r="D5499" s="570">
        <v>44.74</v>
      </c>
    </row>
    <row r="5500" spans="1:4" ht="89.25">
      <c r="A5500" s="569">
        <v>87538</v>
      </c>
      <c r="B5500" s="569" t="s">
        <v>7877</v>
      </c>
      <c r="C5500" s="569" t="s">
        <v>78</v>
      </c>
      <c r="D5500" s="570">
        <v>42.63</v>
      </c>
    </row>
    <row r="5501" spans="1:4" ht="102">
      <c r="A5501" s="569">
        <v>87539</v>
      </c>
      <c r="B5501" s="569" t="s">
        <v>7878</v>
      </c>
      <c r="C5501" s="569" t="s">
        <v>78</v>
      </c>
      <c r="D5501" s="570">
        <v>41.87</v>
      </c>
    </row>
    <row r="5502" spans="1:4" ht="102">
      <c r="A5502" s="569">
        <v>87541</v>
      </c>
      <c r="B5502" s="569" t="s">
        <v>7879</v>
      </c>
      <c r="C5502" s="569" t="s">
        <v>78</v>
      </c>
      <c r="D5502" s="570">
        <v>39.75</v>
      </c>
    </row>
    <row r="5503" spans="1:4" ht="89.25">
      <c r="A5503" s="569">
        <v>87543</v>
      </c>
      <c r="B5503" s="569" t="s">
        <v>12677</v>
      </c>
      <c r="C5503" s="569" t="s">
        <v>78</v>
      </c>
      <c r="D5503" s="570">
        <v>14.17</v>
      </c>
    </row>
    <row r="5504" spans="1:4" ht="89.25">
      <c r="A5504" s="569">
        <v>87545</v>
      </c>
      <c r="B5504" s="569" t="s">
        <v>7880</v>
      </c>
      <c r="C5504" s="569" t="s">
        <v>78</v>
      </c>
      <c r="D5504" s="570">
        <v>17.55</v>
      </c>
    </row>
    <row r="5505" spans="1:4" ht="76.5">
      <c r="A5505" s="569">
        <v>87546</v>
      </c>
      <c r="B5505" s="569" t="s">
        <v>7881</v>
      </c>
      <c r="C5505" s="569" t="s">
        <v>78</v>
      </c>
      <c r="D5505" s="570">
        <v>19.46</v>
      </c>
    </row>
    <row r="5506" spans="1:4" ht="76.5">
      <c r="A5506" s="569">
        <v>87547</v>
      </c>
      <c r="B5506" s="569" t="s">
        <v>7882</v>
      </c>
      <c r="C5506" s="569" t="s">
        <v>78</v>
      </c>
      <c r="D5506" s="570">
        <v>15.08</v>
      </c>
    </row>
    <row r="5507" spans="1:4" ht="63.75">
      <c r="A5507" s="569">
        <v>87548</v>
      </c>
      <c r="B5507" s="569" t="s">
        <v>7883</v>
      </c>
      <c r="C5507" s="569" t="s">
        <v>78</v>
      </c>
      <c r="D5507" s="570">
        <v>16.989999999999998</v>
      </c>
    </row>
    <row r="5508" spans="1:4" ht="89.25">
      <c r="A5508" s="569">
        <v>87549</v>
      </c>
      <c r="B5508" s="569" t="s">
        <v>7884</v>
      </c>
      <c r="C5508" s="569" t="s">
        <v>78</v>
      </c>
      <c r="D5508" s="570">
        <v>14.18</v>
      </c>
    </row>
    <row r="5509" spans="1:4" ht="76.5">
      <c r="A5509" s="569">
        <v>87550</v>
      </c>
      <c r="B5509" s="569" t="s">
        <v>7885</v>
      </c>
      <c r="C5509" s="569" t="s">
        <v>78</v>
      </c>
      <c r="D5509" s="570">
        <v>16.09</v>
      </c>
    </row>
    <row r="5510" spans="1:4" ht="89.25">
      <c r="A5510" s="569">
        <v>87553</v>
      </c>
      <c r="B5510" s="569" t="s">
        <v>7886</v>
      </c>
      <c r="C5510" s="569" t="s">
        <v>78</v>
      </c>
      <c r="D5510" s="570">
        <v>11.7</v>
      </c>
    </row>
    <row r="5511" spans="1:4" ht="76.5">
      <c r="A5511" s="569">
        <v>87554</v>
      </c>
      <c r="B5511" s="569" t="s">
        <v>7887</v>
      </c>
      <c r="C5511" s="569" t="s">
        <v>78</v>
      </c>
      <c r="D5511" s="570">
        <v>13.61</v>
      </c>
    </row>
    <row r="5512" spans="1:4" ht="102">
      <c r="A5512" s="569">
        <v>87555</v>
      </c>
      <c r="B5512" s="569" t="s">
        <v>7888</v>
      </c>
      <c r="C5512" s="569" t="s">
        <v>78</v>
      </c>
      <c r="D5512" s="570">
        <v>27.53</v>
      </c>
    </row>
    <row r="5513" spans="1:4" ht="89.25">
      <c r="A5513" s="569">
        <v>87556</v>
      </c>
      <c r="B5513" s="569" t="s">
        <v>7889</v>
      </c>
      <c r="C5513" s="569" t="s">
        <v>78</v>
      </c>
      <c r="D5513" s="570">
        <v>25.43</v>
      </c>
    </row>
    <row r="5514" spans="1:4" ht="102">
      <c r="A5514" s="569">
        <v>87557</v>
      </c>
      <c r="B5514" s="569" t="s">
        <v>7890</v>
      </c>
      <c r="C5514" s="569" t="s">
        <v>78</v>
      </c>
      <c r="D5514" s="570">
        <v>24.67</v>
      </c>
    </row>
    <row r="5515" spans="1:4" ht="102">
      <c r="A5515" s="569">
        <v>87559</v>
      </c>
      <c r="B5515" s="569" t="s">
        <v>7891</v>
      </c>
      <c r="C5515" s="569" t="s">
        <v>78</v>
      </c>
      <c r="D5515" s="570">
        <v>22.55</v>
      </c>
    </row>
    <row r="5516" spans="1:4" ht="89.25">
      <c r="A5516" s="569">
        <v>87561</v>
      </c>
      <c r="B5516" s="569" t="s">
        <v>7892</v>
      </c>
      <c r="C5516" s="569" t="s">
        <v>78</v>
      </c>
      <c r="D5516" s="570">
        <v>24.85</v>
      </c>
    </row>
    <row r="5517" spans="1:4" ht="63.75">
      <c r="A5517" s="569">
        <v>87775</v>
      </c>
      <c r="B5517" s="569" t="s">
        <v>7930</v>
      </c>
      <c r="C5517" s="569" t="s">
        <v>78</v>
      </c>
      <c r="D5517" s="570">
        <v>36.57</v>
      </c>
    </row>
    <row r="5518" spans="1:4" ht="63.75">
      <c r="A5518" s="569">
        <v>87777</v>
      </c>
      <c r="B5518" s="569" t="s">
        <v>7931</v>
      </c>
      <c r="C5518" s="569" t="s">
        <v>78</v>
      </c>
      <c r="D5518" s="570">
        <v>39.369999999999997</v>
      </c>
    </row>
    <row r="5519" spans="1:4" ht="76.5">
      <c r="A5519" s="569">
        <v>87778</v>
      </c>
      <c r="B5519" s="569" t="s">
        <v>7932</v>
      </c>
      <c r="C5519" s="569" t="s">
        <v>78</v>
      </c>
      <c r="D5519" s="570">
        <v>50.59</v>
      </c>
    </row>
    <row r="5520" spans="1:4" ht="63.75">
      <c r="A5520" s="569">
        <v>87779</v>
      </c>
      <c r="B5520" s="569" t="s">
        <v>7933</v>
      </c>
      <c r="C5520" s="569" t="s">
        <v>78</v>
      </c>
      <c r="D5520" s="570">
        <v>42.69</v>
      </c>
    </row>
    <row r="5521" spans="1:4" ht="63.75">
      <c r="A5521" s="569">
        <v>87781</v>
      </c>
      <c r="B5521" s="569" t="s">
        <v>7934</v>
      </c>
      <c r="C5521" s="569" t="s">
        <v>78</v>
      </c>
      <c r="D5521" s="570">
        <v>46.46</v>
      </c>
    </row>
    <row r="5522" spans="1:4" ht="76.5">
      <c r="A5522" s="569">
        <v>87783</v>
      </c>
      <c r="B5522" s="569" t="s">
        <v>7935</v>
      </c>
      <c r="C5522" s="569" t="s">
        <v>78</v>
      </c>
      <c r="D5522" s="570">
        <v>62.9</v>
      </c>
    </row>
    <row r="5523" spans="1:4" ht="63.75">
      <c r="A5523" s="569">
        <v>87784</v>
      </c>
      <c r="B5523" s="569" t="s">
        <v>7936</v>
      </c>
      <c r="C5523" s="569" t="s">
        <v>78</v>
      </c>
      <c r="D5523" s="570">
        <v>48.84</v>
      </c>
    </row>
    <row r="5524" spans="1:4" ht="63.75">
      <c r="A5524" s="569">
        <v>87786</v>
      </c>
      <c r="B5524" s="569" t="s">
        <v>7937</v>
      </c>
      <c r="C5524" s="569" t="s">
        <v>78</v>
      </c>
      <c r="D5524" s="570">
        <v>53.56</v>
      </c>
    </row>
    <row r="5525" spans="1:4" ht="76.5">
      <c r="A5525" s="569">
        <v>87787</v>
      </c>
      <c r="B5525" s="569" t="s">
        <v>7938</v>
      </c>
      <c r="C5525" s="569" t="s">
        <v>78</v>
      </c>
      <c r="D5525" s="570">
        <v>75.22</v>
      </c>
    </row>
    <row r="5526" spans="1:4" ht="76.5">
      <c r="A5526" s="569">
        <v>87788</v>
      </c>
      <c r="B5526" s="569" t="s">
        <v>7939</v>
      </c>
      <c r="C5526" s="569" t="s">
        <v>78</v>
      </c>
      <c r="D5526" s="570">
        <v>62.94</v>
      </c>
    </row>
    <row r="5527" spans="1:4" ht="63.75">
      <c r="A5527" s="569">
        <v>87790</v>
      </c>
      <c r="B5527" s="569" t="s">
        <v>7940</v>
      </c>
      <c r="C5527" s="569" t="s">
        <v>78</v>
      </c>
      <c r="D5527" s="570">
        <v>68.14</v>
      </c>
    </row>
    <row r="5528" spans="1:4" ht="89.25">
      <c r="A5528" s="569">
        <v>87791</v>
      </c>
      <c r="B5528" s="569" t="s">
        <v>7941</v>
      </c>
      <c r="C5528" s="569" t="s">
        <v>78</v>
      </c>
      <c r="D5528" s="570">
        <v>89.54</v>
      </c>
    </row>
    <row r="5529" spans="1:4" ht="63.75">
      <c r="A5529" s="569">
        <v>87792</v>
      </c>
      <c r="B5529" s="569" t="s">
        <v>7942</v>
      </c>
      <c r="C5529" s="569" t="s">
        <v>78</v>
      </c>
      <c r="D5529" s="570">
        <v>24.03</v>
      </c>
    </row>
    <row r="5530" spans="1:4" ht="63.75">
      <c r="A5530" s="569">
        <v>87794</v>
      </c>
      <c r="B5530" s="569" t="s">
        <v>7943</v>
      </c>
      <c r="C5530" s="569" t="s">
        <v>78</v>
      </c>
      <c r="D5530" s="570">
        <v>26.65</v>
      </c>
    </row>
    <row r="5531" spans="1:4" ht="76.5">
      <c r="A5531" s="569">
        <v>87795</v>
      </c>
      <c r="B5531" s="569" t="s">
        <v>7944</v>
      </c>
      <c r="C5531" s="569" t="s">
        <v>78</v>
      </c>
      <c r="D5531" s="570">
        <v>36.840000000000003</v>
      </c>
    </row>
    <row r="5532" spans="1:4" ht="63.75">
      <c r="A5532" s="569">
        <v>87797</v>
      </c>
      <c r="B5532" s="569" t="s">
        <v>7945</v>
      </c>
      <c r="C5532" s="569" t="s">
        <v>78</v>
      </c>
      <c r="D5532" s="570">
        <v>29.92</v>
      </c>
    </row>
    <row r="5533" spans="1:4" ht="63.75">
      <c r="A5533" s="569">
        <v>87799</v>
      </c>
      <c r="B5533" s="569" t="s">
        <v>7946</v>
      </c>
      <c r="C5533" s="569" t="s">
        <v>78</v>
      </c>
      <c r="D5533" s="570">
        <v>33.43</v>
      </c>
    </row>
    <row r="5534" spans="1:4" ht="76.5">
      <c r="A5534" s="569">
        <v>87800</v>
      </c>
      <c r="B5534" s="569" t="s">
        <v>7947</v>
      </c>
      <c r="C5534" s="569" t="s">
        <v>78</v>
      </c>
      <c r="D5534" s="570">
        <v>48.51</v>
      </c>
    </row>
    <row r="5535" spans="1:4" ht="63.75">
      <c r="A5535" s="569">
        <v>87801</v>
      </c>
      <c r="B5535" s="569" t="s">
        <v>7948</v>
      </c>
      <c r="C5535" s="569" t="s">
        <v>78</v>
      </c>
      <c r="D5535" s="570">
        <v>35.82</v>
      </c>
    </row>
    <row r="5536" spans="1:4" ht="63.75">
      <c r="A5536" s="569">
        <v>87803</v>
      </c>
      <c r="B5536" s="569" t="s">
        <v>7949</v>
      </c>
      <c r="C5536" s="569" t="s">
        <v>78</v>
      </c>
      <c r="D5536" s="570">
        <v>40.229999999999997</v>
      </c>
    </row>
    <row r="5537" spans="1:4" ht="76.5">
      <c r="A5537" s="569">
        <v>87804</v>
      </c>
      <c r="B5537" s="569" t="s">
        <v>7950</v>
      </c>
      <c r="C5537" s="569" t="s">
        <v>78</v>
      </c>
      <c r="D5537" s="570">
        <v>60.19</v>
      </c>
    </row>
    <row r="5538" spans="1:4" ht="76.5">
      <c r="A5538" s="569">
        <v>87805</v>
      </c>
      <c r="B5538" s="569" t="s">
        <v>7951</v>
      </c>
      <c r="C5538" s="569" t="s">
        <v>78</v>
      </c>
      <c r="D5538" s="570">
        <v>41.29</v>
      </c>
    </row>
    <row r="5539" spans="1:4" ht="63.75">
      <c r="A5539" s="569">
        <v>87807</v>
      </c>
      <c r="B5539" s="569" t="s">
        <v>7952</v>
      </c>
      <c r="C5539" s="569" t="s">
        <v>78</v>
      </c>
      <c r="D5539" s="570">
        <v>46.15</v>
      </c>
    </row>
    <row r="5540" spans="1:4" ht="89.25">
      <c r="A5540" s="569">
        <v>87808</v>
      </c>
      <c r="B5540" s="569" t="s">
        <v>7953</v>
      </c>
      <c r="C5540" s="569" t="s">
        <v>78</v>
      </c>
      <c r="D5540" s="570">
        <v>65.709999999999994</v>
      </c>
    </row>
    <row r="5541" spans="1:4" ht="89.25">
      <c r="A5541" s="569">
        <v>87809</v>
      </c>
      <c r="B5541" s="569" t="s">
        <v>7954</v>
      </c>
      <c r="C5541" s="569" t="s">
        <v>78</v>
      </c>
      <c r="D5541" s="570">
        <v>58.85</v>
      </c>
    </row>
    <row r="5542" spans="1:4" ht="76.5">
      <c r="A5542" s="569">
        <v>87811</v>
      </c>
      <c r="B5542" s="569" t="s">
        <v>7955</v>
      </c>
      <c r="C5542" s="569" t="s">
        <v>78</v>
      </c>
      <c r="D5542" s="570">
        <v>61.47</v>
      </c>
    </row>
    <row r="5543" spans="1:4" ht="76.5">
      <c r="A5543" s="569">
        <v>87812</v>
      </c>
      <c r="B5543" s="569" t="s">
        <v>7956</v>
      </c>
      <c r="C5543" s="569" t="s">
        <v>78</v>
      </c>
      <c r="D5543" s="570">
        <v>71.349999999999994</v>
      </c>
    </row>
    <row r="5544" spans="1:4" ht="89.25">
      <c r="A5544" s="569">
        <v>87813</v>
      </c>
      <c r="B5544" s="569" t="s">
        <v>7957</v>
      </c>
      <c r="C5544" s="569" t="s">
        <v>78</v>
      </c>
      <c r="D5544" s="570">
        <v>64.760000000000005</v>
      </c>
    </row>
    <row r="5545" spans="1:4" ht="76.5">
      <c r="A5545" s="569">
        <v>87815</v>
      </c>
      <c r="B5545" s="569" t="s">
        <v>7958</v>
      </c>
      <c r="C5545" s="569" t="s">
        <v>78</v>
      </c>
      <c r="D5545" s="570">
        <v>68.27</v>
      </c>
    </row>
    <row r="5546" spans="1:4" ht="76.5">
      <c r="A5546" s="569">
        <v>87816</v>
      </c>
      <c r="B5546" s="569" t="s">
        <v>7959</v>
      </c>
      <c r="C5546" s="569" t="s">
        <v>78</v>
      </c>
      <c r="D5546" s="570">
        <v>83.03</v>
      </c>
    </row>
    <row r="5547" spans="1:4" ht="89.25">
      <c r="A5547" s="569">
        <v>87817</v>
      </c>
      <c r="B5547" s="569" t="s">
        <v>7960</v>
      </c>
      <c r="C5547" s="569" t="s">
        <v>78</v>
      </c>
      <c r="D5547" s="570">
        <v>70.34</v>
      </c>
    </row>
    <row r="5548" spans="1:4" ht="76.5">
      <c r="A5548" s="569">
        <v>87819</v>
      </c>
      <c r="B5548" s="569" t="s">
        <v>7961</v>
      </c>
      <c r="C5548" s="569" t="s">
        <v>78</v>
      </c>
      <c r="D5548" s="570">
        <v>74.75</v>
      </c>
    </row>
    <row r="5549" spans="1:4" ht="76.5">
      <c r="A5549" s="569">
        <v>87820</v>
      </c>
      <c r="B5549" s="569" t="s">
        <v>7962</v>
      </c>
      <c r="C5549" s="569" t="s">
        <v>78</v>
      </c>
      <c r="D5549" s="570">
        <v>94.71</v>
      </c>
    </row>
    <row r="5550" spans="1:4" ht="89.25">
      <c r="A5550" s="569">
        <v>87821</v>
      </c>
      <c r="B5550" s="569" t="s">
        <v>7963</v>
      </c>
      <c r="C5550" s="569" t="s">
        <v>78</v>
      </c>
      <c r="D5550" s="570">
        <v>101.42</v>
      </c>
    </row>
    <row r="5551" spans="1:4" ht="76.5">
      <c r="A5551" s="569">
        <v>87823</v>
      </c>
      <c r="B5551" s="569" t="s">
        <v>7964</v>
      </c>
      <c r="C5551" s="569" t="s">
        <v>78</v>
      </c>
      <c r="D5551" s="570">
        <v>106.28</v>
      </c>
    </row>
    <row r="5552" spans="1:4" ht="89.25">
      <c r="A5552" s="569">
        <v>87824</v>
      </c>
      <c r="B5552" s="569" t="s">
        <v>7965</v>
      </c>
      <c r="C5552" s="569" t="s">
        <v>78</v>
      </c>
      <c r="D5552" s="570">
        <v>125.52</v>
      </c>
    </row>
    <row r="5553" spans="1:4" ht="76.5">
      <c r="A5553" s="569">
        <v>87825</v>
      </c>
      <c r="B5553" s="569" t="s">
        <v>7966</v>
      </c>
      <c r="C5553" s="569" t="s">
        <v>78</v>
      </c>
      <c r="D5553" s="570">
        <v>46.54</v>
      </c>
    </row>
    <row r="5554" spans="1:4" ht="76.5">
      <c r="A5554" s="569">
        <v>87827</v>
      </c>
      <c r="B5554" s="569" t="s">
        <v>7967</v>
      </c>
      <c r="C5554" s="569" t="s">
        <v>78</v>
      </c>
      <c r="D5554" s="570">
        <v>49.75</v>
      </c>
    </row>
    <row r="5555" spans="1:4" ht="76.5">
      <c r="A5555" s="569">
        <v>87828</v>
      </c>
      <c r="B5555" s="569" t="s">
        <v>7968</v>
      </c>
      <c r="C5555" s="569" t="s">
        <v>78</v>
      </c>
      <c r="D5555" s="570">
        <v>63.17</v>
      </c>
    </row>
    <row r="5556" spans="1:4" ht="76.5">
      <c r="A5556" s="569">
        <v>87829</v>
      </c>
      <c r="B5556" s="569" t="s">
        <v>7969</v>
      </c>
      <c r="C5556" s="569" t="s">
        <v>78</v>
      </c>
      <c r="D5556" s="570">
        <v>53.17</v>
      </c>
    </row>
    <row r="5557" spans="1:4" ht="76.5">
      <c r="A5557" s="569">
        <v>87831</v>
      </c>
      <c r="B5557" s="569" t="s">
        <v>7970</v>
      </c>
      <c r="C5557" s="569" t="s">
        <v>78</v>
      </c>
      <c r="D5557" s="570">
        <v>57.47</v>
      </c>
    </row>
    <row r="5558" spans="1:4" ht="76.5">
      <c r="A5558" s="569">
        <v>87832</v>
      </c>
      <c r="B5558" s="569" t="s">
        <v>7971</v>
      </c>
      <c r="C5558" s="569" t="s">
        <v>78</v>
      </c>
      <c r="D5558" s="570">
        <v>76.849999999999994</v>
      </c>
    </row>
    <row r="5559" spans="1:4" ht="63.75">
      <c r="A5559" s="569">
        <v>87834</v>
      </c>
      <c r="B5559" s="569" t="s">
        <v>7972</v>
      </c>
      <c r="C5559" s="569" t="s">
        <v>78</v>
      </c>
      <c r="D5559" s="570">
        <v>127.23</v>
      </c>
    </row>
    <row r="5560" spans="1:4" ht="63.75">
      <c r="A5560" s="569">
        <v>87835</v>
      </c>
      <c r="B5560" s="569" t="s">
        <v>7973</v>
      </c>
      <c r="C5560" s="569" t="s">
        <v>78</v>
      </c>
      <c r="D5560" s="570">
        <v>86.62</v>
      </c>
    </row>
    <row r="5561" spans="1:4" ht="63.75">
      <c r="A5561" s="569">
        <v>87836</v>
      </c>
      <c r="B5561" s="569" t="s">
        <v>7974</v>
      </c>
      <c r="C5561" s="569" t="s">
        <v>78</v>
      </c>
      <c r="D5561" s="570">
        <v>121.21</v>
      </c>
    </row>
    <row r="5562" spans="1:4" ht="63.75">
      <c r="A5562" s="569">
        <v>87837</v>
      </c>
      <c r="B5562" s="569" t="s">
        <v>7975</v>
      </c>
      <c r="C5562" s="569" t="s">
        <v>78</v>
      </c>
      <c r="D5562" s="570">
        <v>81.39</v>
      </c>
    </row>
    <row r="5563" spans="1:4" ht="63.75">
      <c r="A5563" s="569">
        <v>87838</v>
      </c>
      <c r="B5563" s="569" t="s">
        <v>7976</v>
      </c>
      <c r="C5563" s="569" t="s">
        <v>78</v>
      </c>
      <c r="D5563" s="570">
        <v>133.38999999999999</v>
      </c>
    </row>
    <row r="5564" spans="1:4" ht="63.75">
      <c r="A5564" s="569">
        <v>87839</v>
      </c>
      <c r="B5564" s="569" t="s">
        <v>7977</v>
      </c>
      <c r="C5564" s="569" t="s">
        <v>78</v>
      </c>
      <c r="D5564" s="570">
        <v>90.67</v>
      </c>
    </row>
    <row r="5565" spans="1:4" ht="63.75">
      <c r="A5565" s="569">
        <v>87840</v>
      </c>
      <c r="B5565" s="569" t="s">
        <v>7978</v>
      </c>
      <c r="C5565" s="569" t="s">
        <v>78</v>
      </c>
      <c r="D5565" s="570">
        <v>126.07</v>
      </c>
    </row>
    <row r="5566" spans="1:4" ht="63.75">
      <c r="A5566" s="569">
        <v>87841</v>
      </c>
      <c r="B5566" s="569" t="s">
        <v>7979</v>
      </c>
      <c r="C5566" s="569" t="s">
        <v>78</v>
      </c>
      <c r="D5566" s="570">
        <v>84.13</v>
      </c>
    </row>
    <row r="5567" spans="1:4" ht="63.75">
      <c r="A5567" s="569">
        <v>87842</v>
      </c>
      <c r="B5567" s="569" t="s">
        <v>7980</v>
      </c>
      <c r="C5567" s="569" t="s">
        <v>78</v>
      </c>
      <c r="D5567" s="570">
        <v>130.34</v>
      </c>
    </row>
    <row r="5568" spans="1:4" ht="63.75">
      <c r="A5568" s="569">
        <v>87843</v>
      </c>
      <c r="B5568" s="569" t="s">
        <v>7981</v>
      </c>
      <c r="C5568" s="569" t="s">
        <v>78</v>
      </c>
      <c r="D5568" s="570">
        <v>96.47</v>
      </c>
    </row>
    <row r="5569" spans="1:4" ht="63.75">
      <c r="A5569" s="569">
        <v>87844</v>
      </c>
      <c r="B5569" s="569" t="s">
        <v>7982</v>
      </c>
      <c r="C5569" s="569" t="s">
        <v>78</v>
      </c>
      <c r="D5569" s="570">
        <v>119.57</v>
      </c>
    </row>
    <row r="5570" spans="1:4" ht="63.75">
      <c r="A5570" s="569">
        <v>87845</v>
      </c>
      <c r="B5570" s="569" t="s">
        <v>7983</v>
      </c>
      <c r="C5570" s="569" t="s">
        <v>78</v>
      </c>
      <c r="D5570" s="570">
        <v>86.52</v>
      </c>
    </row>
    <row r="5571" spans="1:4" ht="63.75">
      <c r="A5571" s="569">
        <v>87846</v>
      </c>
      <c r="B5571" s="569" t="s">
        <v>7984</v>
      </c>
      <c r="C5571" s="569" t="s">
        <v>78</v>
      </c>
      <c r="D5571" s="570">
        <v>137.75</v>
      </c>
    </row>
    <row r="5572" spans="1:4" ht="63.75">
      <c r="A5572" s="569">
        <v>87847</v>
      </c>
      <c r="B5572" s="569" t="s">
        <v>7985</v>
      </c>
      <c r="C5572" s="569" t="s">
        <v>78</v>
      </c>
      <c r="D5572" s="570">
        <v>97.13</v>
      </c>
    </row>
    <row r="5573" spans="1:4" ht="63.75">
      <c r="A5573" s="569">
        <v>87848</v>
      </c>
      <c r="B5573" s="569" t="s">
        <v>7986</v>
      </c>
      <c r="C5573" s="569" t="s">
        <v>78</v>
      </c>
      <c r="D5573" s="570">
        <v>130.72</v>
      </c>
    </row>
    <row r="5574" spans="1:4" ht="63.75">
      <c r="A5574" s="569">
        <v>87849</v>
      </c>
      <c r="B5574" s="569" t="s">
        <v>7987</v>
      </c>
      <c r="C5574" s="569" t="s">
        <v>78</v>
      </c>
      <c r="D5574" s="570">
        <v>90.9</v>
      </c>
    </row>
    <row r="5575" spans="1:4" ht="63.75">
      <c r="A5575" s="569">
        <v>87850</v>
      </c>
      <c r="B5575" s="569" t="s">
        <v>7988</v>
      </c>
      <c r="C5575" s="569" t="s">
        <v>78</v>
      </c>
      <c r="D5575" s="570">
        <v>143.93</v>
      </c>
    </row>
    <row r="5576" spans="1:4" ht="63.75">
      <c r="A5576" s="569">
        <v>87851</v>
      </c>
      <c r="B5576" s="569" t="s">
        <v>7989</v>
      </c>
      <c r="C5576" s="569" t="s">
        <v>78</v>
      </c>
      <c r="D5576" s="570">
        <v>101.2</v>
      </c>
    </row>
    <row r="5577" spans="1:4" ht="63.75">
      <c r="A5577" s="569">
        <v>87852</v>
      </c>
      <c r="B5577" s="569" t="s">
        <v>7990</v>
      </c>
      <c r="C5577" s="569" t="s">
        <v>78</v>
      </c>
      <c r="D5577" s="570">
        <v>135.57</v>
      </c>
    </row>
    <row r="5578" spans="1:4" ht="63.75">
      <c r="A5578" s="569">
        <v>87853</v>
      </c>
      <c r="B5578" s="569" t="s">
        <v>7991</v>
      </c>
      <c r="C5578" s="569" t="s">
        <v>78</v>
      </c>
      <c r="D5578" s="570">
        <v>93.62</v>
      </c>
    </row>
    <row r="5579" spans="1:4" ht="63.75">
      <c r="A5579" s="569">
        <v>87854</v>
      </c>
      <c r="B5579" s="569" t="s">
        <v>7992</v>
      </c>
      <c r="C5579" s="569" t="s">
        <v>78</v>
      </c>
      <c r="D5579" s="570">
        <v>140.86000000000001</v>
      </c>
    </row>
    <row r="5580" spans="1:4" ht="63.75">
      <c r="A5580" s="569">
        <v>87855</v>
      </c>
      <c r="B5580" s="569" t="s">
        <v>7993</v>
      </c>
      <c r="C5580" s="569" t="s">
        <v>78</v>
      </c>
      <c r="D5580" s="570">
        <v>107.01</v>
      </c>
    </row>
    <row r="5581" spans="1:4" ht="63.75">
      <c r="A5581" s="569">
        <v>87856</v>
      </c>
      <c r="B5581" s="569" t="s">
        <v>7994</v>
      </c>
      <c r="C5581" s="569" t="s">
        <v>78</v>
      </c>
      <c r="D5581" s="570">
        <v>129.09</v>
      </c>
    </row>
    <row r="5582" spans="1:4" ht="63.75">
      <c r="A5582" s="569">
        <v>87857</v>
      </c>
      <c r="B5582" s="569" t="s">
        <v>7995</v>
      </c>
      <c r="C5582" s="569" t="s">
        <v>78</v>
      </c>
      <c r="D5582" s="570">
        <v>96.01</v>
      </c>
    </row>
    <row r="5583" spans="1:4" ht="51">
      <c r="A5583" s="569">
        <v>87858</v>
      </c>
      <c r="B5583" s="569" t="s">
        <v>7996</v>
      </c>
      <c r="C5583" s="569" t="s">
        <v>78</v>
      </c>
      <c r="D5583" s="570">
        <v>93.16</v>
      </c>
    </row>
    <row r="5584" spans="1:4" ht="51">
      <c r="A5584" s="569">
        <v>87859</v>
      </c>
      <c r="B5584" s="569" t="s">
        <v>7997</v>
      </c>
      <c r="C5584" s="569" t="s">
        <v>78</v>
      </c>
      <c r="D5584" s="570">
        <v>107.8</v>
      </c>
    </row>
    <row r="5585" spans="1:4" ht="89.25">
      <c r="A5585" s="569">
        <v>89048</v>
      </c>
      <c r="B5585" s="569" t="s">
        <v>8151</v>
      </c>
      <c r="C5585" s="569" t="s">
        <v>78</v>
      </c>
      <c r="D5585" s="570">
        <v>23.8</v>
      </c>
    </row>
    <row r="5586" spans="1:4" ht="76.5">
      <c r="A5586" s="569">
        <v>89049</v>
      </c>
      <c r="B5586" s="569" t="s">
        <v>8152</v>
      </c>
      <c r="C5586" s="569" t="s">
        <v>78</v>
      </c>
      <c r="D5586" s="570">
        <v>15.63</v>
      </c>
    </row>
    <row r="5587" spans="1:4" ht="89.25">
      <c r="A5587" s="569">
        <v>89173</v>
      </c>
      <c r="B5587" s="569" t="s">
        <v>8161</v>
      </c>
      <c r="C5587" s="569" t="s">
        <v>78</v>
      </c>
      <c r="D5587" s="570">
        <v>23.4</v>
      </c>
    </row>
    <row r="5588" spans="1:4" ht="63.75">
      <c r="A5588" s="569">
        <v>90406</v>
      </c>
      <c r="B5588" s="569" t="s">
        <v>8757</v>
      </c>
      <c r="C5588" s="569" t="s">
        <v>78</v>
      </c>
      <c r="D5588" s="570">
        <v>30.53</v>
      </c>
    </row>
    <row r="5589" spans="1:4" ht="63.75">
      <c r="A5589" s="569">
        <v>90407</v>
      </c>
      <c r="B5589" s="569" t="s">
        <v>8758</v>
      </c>
      <c r="C5589" s="569" t="s">
        <v>78</v>
      </c>
      <c r="D5589" s="570">
        <v>33.9</v>
      </c>
    </row>
    <row r="5590" spans="1:4" ht="63.75">
      <c r="A5590" s="569">
        <v>90408</v>
      </c>
      <c r="B5590" s="569" t="s">
        <v>8759</v>
      </c>
      <c r="C5590" s="569" t="s">
        <v>78</v>
      </c>
      <c r="D5590" s="570">
        <v>22.12</v>
      </c>
    </row>
    <row r="5591" spans="1:4" ht="63.75">
      <c r="A5591" s="569">
        <v>90409</v>
      </c>
      <c r="B5591" s="569" t="s">
        <v>8760</v>
      </c>
      <c r="C5591" s="569" t="s">
        <v>78</v>
      </c>
      <c r="D5591" s="570">
        <v>24.03</v>
      </c>
    </row>
    <row r="5592" spans="1:4" ht="25.5">
      <c r="A5592" s="569">
        <v>5998</v>
      </c>
      <c r="B5592" s="569" t="s">
        <v>1632</v>
      </c>
      <c r="C5592" s="569" t="s">
        <v>78</v>
      </c>
      <c r="D5592" s="570">
        <v>0.77</v>
      </c>
    </row>
    <row r="5593" spans="1:4" ht="25.5">
      <c r="A5593" s="569">
        <v>84084</v>
      </c>
      <c r="B5593" s="569" t="s">
        <v>4723</v>
      </c>
      <c r="C5593" s="569" t="s">
        <v>78</v>
      </c>
      <c r="D5593" s="570">
        <v>5.66</v>
      </c>
    </row>
    <row r="5594" spans="1:4" ht="63.75">
      <c r="A5594" s="569">
        <v>87242</v>
      </c>
      <c r="B5594" s="569" t="s">
        <v>4800</v>
      </c>
      <c r="C5594" s="569" t="s">
        <v>78</v>
      </c>
      <c r="D5594" s="570">
        <v>140.52000000000001</v>
      </c>
    </row>
    <row r="5595" spans="1:4" ht="63.75">
      <c r="A5595" s="569">
        <v>87243</v>
      </c>
      <c r="B5595" s="569" t="s">
        <v>4801</v>
      </c>
      <c r="C5595" s="569" t="s">
        <v>78</v>
      </c>
      <c r="D5595" s="570">
        <v>128.5</v>
      </c>
    </row>
    <row r="5596" spans="1:4" ht="63.75">
      <c r="A5596" s="569">
        <v>87244</v>
      </c>
      <c r="B5596" s="569" t="s">
        <v>7631</v>
      </c>
      <c r="C5596" s="569" t="s">
        <v>78</v>
      </c>
      <c r="D5596" s="570">
        <v>137.13</v>
      </c>
    </row>
    <row r="5597" spans="1:4" ht="63.75">
      <c r="A5597" s="569">
        <v>87245</v>
      </c>
      <c r="B5597" s="569" t="s">
        <v>7632</v>
      </c>
      <c r="C5597" s="569" t="s">
        <v>78</v>
      </c>
      <c r="D5597" s="570">
        <v>163.89</v>
      </c>
    </row>
    <row r="5598" spans="1:4" ht="63.75">
      <c r="A5598" s="569">
        <v>87264</v>
      </c>
      <c r="B5598" s="569" t="s">
        <v>7648</v>
      </c>
      <c r="C5598" s="569" t="s">
        <v>78</v>
      </c>
      <c r="D5598" s="570">
        <v>51.87</v>
      </c>
    </row>
    <row r="5599" spans="1:4" ht="63.75">
      <c r="A5599" s="569">
        <v>87265</v>
      </c>
      <c r="B5599" s="569" t="s">
        <v>7649</v>
      </c>
      <c r="C5599" s="569" t="s">
        <v>78</v>
      </c>
      <c r="D5599" s="570">
        <v>46.3</v>
      </c>
    </row>
    <row r="5600" spans="1:4" ht="63.75">
      <c r="A5600" s="569">
        <v>87266</v>
      </c>
      <c r="B5600" s="569" t="s">
        <v>7650</v>
      </c>
      <c r="C5600" s="569" t="s">
        <v>78</v>
      </c>
      <c r="D5600" s="570">
        <v>53.82</v>
      </c>
    </row>
    <row r="5601" spans="1:4" ht="63.75">
      <c r="A5601" s="569">
        <v>87267</v>
      </c>
      <c r="B5601" s="569" t="s">
        <v>7651</v>
      </c>
      <c r="C5601" s="569" t="s">
        <v>78</v>
      </c>
      <c r="D5601" s="570">
        <v>51.37</v>
      </c>
    </row>
    <row r="5602" spans="1:4" ht="63.75">
      <c r="A5602" s="569">
        <v>87268</v>
      </c>
      <c r="B5602" s="569" t="s">
        <v>7652</v>
      </c>
      <c r="C5602" s="569" t="s">
        <v>78</v>
      </c>
      <c r="D5602" s="570">
        <v>55.31</v>
      </c>
    </row>
    <row r="5603" spans="1:4" ht="63.75">
      <c r="A5603" s="569">
        <v>87269</v>
      </c>
      <c r="B5603" s="569" t="s">
        <v>7653</v>
      </c>
      <c r="C5603" s="569" t="s">
        <v>78</v>
      </c>
      <c r="D5603" s="570">
        <v>49.25</v>
      </c>
    </row>
    <row r="5604" spans="1:4" ht="63.75">
      <c r="A5604" s="569">
        <v>87270</v>
      </c>
      <c r="B5604" s="569" t="s">
        <v>7654</v>
      </c>
      <c r="C5604" s="569" t="s">
        <v>78</v>
      </c>
      <c r="D5604" s="570">
        <v>56.95</v>
      </c>
    </row>
    <row r="5605" spans="1:4" ht="63.75">
      <c r="A5605" s="569">
        <v>87271</v>
      </c>
      <c r="B5605" s="569" t="s">
        <v>7655</v>
      </c>
      <c r="C5605" s="569" t="s">
        <v>78</v>
      </c>
      <c r="D5605" s="570">
        <v>54.03</v>
      </c>
    </row>
    <row r="5606" spans="1:4" ht="63.75">
      <c r="A5606" s="569">
        <v>87272</v>
      </c>
      <c r="B5606" s="569" t="s">
        <v>7656</v>
      </c>
      <c r="C5606" s="569" t="s">
        <v>78</v>
      </c>
      <c r="D5606" s="570">
        <v>58.47</v>
      </c>
    </row>
    <row r="5607" spans="1:4" ht="63.75">
      <c r="A5607" s="569">
        <v>87273</v>
      </c>
      <c r="B5607" s="569" t="s">
        <v>7657</v>
      </c>
      <c r="C5607" s="569" t="s">
        <v>78</v>
      </c>
      <c r="D5607" s="570">
        <v>51.1</v>
      </c>
    </row>
    <row r="5608" spans="1:4" ht="63.75">
      <c r="A5608" s="569">
        <v>87274</v>
      </c>
      <c r="B5608" s="569" t="s">
        <v>7658</v>
      </c>
      <c r="C5608" s="569" t="s">
        <v>78</v>
      </c>
      <c r="D5608" s="570">
        <v>59.63</v>
      </c>
    </row>
    <row r="5609" spans="1:4" ht="63.75">
      <c r="A5609" s="569">
        <v>87275</v>
      </c>
      <c r="B5609" s="569" t="s">
        <v>7659</v>
      </c>
      <c r="C5609" s="569" t="s">
        <v>78</v>
      </c>
      <c r="D5609" s="570">
        <v>57.15</v>
      </c>
    </row>
    <row r="5610" spans="1:4" ht="63.75">
      <c r="A5610" s="569">
        <v>88786</v>
      </c>
      <c r="B5610" s="569" t="s">
        <v>8091</v>
      </c>
      <c r="C5610" s="569" t="s">
        <v>78</v>
      </c>
      <c r="D5610" s="570">
        <v>156.28</v>
      </c>
    </row>
    <row r="5611" spans="1:4" ht="63.75">
      <c r="A5611" s="569">
        <v>88787</v>
      </c>
      <c r="B5611" s="569" t="s">
        <v>8092</v>
      </c>
      <c r="C5611" s="569" t="s">
        <v>78</v>
      </c>
      <c r="D5611" s="570">
        <v>143.6</v>
      </c>
    </row>
    <row r="5612" spans="1:4" ht="63.75">
      <c r="A5612" s="569">
        <v>88788</v>
      </c>
      <c r="B5612" s="569" t="s">
        <v>8093</v>
      </c>
      <c r="C5612" s="569" t="s">
        <v>78</v>
      </c>
      <c r="D5612" s="570">
        <v>152.22999999999999</v>
      </c>
    </row>
    <row r="5613" spans="1:4" ht="63.75">
      <c r="A5613" s="569">
        <v>88789</v>
      </c>
      <c r="B5613" s="569" t="s">
        <v>8094</v>
      </c>
      <c r="C5613" s="569" t="s">
        <v>78</v>
      </c>
      <c r="D5613" s="570">
        <v>181.25</v>
      </c>
    </row>
    <row r="5614" spans="1:4" ht="89.25">
      <c r="A5614" s="569">
        <v>89045</v>
      </c>
      <c r="B5614" s="569" t="s">
        <v>8149</v>
      </c>
      <c r="C5614" s="569" t="s">
        <v>78</v>
      </c>
      <c r="D5614" s="570">
        <v>51.72</v>
      </c>
    </row>
    <row r="5615" spans="1:4" ht="89.25">
      <c r="A5615" s="569">
        <v>89170</v>
      </c>
      <c r="B5615" s="569" t="s">
        <v>8159</v>
      </c>
      <c r="C5615" s="569" t="s">
        <v>78</v>
      </c>
      <c r="D5615" s="570">
        <v>50.32</v>
      </c>
    </row>
    <row r="5616" spans="1:4" ht="76.5">
      <c r="A5616" s="569">
        <v>93392</v>
      </c>
      <c r="B5616" s="569" t="s">
        <v>10140</v>
      </c>
      <c r="C5616" s="569" t="s">
        <v>78</v>
      </c>
      <c r="D5616" s="570">
        <v>39.479999999999997</v>
      </c>
    </row>
    <row r="5617" spans="1:4" ht="76.5">
      <c r="A5617" s="569">
        <v>93393</v>
      </c>
      <c r="B5617" s="569" t="s">
        <v>10141</v>
      </c>
      <c r="C5617" s="569" t="s">
        <v>78</v>
      </c>
      <c r="D5617" s="570">
        <v>34.04</v>
      </c>
    </row>
    <row r="5618" spans="1:4" ht="76.5">
      <c r="A5618" s="569">
        <v>93394</v>
      </c>
      <c r="B5618" s="569" t="s">
        <v>10142</v>
      </c>
      <c r="C5618" s="569" t="s">
        <v>78</v>
      </c>
      <c r="D5618" s="570">
        <v>41.43</v>
      </c>
    </row>
    <row r="5619" spans="1:4" ht="63.75">
      <c r="A5619" s="569">
        <v>93395</v>
      </c>
      <c r="B5619" s="569" t="s">
        <v>10143</v>
      </c>
      <c r="C5619" s="569" t="s">
        <v>78</v>
      </c>
      <c r="D5619" s="570">
        <v>38.979999999999997</v>
      </c>
    </row>
    <row r="5620" spans="1:4" ht="51">
      <c r="A5620" s="569">
        <v>84088</v>
      </c>
      <c r="B5620" s="569" t="s">
        <v>7540</v>
      </c>
      <c r="C5620" s="569" t="s">
        <v>20</v>
      </c>
      <c r="D5620" s="570">
        <v>87.46</v>
      </c>
    </row>
    <row r="5621" spans="1:4" ht="51">
      <c r="A5621" s="569">
        <v>84089</v>
      </c>
      <c r="B5621" s="569" t="s">
        <v>7541</v>
      </c>
      <c r="C5621" s="569" t="s">
        <v>20</v>
      </c>
      <c r="D5621" s="570">
        <v>123.22</v>
      </c>
    </row>
    <row r="5622" spans="1:4" ht="25.5">
      <c r="A5622" s="569">
        <v>40675</v>
      </c>
      <c r="B5622" s="569" t="s">
        <v>4396</v>
      </c>
      <c r="C5622" s="569" t="s">
        <v>20</v>
      </c>
      <c r="D5622" s="570">
        <v>3.71</v>
      </c>
    </row>
    <row r="5623" spans="1:4" ht="25.5">
      <c r="A5623" s="569">
        <v>84093</v>
      </c>
      <c r="B5623" s="569" t="s">
        <v>7542</v>
      </c>
      <c r="C5623" s="569" t="s">
        <v>20</v>
      </c>
      <c r="D5623" s="570">
        <v>18.5</v>
      </c>
    </row>
    <row r="5624" spans="1:4" ht="38.25">
      <c r="A5624" s="569">
        <v>96112</v>
      </c>
      <c r="B5624" s="569" t="s">
        <v>10973</v>
      </c>
      <c r="C5624" s="569" t="s">
        <v>78</v>
      </c>
      <c r="D5624" s="570">
        <v>74.27</v>
      </c>
    </row>
    <row r="5625" spans="1:4" ht="38.25">
      <c r="A5625" s="569">
        <v>96117</v>
      </c>
      <c r="B5625" s="569" t="s">
        <v>10978</v>
      </c>
      <c r="C5625" s="569" t="s">
        <v>78</v>
      </c>
      <c r="D5625" s="570">
        <v>76.3</v>
      </c>
    </row>
    <row r="5626" spans="1:4" ht="25.5">
      <c r="A5626" s="569">
        <v>96122</v>
      </c>
      <c r="B5626" s="569" t="s">
        <v>10981</v>
      </c>
      <c r="C5626" s="569" t="s">
        <v>20</v>
      </c>
      <c r="D5626" s="570">
        <v>16.28</v>
      </c>
    </row>
    <row r="5627" spans="1:4" ht="25.5">
      <c r="A5627" s="569">
        <v>96109</v>
      </c>
      <c r="B5627" s="569" t="s">
        <v>10970</v>
      </c>
      <c r="C5627" s="569" t="s">
        <v>78</v>
      </c>
      <c r="D5627" s="570">
        <v>33.94</v>
      </c>
    </row>
    <row r="5628" spans="1:4" ht="38.25">
      <c r="A5628" s="569">
        <v>96110</v>
      </c>
      <c r="B5628" s="569" t="s">
        <v>10971</v>
      </c>
      <c r="C5628" s="569" t="s">
        <v>78</v>
      </c>
      <c r="D5628" s="570">
        <v>51.67</v>
      </c>
    </row>
    <row r="5629" spans="1:4" ht="25.5">
      <c r="A5629" s="569">
        <v>96113</v>
      </c>
      <c r="B5629" s="569" t="s">
        <v>10974</v>
      </c>
      <c r="C5629" s="569" t="s">
        <v>78</v>
      </c>
      <c r="D5629" s="570">
        <v>30.45</v>
      </c>
    </row>
    <row r="5630" spans="1:4" ht="38.25">
      <c r="A5630" s="569">
        <v>96114</v>
      </c>
      <c r="B5630" s="569" t="s">
        <v>10975</v>
      </c>
      <c r="C5630" s="569" t="s">
        <v>78</v>
      </c>
      <c r="D5630" s="570">
        <v>53.17</v>
      </c>
    </row>
    <row r="5631" spans="1:4" ht="25.5">
      <c r="A5631" s="569">
        <v>96120</v>
      </c>
      <c r="B5631" s="569" t="s">
        <v>10979</v>
      </c>
      <c r="C5631" s="569" t="s">
        <v>20</v>
      </c>
      <c r="D5631" s="570">
        <v>2.37</v>
      </c>
    </row>
    <row r="5632" spans="1:4" ht="38.25">
      <c r="A5632" s="569">
        <v>96123</v>
      </c>
      <c r="B5632" s="569" t="s">
        <v>10982</v>
      </c>
      <c r="C5632" s="569" t="s">
        <v>20</v>
      </c>
      <c r="D5632" s="570">
        <v>21.73</v>
      </c>
    </row>
    <row r="5633" spans="1:4" ht="38.25">
      <c r="A5633" s="569">
        <v>96124</v>
      </c>
      <c r="B5633" s="569" t="s">
        <v>10983</v>
      </c>
      <c r="C5633" s="569" t="s">
        <v>20</v>
      </c>
      <c r="D5633" s="570">
        <v>35.22</v>
      </c>
    </row>
    <row r="5634" spans="1:4" ht="38.25">
      <c r="A5634" s="569">
        <v>96115</v>
      </c>
      <c r="B5634" s="569" t="s">
        <v>10976</v>
      </c>
      <c r="C5634" s="569" t="s">
        <v>78</v>
      </c>
      <c r="D5634" s="570">
        <v>67.290000000000006</v>
      </c>
    </row>
    <row r="5635" spans="1:4" ht="38.25">
      <c r="A5635" s="569">
        <v>72200</v>
      </c>
      <c r="B5635" s="569" t="s">
        <v>7397</v>
      </c>
      <c r="C5635" s="569" t="s">
        <v>78</v>
      </c>
      <c r="D5635" s="570">
        <v>81.69</v>
      </c>
    </row>
    <row r="5636" spans="1:4">
      <c r="A5636" s="569" t="s">
        <v>11493</v>
      </c>
      <c r="B5636" s="569" t="s">
        <v>5543</v>
      </c>
      <c r="C5636" s="569" t="s">
        <v>20</v>
      </c>
      <c r="D5636" s="570">
        <v>82.95</v>
      </c>
    </row>
    <row r="5637" spans="1:4" ht="38.25">
      <c r="A5637" s="569">
        <v>72201</v>
      </c>
      <c r="B5637" s="569" t="s">
        <v>7398</v>
      </c>
      <c r="C5637" s="569" t="s">
        <v>78</v>
      </c>
      <c r="D5637" s="570">
        <v>9.8000000000000007</v>
      </c>
    </row>
    <row r="5638" spans="1:4" ht="38.25">
      <c r="A5638" s="569">
        <v>96111</v>
      </c>
      <c r="B5638" s="569" t="s">
        <v>10972</v>
      </c>
      <c r="C5638" s="569" t="s">
        <v>78</v>
      </c>
      <c r="D5638" s="570">
        <v>35.340000000000003</v>
      </c>
    </row>
    <row r="5639" spans="1:4" ht="38.25">
      <c r="A5639" s="569">
        <v>96116</v>
      </c>
      <c r="B5639" s="569" t="s">
        <v>10977</v>
      </c>
      <c r="C5639" s="569" t="s">
        <v>78</v>
      </c>
      <c r="D5639" s="570">
        <v>38.83</v>
      </c>
    </row>
    <row r="5640" spans="1:4" ht="25.5">
      <c r="A5640" s="569">
        <v>96121</v>
      </c>
      <c r="B5640" s="569" t="s">
        <v>10980</v>
      </c>
      <c r="C5640" s="569" t="s">
        <v>20</v>
      </c>
      <c r="D5640" s="570">
        <v>6.68</v>
      </c>
    </row>
    <row r="5641" spans="1:4" ht="38.25">
      <c r="A5641" s="569">
        <v>96485</v>
      </c>
      <c r="B5641" s="569" t="s">
        <v>11070</v>
      </c>
      <c r="C5641" s="569" t="s">
        <v>78</v>
      </c>
      <c r="D5641" s="570">
        <v>41.18</v>
      </c>
    </row>
    <row r="5642" spans="1:4" ht="38.25">
      <c r="A5642" s="569">
        <v>96486</v>
      </c>
      <c r="B5642" s="569" t="s">
        <v>11071</v>
      </c>
      <c r="C5642" s="569" t="s">
        <v>78</v>
      </c>
      <c r="D5642" s="570">
        <v>45.02</v>
      </c>
    </row>
    <row r="5643" spans="1:4" ht="63.75">
      <c r="A5643" s="569">
        <v>72198</v>
      </c>
      <c r="B5643" s="569" t="s">
        <v>7396</v>
      </c>
      <c r="C5643" s="569" t="s">
        <v>78</v>
      </c>
      <c r="D5643" s="570">
        <v>102.53</v>
      </c>
    </row>
    <row r="5644" spans="1:4" ht="25.5">
      <c r="A5644" s="569" t="s">
        <v>11516</v>
      </c>
      <c r="B5644" s="569" t="s">
        <v>5561</v>
      </c>
      <c r="C5644" s="569" t="s">
        <v>78</v>
      </c>
      <c r="D5644" s="570">
        <v>63.47</v>
      </c>
    </row>
    <row r="5645" spans="1:4" ht="38.25">
      <c r="A5645" s="569">
        <v>83730</v>
      </c>
      <c r="B5645" s="569" t="s">
        <v>7524</v>
      </c>
      <c r="C5645" s="569" t="s">
        <v>78</v>
      </c>
      <c r="D5645" s="570">
        <v>181.15</v>
      </c>
    </row>
    <row r="5646" spans="1:4" ht="38.25">
      <c r="A5646" s="569">
        <v>83736</v>
      </c>
      <c r="B5646" s="569" t="s">
        <v>4710</v>
      </c>
      <c r="C5646" s="569" t="s">
        <v>78</v>
      </c>
      <c r="D5646" s="570">
        <v>168.44</v>
      </c>
    </row>
    <row r="5647" spans="1:4" ht="51">
      <c r="A5647" s="569">
        <v>91514</v>
      </c>
      <c r="B5647" s="569" t="s">
        <v>9156</v>
      </c>
      <c r="C5647" s="569" t="s">
        <v>78</v>
      </c>
      <c r="D5647" s="570">
        <v>4.5999999999999996</v>
      </c>
    </row>
    <row r="5648" spans="1:4" ht="51">
      <c r="A5648" s="569">
        <v>91515</v>
      </c>
      <c r="B5648" s="569" t="s">
        <v>9157</v>
      </c>
      <c r="C5648" s="569" t="s">
        <v>78</v>
      </c>
      <c r="D5648" s="570">
        <v>6.08</v>
      </c>
    </row>
    <row r="5649" spans="1:4" ht="51">
      <c r="A5649" s="569">
        <v>91516</v>
      </c>
      <c r="B5649" s="569" t="s">
        <v>9158</v>
      </c>
      <c r="C5649" s="569" t="s">
        <v>78</v>
      </c>
      <c r="D5649" s="570">
        <v>8.8800000000000008</v>
      </c>
    </row>
    <row r="5650" spans="1:4" ht="51">
      <c r="A5650" s="569">
        <v>91517</v>
      </c>
      <c r="B5650" s="569" t="s">
        <v>9159</v>
      </c>
      <c r="C5650" s="569" t="s">
        <v>78</v>
      </c>
      <c r="D5650" s="570">
        <v>9.89</v>
      </c>
    </row>
    <row r="5651" spans="1:4" ht="51">
      <c r="A5651" s="569">
        <v>91519</v>
      </c>
      <c r="B5651" s="569" t="s">
        <v>9160</v>
      </c>
      <c r="C5651" s="569" t="s">
        <v>78</v>
      </c>
      <c r="D5651" s="570">
        <v>11.35</v>
      </c>
    </row>
    <row r="5652" spans="1:4" ht="38.25">
      <c r="A5652" s="569">
        <v>91520</v>
      </c>
      <c r="B5652" s="569" t="s">
        <v>9161</v>
      </c>
      <c r="C5652" s="569" t="s">
        <v>78</v>
      </c>
      <c r="D5652" s="570">
        <v>1.67</v>
      </c>
    </row>
    <row r="5653" spans="1:4" ht="38.25">
      <c r="A5653" s="569">
        <v>91522</v>
      </c>
      <c r="B5653" s="569" t="s">
        <v>5235</v>
      </c>
      <c r="C5653" s="569" t="s">
        <v>78</v>
      </c>
      <c r="D5653" s="570">
        <v>2</v>
      </c>
    </row>
    <row r="5654" spans="1:4" ht="38.25">
      <c r="A5654" s="569">
        <v>91525</v>
      </c>
      <c r="B5654" s="569" t="s">
        <v>9162</v>
      </c>
      <c r="C5654" s="569" t="s">
        <v>78</v>
      </c>
      <c r="D5654" s="570">
        <v>3.69</v>
      </c>
    </row>
    <row r="5655" spans="1:4" ht="38.25">
      <c r="A5655" s="569">
        <v>73548</v>
      </c>
      <c r="B5655" s="569" t="s">
        <v>4628</v>
      </c>
      <c r="C5655" s="569" t="s">
        <v>40</v>
      </c>
      <c r="D5655" s="570">
        <v>481.54</v>
      </c>
    </row>
    <row r="5656" spans="1:4" ht="38.25">
      <c r="A5656" s="569">
        <v>73549</v>
      </c>
      <c r="B5656" s="569" t="s">
        <v>4629</v>
      </c>
      <c r="C5656" s="569" t="s">
        <v>40</v>
      </c>
      <c r="D5656" s="570">
        <v>457.77</v>
      </c>
    </row>
    <row r="5657" spans="1:4" ht="63.75">
      <c r="A5657" s="569">
        <v>87280</v>
      </c>
      <c r="B5657" s="569" t="s">
        <v>7660</v>
      </c>
      <c r="C5657" s="569" t="s">
        <v>40</v>
      </c>
      <c r="D5657" s="570">
        <v>268.98</v>
      </c>
    </row>
    <row r="5658" spans="1:4" ht="63.75">
      <c r="A5658" s="569">
        <v>87281</v>
      </c>
      <c r="B5658" s="569" t="s">
        <v>7661</v>
      </c>
      <c r="C5658" s="569" t="s">
        <v>40</v>
      </c>
      <c r="D5658" s="570">
        <v>268.2</v>
      </c>
    </row>
    <row r="5659" spans="1:4" ht="63.75">
      <c r="A5659" s="569">
        <v>87283</v>
      </c>
      <c r="B5659" s="569" t="s">
        <v>7662</v>
      </c>
      <c r="C5659" s="569" t="s">
        <v>40</v>
      </c>
      <c r="D5659" s="570">
        <v>290.18</v>
      </c>
    </row>
    <row r="5660" spans="1:4" ht="63.75">
      <c r="A5660" s="569">
        <v>87284</v>
      </c>
      <c r="B5660" s="569" t="s">
        <v>7663</v>
      </c>
      <c r="C5660" s="569" t="s">
        <v>40</v>
      </c>
      <c r="D5660" s="570">
        <v>277.69</v>
      </c>
    </row>
    <row r="5661" spans="1:4" ht="63.75">
      <c r="A5661" s="569">
        <v>87286</v>
      </c>
      <c r="B5661" s="569" t="s">
        <v>7664</v>
      </c>
      <c r="C5661" s="569" t="s">
        <v>40</v>
      </c>
      <c r="D5661" s="570">
        <v>284.22000000000003</v>
      </c>
    </row>
    <row r="5662" spans="1:4" ht="63.75">
      <c r="A5662" s="569">
        <v>87287</v>
      </c>
      <c r="B5662" s="569" t="s">
        <v>7665</v>
      </c>
      <c r="C5662" s="569" t="s">
        <v>40</v>
      </c>
      <c r="D5662" s="570">
        <v>338.22</v>
      </c>
    </row>
    <row r="5663" spans="1:4" ht="63.75">
      <c r="A5663" s="569">
        <v>87289</v>
      </c>
      <c r="B5663" s="569" t="s">
        <v>7666</v>
      </c>
      <c r="C5663" s="569" t="s">
        <v>40</v>
      </c>
      <c r="D5663" s="570">
        <v>323.89999999999998</v>
      </c>
    </row>
    <row r="5664" spans="1:4" ht="63.75">
      <c r="A5664" s="569">
        <v>87290</v>
      </c>
      <c r="B5664" s="569" t="s">
        <v>7667</v>
      </c>
      <c r="C5664" s="569" t="s">
        <v>40</v>
      </c>
      <c r="D5664" s="570">
        <v>322.67</v>
      </c>
    </row>
    <row r="5665" spans="1:4" ht="63.75">
      <c r="A5665" s="569">
        <v>87292</v>
      </c>
      <c r="B5665" s="569" t="s">
        <v>7668</v>
      </c>
      <c r="C5665" s="569" t="s">
        <v>40</v>
      </c>
      <c r="D5665" s="570">
        <v>336.96</v>
      </c>
    </row>
    <row r="5666" spans="1:4" ht="63.75">
      <c r="A5666" s="569">
        <v>87294</v>
      </c>
      <c r="B5666" s="569" t="s">
        <v>7669</v>
      </c>
      <c r="C5666" s="569" t="s">
        <v>40</v>
      </c>
      <c r="D5666" s="570">
        <v>321.8</v>
      </c>
    </row>
    <row r="5667" spans="1:4" ht="63.75">
      <c r="A5667" s="569">
        <v>87295</v>
      </c>
      <c r="B5667" s="569" t="s">
        <v>7670</v>
      </c>
      <c r="C5667" s="569" t="s">
        <v>40</v>
      </c>
      <c r="D5667" s="570">
        <v>323.19</v>
      </c>
    </row>
    <row r="5668" spans="1:4" ht="63.75">
      <c r="A5668" s="569">
        <v>87296</v>
      </c>
      <c r="B5668" s="569" t="s">
        <v>7671</v>
      </c>
      <c r="C5668" s="569" t="s">
        <v>40</v>
      </c>
      <c r="D5668" s="570">
        <v>310.83</v>
      </c>
    </row>
    <row r="5669" spans="1:4" ht="38.25">
      <c r="A5669" s="569">
        <v>87298</v>
      </c>
      <c r="B5669" s="569" t="s">
        <v>7672</v>
      </c>
      <c r="C5669" s="569" t="s">
        <v>40</v>
      </c>
      <c r="D5669" s="570">
        <v>420.42</v>
      </c>
    </row>
    <row r="5670" spans="1:4" ht="38.25">
      <c r="A5670" s="569">
        <v>87299</v>
      </c>
      <c r="B5670" s="569" t="s">
        <v>7673</v>
      </c>
      <c r="C5670" s="569" t="s">
        <v>40</v>
      </c>
      <c r="D5670" s="570">
        <v>411.69</v>
      </c>
    </row>
    <row r="5671" spans="1:4" ht="38.25">
      <c r="A5671" s="569">
        <v>87301</v>
      </c>
      <c r="B5671" s="569" t="s">
        <v>7674</v>
      </c>
      <c r="C5671" s="569" t="s">
        <v>40</v>
      </c>
      <c r="D5671" s="570">
        <v>371.97</v>
      </c>
    </row>
    <row r="5672" spans="1:4" ht="38.25">
      <c r="A5672" s="569">
        <v>87302</v>
      </c>
      <c r="B5672" s="569" t="s">
        <v>7675</v>
      </c>
      <c r="C5672" s="569" t="s">
        <v>40</v>
      </c>
      <c r="D5672" s="570">
        <v>365.25</v>
      </c>
    </row>
    <row r="5673" spans="1:4" ht="38.25">
      <c r="A5673" s="569">
        <v>87304</v>
      </c>
      <c r="B5673" s="569" t="s">
        <v>7676</v>
      </c>
      <c r="C5673" s="569" t="s">
        <v>40</v>
      </c>
      <c r="D5673" s="570">
        <v>342.76</v>
      </c>
    </row>
    <row r="5674" spans="1:4" ht="38.25">
      <c r="A5674" s="569">
        <v>87305</v>
      </c>
      <c r="B5674" s="569" t="s">
        <v>7677</v>
      </c>
      <c r="C5674" s="569" t="s">
        <v>40</v>
      </c>
      <c r="D5674" s="570">
        <v>336.07</v>
      </c>
    </row>
    <row r="5675" spans="1:4" ht="38.25">
      <c r="A5675" s="569">
        <v>87307</v>
      </c>
      <c r="B5675" s="569" t="s">
        <v>7678</v>
      </c>
      <c r="C5675" s="569" t="s">
        <v>40</v>
      </c>
      <c r="D5675" s="570">
        <v>317.83999999999997</v>
      </c>
    </row>
    <row r="5676" spans="1:4" ht="38.25">
      <c r="A5676" s="569">
        <v>87308</v>
      </c>
      <c r="B5676" s="569" t="s">
        <v>7679</v>
      </c>
      <c r="C5676" s="569" t="s">
        <v>40</v>
      </c>
      <c r="D5676" s="570">
        <v>312.2</v>
      </c>
    </row>
    <row r="5677" spans="1:4" ht="51">
      <c r="A5677" s="569">
        <v>87310</v>
      </c>
      <c r="B5677" s="569" t="s">
        <v>7680</v>
      </c>
      <c r="C5677" s="569" t="s">
        <v>40</v>
      </c>
      <c r="D5677" s="570">
        <v>258.97000000000003</v>
      </c>
    </row>
    <row r="5678" spans="1:4" ht="51">
      <c r="A5678" s="569">
        <v>87311</v>
      </c>
      <c r="B5678" s="569" t="s">
        <v>7681</v>
      </c>
      <c r="C5678" s="569" t="s">
        <v>40</v>
      </c>
      <c r="D5678" s="570">
        <v>255.45</v>
      </c>
    </row>
    <row r="5679" spans="1:4" ht="51">
      <c r="A5679" s="569">
        <v>87313</v>
      </c>
      <c r="B5679" s="569" t="s">
        <v>7682</v>
      </c>
      <c r="C5679" s="569" t="s">
        <v>40</v>
      </c>
      <c r="D5679" s="570">
        <v>317.25</v>
      </c>
    </row>
    <row r="5680" spans="1:4" ht="51">
      <c r="A5680" s="569">
        <v>87314</v>
      </c>
      <c r="B5680" s="569" t="s">
        <v>7683</v>
      </c>
      <c r="C5680" s="569" t="s">
        <v>40</v>
      </c>
      <c r="D5680" s="570">
        <v>314.69</v>
      </c>
    </row>
    <row r="5681" spans="1:4" ht="51">
      <c r="A5681" s="569">
        <v>87316</v>
      </c>
      <c r="B5681" s="569" t="s">
        <v>7684</v>
      </c>
      <c r="C5681" s="569" t="s">
        <v>40</v>
      </c>
      <c r="D5681" s="570">
        <v>285.89</v>
      </c>
    </row>
    <row r="5682" spans="1:4" ht="51">
      <c r="A5682" s="569">
        <v>87317</v>
      </c>
      <c r="B5682" s="569" t="s">
        <v>7685</v>
      </c>
      <c r="C5682" s="569" t="s">
        <v>40</v>
      </c>
      <c r="D5682" s="570">
        <v>279.73</v>
      </c>
    </row>
    <row r="5683" spans="1:4" ht="63.75">
      <c r="A5683" s="569">
        <v>87319</v>
      </c>
      <c r="B5683" s="569" t="s">
        <v>7686</v>
      </c>
      <c r="C5683" s="569" t="s">
        <v>40</v>
      </c>
      <c r="D5683" s="570">
        <v>2424.23</v>
      </c>
    </row>
    <row r="5684" spans="1:4" ht="63.75">
      <c r="A5684" s="569">
        <v>87320</v>
      </c>
      <c r="B5684" s="569" t="s">
        <v>7687</v>
      </c>
      <c r="C5684" s="569" t="s">
        <v>40</v>
      </c>
      <c r="D5684" s="570">
        <v>2430.3000000000002</v>
      </c>
    </row>
    <row r="5685" spans="1:4" ht="63.75">
      <c r="A5685" s="569">
        <v>87322</v>
      </c>
      <c r="B5685" s="569" t="s">
        <v>7688</v>
      </c>
      <c r="C5685" s="569" t="s">
        <v>40</v>
      </c>
      <c r="D5685" s="570">
        <v>2490.08</v>
      </c>
    </row>
    <row r="5686" spans="1:4" ht="63.75">
      <c r="A5686" s="569">
        <v>87323</v>
      </c>
      <c r="B5686" s="569" t="s">
        <v>7689</v>
      </c>
      <c r="C5686" s="569" t="s">
        <v>40</v>
      </c>
      <c r="D5686" s="570">
        <v>2479.83</v>
      </c>
    </row>
    <row r="5687" spans="1:4" ht="63.75">
      <c r="A5687" s="569">
        <v>87325</v>
      </c>
      <c r="B5687" s="569" t="s">
        <v>7690</v>
      </c>
      <c r="C5687" s="569" t="s">
        <v>40</v>
      </c>
      <c r="D5687" s="570">
        <v>2447.1799999999998</v>
      </c>
    </row>
    <row r="5688" spans="1:4" ht="63.75">
      <c r="A5688" s="569">
        <v>87326</v>
      </c>
      <c r="B5688" s="569" t="s">
        <v>7691</v>
      </c>
      <c r="C5688" s="569" t="s">
        <v>40</v>
      </c>
      <c r="D5688" s="570">
        <v>2446.44</v>
      </c>
    </row>
    <row r="5689" spans="1:4" ht="76.5">
      <c r="A5689" s="569">
        <v>87327</v>
      </c>
      <c r="B5689" s="569" t="s">
        <v>7692</v>
      </c>
      <c r="C5689" s="569" t="s">
        <v>40</v>
      </c>
      <c r="D5689" s="570">
        <v>283.27</v>
      </c>
    </row>
    <row r="5690" spans="1:4" ht="76.5">
      <c r="A5690" s="569">
        <v>87328</v>
      </c>
      <c r="B5690" s="569" t="s">
        <v>7693</v>
      </c>
      <c r="C5690" s="569" t="s">
        <v>40</v>
      </c>
      <c r="D5690" s="570">
        <v>256.10000000000002</v>
      </c>
    </row>
    <row r="5691" spans="1:4" ht="76.5">
      <c r="A5691" s="569">
        <v>87329</v>
      </c>
      <c r="B5691" s="569" t="s">
        <v>7694</v>
      </c>
      <c r="C5691" s="569" t="s">
        <v>40</v>
      </c>
      <c r="D5691" s="570">
        <v>305.52999999999997</v>
      </c>
    </row>
    <row r="5692" spans="1:4" ht="76.5">
      <c r="A5692" s="569">
        <v>87330</v>
      </c>
      <c r="B5692" s="569" t="s">
        <v>7695</v>
      </c>
      <c r="C5692" s="569" t="s">
        <v>40</v>
      </c>
      <c r="D5692" s="570">
        <v>276.14</v>
      </c>
    </row>
    <row r="5693" spans="1:4" ht="76.5">
      <c r="A5693" s="569">
        <v>87331</v>
      </c>
      <c r="B5693" s="569" t="s">
        <v>7696</v>
      </c>
      <c r="C5693" s="569" t="s">
        <v>40</v>
      </c>
      <c r="D5693" s="570">
        <v>352.32</v>
      </c>
    </row>
    <row r="5694" spans="1:4" ht="76.5">
      <c r="A5694" s="569">
        <v>87332</v>
      </c>
      <c r="B5694" s="569" t="s">
        <v>7697</v>
      </c>
      <c r="C5694" s="569" t="s">
        <v>40</v>
      </c>
      <c r="D5694" s="570">
        <v>323.24</v>
      </c>
    </row>
    <row r="5695" spans="1:4" ht="76.5">
      <c r="A5695" s="569">
        <v>87333</v>
      </c>
      <c r="B5695" s="569" t="s">
        <v>7698</v>
      </c>
      <c r="C5695" s="569" t="s">
        <v>40</v>
      </c>
      <c r="D5695" s="570">
        <v>328.11</v>
      </c>
    </row>
    <row r="5696" spans="1:4" ht="76.5">
      <c r="A5696" s="569">
        <v>87334</v>
      </c>
      <c r="B5696" s="569" t="s">
        <v>7699</v>
      </c>
      <c r="C5696" s="569" t="s">
        <v>40</v>
      </c>
      <c r="D5696" s="570">
        <v>307.14</v>
      </c>
    </row>
    <row r="5697" spans="1:4" ht="76.5">
      <c r="A5697" s="569">
        <v>87335</v>
      </c>
      <c r="B5697" s="569" t="s">
        <v>7700</v>
      </c>
      <c r="C5697" s="569" t="s">
        <v>40</v>
      </c>
      <c r="D5697" s="570">
        <v>333.42</v>
      </c>
    </row>
    <row r="5698" spans="1:4" ht="76.5">
      <c r="A5698" s="569">
        <v>87336</v>
      </c>
      <c r="B5698" s="569" t="s">
        <v>7701</v>
      </c>
      <c r="C5698" s="569" t="s">
        <v>40</v>
      </c>
      <c r="D5698" s="570">
        <v>318.39999999999998</v>
      </c>
    </row>
    <row r="5699" spans="1:4" ht="76.5">
      <c r="A5699" s="569">
        <v>87337</v>
      </c>
      <c r="B5699" s="569" t="s">
        <v>7702</v>
      </c>
      <c r="C5699" s="569" t="s">
        <v>40</v>
      </c>
      <c r="D5699" s="570">
        <v>317.20999999999998</v>
      </c>
    </row>
    <row r="5700" spans="1:4" ht="76.5">
      <c r="A5700" s="569">
        <v>87338</v>
      </c>
      <c r="B5700" s="569" t="s">
        <v>7703</v>
      </c>
      <c r="C5700" s="569" t="s">
        <v>40</v>
      </c>
      <c r="D5700" s="570">
        <v>306.63</v>
      </c>
    </row>
    <row r="5701" spans="1:4" ht="51">
      <c r="A5701" s="569">
        <v>87339</v>
      </c>
      <c r="B5701" s="569" t="s">
        <v>7704</v>
      </c>
      <c r="C5701" s="569" t="s">
        <v>40</v>
      </c>
      <c r="D5701" s="570">
        <v>478.58</v>
      </c>
    </row>
    <row r="5702" spans="1:4" ht="51">
      <c r="A5702" s="569">
        <v>87340</v>
      </c>
      <c r="B5702" s="569" t="s">
        <v>7705</v>
      </c>
      <c r="C5702" s="569" t="s">
        <v>40</v>
      </c>
      <c r="D5702" s="570">
        <v>410.56</v>
      </c>
    </row>
    <row r="5703" spans="1:4" ht="51">
      <c r="A5703" s="569">
        <v>87341</v>
      </c>
      <c r="B5703" s="569" t="s">
        <v>7706</v>
      </c>
      <c r="C5703" s="569" t="s">
        <v>40</v>
      </c>
      <c r="D5703" s="570">
        <v>399.09</v>
      </c>
    </row>
    <row r="5704" spans="1:4" ht="51">
      <c r="A5704" s="569">
        <v>87342</v>
      </c>
      <c r="B5704" s="569" t="s">
        <v>7707</v>
      </c>
      <c r="C5704" s="569" t="s">
        <v>40</v>
      </c>
      <c r="D5704" s="570">
        <v>413.37</v>
      </c>
    </row>
    <row r="5705" spans="1:4" ht="51">
      <c r="A5705" s="569">
        <v>87343</v>
      </c>
      <c r="B5705" s="569" t="s">
        <v>7708</v>
      </c>
      <c r="C5705" s="569" t="s">
        <v>40</v>
      </c>
      <c r="D5705" s="570">
        <v>369.42</v>
      </c>
    </row>
    <row r="5706" spans="1:4" ht="51">
      <c r="A5706" s="569">
        <v>87344</v>
      </c>
      <c r="B5706" s="569" t="s">
        <v>7709</v>
      </c>
      <c r="C5706" s="569" t="s">
        <v>40</v>
      </c>
      <c r="D5706" s="570">
        <v>352.77</v>
      </c>
    </row>
    <row r="5707" spans="1:4" ht="51">
      <c r="A5707" s="569">
        <v>87345</v>
      </c>
      <c r="B5707" s="569" t="s">
        <v>7710</v>
      </c>
      <c r="C5707" s="569" t="s">
        <v>40</v>
      </c>
      <c r="D5707" s="570">
        <v>363.27</v>
      </c>
    </row>
    <row r="5708" spans="1:4" ht="51">
      <c r="A5708" s="569">
        <v>87346</v>
      </c>
      <c r="B5708" s="569" t="s">
        <v>7711</v>
      </c>
      <c r="C5708" s="569" t="s">
        <v>40</v>
      </c>
      <c r="D5708" s="570">
        <v>333.29</v>
      </c>
    </row>
    <row r="5709" spans="1:4" ht="51">
      <c r="A5709" s="569">
        <v>87347</v>
      </c>
      <c r="B5709" s="569" t="s">
        <v>7712</v>
      </c>
      <c r="C5709" s="569" t="s">
        <v>40</v>
      </c>
      <c r="D5709" s="570">
        <v>324.61</v>
      </c>
    </row>
    <row r="5710" spans="1:4" ht="51">
      <c r="A5710" s="569">
        <v>87348</v>
      </c>
      <c r="B5710" s="569" t="s">
        <v>7713</v>
      </c>
      <c r="C5710" s="569" t="s">
        <v>40</v>
      </c>
      <c r="D5710" s="570">
        <v>336.96</v>
      </c>
    </row>
    <row r="5711" spans="1:4" ht="51">
      <c r="A5711" s="569">
        <v>87349</v>
      </c>
      <c r="B5711" s="569" t="s">
        <v>7714</v>
      </c>
      <c r="C5711" s="569" t="s">
        <v>40</v>
      </c>
      <c r="D5711" s="570">
        <v>299.66000000000003</v>
      </c>
    </row>
    <row r="5712" spans="1:4" ht="51">
      <c r="A5712" s="569">
        <v>87350</v>
      </c>
      <c r="B5712" s="569" t="s">
        <v>7715</v>
      </c>
      <c r="C5712" s="569" t="s">
        <v>40</v>
      </c>
      <c r="D5712" s="570">
        <v>281.99</v>
      </c>
    </row>
    <row r="5713" spans="1:4" ht="51">
      <c r="A5713" s="569">
        <v>87351</v>
      </c>
      <c r="B5713" s="569" t="s">
        <v>7716</v>
      </c>
      <c r="C5713" s="569" t="s">
        <v>40</v>
      </c>
      <c r="D5713" s="570">
        <v>254.57</v>
      </c>
    </row>
    <row r="5714" spans="1:4" ht="51">
      <c r="A5714" s="569">
        <v>87352</v>
      </c>
      <c r="B5714" s="569" t="s">
        <v>7717</v>
      </c>
      <c r="C5714" s="569" t="s">
        <v>40</v>
      </c>
      <c r="D5714" s="570">
        <v>360.26</v>
      </c>
    </row>
    <row r="5715" spans="1:4" ht="51">
      <c r="A5715" s="569">
        <v>87353</v>
      </c>
      <c r="B5715" s="569" t="s">
        <v>7718</v>
      </c>
      <c r="C5715" s="569" t="s">
        <v>40</v>
      </c>
      <c r="D5715" s="570">
        <v>320.52999999999997</v>
      </c>
    </row>
    <row r="5716" spans="1:4" ht="51">
      <c r="A5716" s="569">
        <v>87354</v>
      </c>
      <c r="B5716" s="569" t="s">
        <v>7719</v>
      </c>
      <c r="C5716" s="569" t="s">
        <v>40</v>
      </c>
      <c r="D5716" s="570">
        <v>303.39999999999998</v>
      </c>
    </row>
    <row r="5717" spans="1:4" ht="51">
      <c r="A5717" s="569">
        <v>87355</v>
      </c>
      <c r="B5717" s="569" t="s">
        <v>7720</v>
      </c>
      <c r="C5717" s="569" t="s">
        <v>40</v>
      </c>
      <c r="D5717" s="570">
        <v>310.73</v>
      </c>
    </row>
    <row r="5718" spans="1:4" ht="51">
      <c r="A5718" s="569">
        <v>87356</v>
      </c>
      <c r="B5718" s="569" t="s">
        <v>7721</v>
      </c>
      <c r="C5718" s="569" t="s">
        <v>40</v>
      </c>
      <c r="D5718" s="570">
        <v>278.55</v>
      </c>
    </row>
    <row r="5719" spans="1:4" ht="51">
      <c r="A5719" s="569">
        <v>87357</v>
      </c>
      <c r="B5719" s="569" t="s">
        <v>7722</v>
      </c>
      <c r="C5719" s="569" t="s">
        <v>40</v>
      </c>
      <c r="D5719" s="570">
        <v>272.20999999999998</v>
      </c>
    </row>
    <row r="5720" spans="1:4" ht="63.75">
      <c r="A5720" s="569">
        <v>87358</v>
      </c>
      <c r="B5720" s="569" t="s">
        <v>7723</v>
      </c>
      <c r="C5720" s="569" t="s">
        <v>40</v>
      </c>
      <c r="D5720" s="570">
        <v>2385.12</v>
      </c>
    </row>
    <row r="5721" spans="1:4" ht="63.75">
      <c r="A5721" s="569">
        <v>87359</v>
      </c>
      <c r="B5721" s="569" t="s">
        <v>7724</v>
      </c>
      <c r="C5721" s="569" t="s">
        <v>40</v>
      </c>
      <c r="D5721" s="570">
        <v>2376.5700000000002</v>
      </c>
    </row>
    <row r="5722" spans="1:4" ht="63.75">
      <c r="A5722" s="569">
        <v>87360</v>
      </c>
      <c r="B5722" s="569" t="s">
        <v>7725</v>
      </c>
      <c r="C5722" s="569" t="s">
        <v>40</v>
      </c>
      <c r="D5722" s="570">
        <v>2455.15</v>
      </c>
    </row>
    <row r="5723" spans="1:4" ht="63.75">
      <c r="A5723" s="569">
        <v>87361</v>
      </c>
      <c r="B5723" s="569" t="s">
        <v>7726</v>
      </c>
      <c r="C5723" s="569" t="s">
        <v>40</v>
      </c>
      <c r="D5723" s="570">
        <v>2438.5500000000002</v>
      </c>
    </row>
    <row r="5724" spans="1:4" ht="63.75">
      <c r="A5724" s="569">
        <v>87362</v>
      </c>
      <c r="B5724" s="569" t="s">
        <v>7727</v>
      </c>
      <c r="C5724" s="569" t="s">
        <v>40</v>
      </c>
      <c r="D5724" s="570">
        <v>2437.69</v>
      </c>
    </row>
    <row r="5725" spans="1:4" ht="63.75">
      <c r="A5725" s="569">
        <v>87363</v>
      </c>
      <c r="B5725" s="569" t="s">
        <v>7728</v>
      </c>
      <c r="C5725" s="569" t="s">
        <v>40</v>
      </c>
      <c r="D5725" s="570">
        <v>2424.1799999999998</v>
      </c>
    </row>
    <row r="5726" spans="1:4" ht="63.75">
      <c r="A5726" s="569">
        <v>87364</v>
      </c>
      <c r="B5726" s="569" t="s">
        <v>7729</v>
      </c>
      <c r="C5726" s="569" t="s">
        <v>40</v>
      </c>
      <c r="D5726" s="570">
        <v>2397.64</v>
      </c>
    </row>
    <row r="5727" spans="1:4" ht="63.75">
      <c r="A5727" s="569">
        <v>87365</v>
      </c>
      <c r="B5727" s="569" t="s">
        <v>7730</v>
      </c>
      <c r="C5727" s="569" t="s">
        <v>40</v>
      </c>
      <c r="D5727" s="570">
        <v>357.4</v>
      </c>
    </row>
    <row r="5728" spans="1:4" ht="63.75">
      <c r="A5728" s="569">
        <v>87366</v>
      </c>
      <c r="B5728" s="569" t="s">
        <v>7731</v>
      </c>
      <c r="C5728" s="569" t="s">
        <v>40</v>
      </c>
      <c r="D5728" s="570">
        <v>372.92</v>
      </c>
    </row>
    <row r="5729" spans="1:4" ht="51">
      <c r="A5729" s="569">
        <v>87367</v>
      </c>
      <c r="B5729" s="569" t="s">
        <v>7732</v>
      </c>
      <c r="C5729" s="569" t="s">
        <v>40</v>
      </c>
      <c r="D5729" s="570">
        <v>423.08</v>
      </c>
    </row>
    <row r="5730" spans="1:4" ht="51">
      <c r="A5730" s="569">
        <v>87368</v>
      </c>
      <c r="B5730" s="569" t="s">
        <v>7733</v>
      </c>
      <c r="C5730" s="569" t="s">
        <v>40</v>
      </c>
      <c r="D5730" s="570">
        <v>416.9</v>
      </c>
    </row>
    <row r="5731" spans="1:4" ht="51">
      <c r="A5731" s="569">
        <v>87369</v>
      </c>
      <c r="B5731" s="569" t="s">
        <v>7734</v>
      </c>
      <c r="C5731" s="569" t="s">
        <v>40</v>
      </c>
      <c r="D5731" s="570">
        <v>426.38</v>
      </c>
    </row>
    <row r="5732" spans="1:4" ht="51">
      <c r="A5732" s="569">
        <v>87370</v>
      </c>
      <c r="B5732" s="569" t="s">
        <v>7735</v>
      </c>
      <c r="C5732" s="569" t="s">
        <v>40</v>
      </c>
      <c r="D5732" s="570">
        <v>411.22</v>
      </c>
    </row>
    <row r="5733" spans="1:4" ht="51">
      <c r="A5733" s="569">
        <v>87371</v>
      </c>
      <c r="B5733" s="569" t="s">
        <v>4802</v>
      </c>
      <c r="C5733" s="569" t="s">
        <v>40</v>
      </c>
      <c r="D5733" s="570">
        <v>404.07</v>
      </c>
    </row>
    <row r="5734" spans="1:4" ht="38.25">
      <c r="A5734" s="569">
        <v>87372</v>
      </c>
      <c r="B5734" s="569" t="s">
        <v>7736</v>
      </c>
      <c r="C5734" s="569" t="s">
        <v>40</v>
      </c>
      <c r="D5734" s="570">
        <v>507.51</v>
      </c>
    </row>
    <row r="5735" spans="1:4" ht="38.25">
      <c r="A5735" s="569">
        <v>87373</v>
      </c>
      <c r="B5735" s="569" t="s">
        <v>7737</v>
      </c>
      <c r="C5735" s="569" t="s">
        <v>40</v>
      </c>
      <c r="D5735" s="570">
        <v>460.78</v>
      </c>
    </row>
    <row r="5736" spans="1:4" ht="38.25">
      <c r="A5736" s="569">
        <v>87374</v>
      </c>
      <c r="B5736" s="569" t="s">
        <v>7738</v>
      </c>
      <c r="C5736" s="569" t="s">
        <v>40</v>
      </c>
      <c r="D5736" s="570">
        <v>429.39</v>
      </c>
    </row>
    <row r="5737" spans="1:4" ht="38.25">
      <c r="A5737" s="569">
        <v>87375</v>
      </c>
      <c r="B5737" s="569" t="s">
        <v>7739</v>
      </c>
      <c r="C5737" s="569" t="s">
        <v>40</v>
      </c>
      <c r="D5737" s="570">
        <v>403</v>
      </c>
    </row>
    <row r="5738" spans="1:4" ht="38.25">
      <c r="A5738" s="569">
        <v>87376</v>
      </c>
      <c r="B5738" s="569" t="s">
        <v>7740</v>
      </c>
      <c r="C5738" s="569" t="s">
        <v>40</v>
      </c>
      <c r="D5738" s="570">
        <v>353.82</v>
      </c>
    </row>
    <row r="5739" spans="1:4" ht="38.25">
      <c r="A5739" s="569">
        <v>87377</v>
      </c>
      <c r="B5739" s="569" t="s">
        <v>7741</v>
      </c>
      <c r="C5739" s="569" t="s">
        <v>40</v>
      </c>
      <c r="D5739" s="570">
        <v>410.05</v>
      </c>
    </row>
    <row r="5740" spans="1:4" ht="38.25">
      <c r="A5740" s="569">
        <v>87378</v>
      </c>
      <c r="B5740" s="569" t="s">
        <v>7742</v>
      </c>
      <c r="C5740" s="569" t="s">
        <v>40</v>
      </c>
      <c r="D5740" s="570">
        <v>376.31</v>
      </c>
    </row>
    <row r="5741" spans="1:4" ht="51">
      <c r="A5741" s="569">
        <v>87379</v>
      </c>
      <c r="B5741" s="569" t="s">
        <v>7743</v>
      </c>
      <c r="C5741" s="569" t="s">
        <v>40</v>
      </c>
      <c r="D5741" s="570">
        <v>2497.94</v>
      </c>
    </row>
    <row r="5742" spans="1:4" ht="51">
      <c r="A5742" s="569">
        <v>87380</v>
      </c>
      <c r="B5742" s="569" t="s">
        <v>7744</v>
      </c>
      <c r="C5742" s="569" t="s">
        <v>40</v>
      </c>
      <c r="D5742" s="570">
        <v>2557.81</v>
      </c>
    </row>
    <row r="5743" spans="1:4" ht="51">
      <c r="A5743" s="569">
        <v>87381</v>
      </c>
      <c r="B5743" s="569" t="s">
        <v>7745</v>
      </c>
      <c r="C5743" s="569" t="s">
        <v>40</v>
      </c>
      <c r="D5743" s="570">
        <v>2522.67</v>
      </c>
    </row>
    <row r="5744" spans="1:4" ht="51">
      <c r="A5744" s="569">
        <v>87382</v>
      </c>
      <c r="B5744" s="569" t="s">
        <v>7746</v>
      </c>
      <c r="C5744" s="569" t="s">
        <v>40</v>
      </c>
      <c r="D5744" s="570">
        <v>899.81</v>
      </c>
    </row>
    <row r="5745" spans="1:4" ht="51">
      <c r="A5745" s="569">
        <v>87383</v>
      </c>
      <c r="B5745" s="569" t="s">
        <v>7747</v>
      </c>
      <c r="C5745" s="569" t="s">
        <v>40</v>
      </c>
      <c r="D5745" s="570">
        <v>896.05</v>
      </c>
    </row>
    <row r="5746" spans="1:4" ht="51">
      <c r="A5746" s="569">
        <v>87384</v>
      </c>
      <c r="B5746" s="569" t="s">
        <v>7748</v>
      </c>
      <c r="C5746" s="569" t="s">
        <v>40</v>
      </c>
      <c r="D5746" s="570">
        <v>892.16</v>
      </c>
    </row>
    <row r="5747" spans="1:4" ht="38.25">
      <c r="A5747" s="569">
        <v>87385</v>
      </c>
      <c r="B5747" s="569" t="s">
        <v>7749</v>
      </c>
      <c r="C5747" s="569" t="s">
        <v>40</v>
      </c>
      <c r="D5747" s="570">
        <v>1275.78</v>
      </c>
    </row>
    <row r="5748" spans="1:4" ht="38.25">
      <c r="A5748" s="569">
        <v>87386</v>
      </c>
      <c r="B5748" s="569" t="s">
        <v>7750</v>
      </c>
      <c r="C5748" s="569" t="s">
        <v>40</v>
      </c>
      <c r="D5748" s="570">
        <v>1271.9000000000001</v>
      </c>
    </row>
    <row r="5749" spans="1:4" ht="38.25">
      <c r="A5749" s="569">
        <v>87387</v>
      </c>
      <c r="B5749" s="569" t="s">
        <v>7751</v>
      </c>
      <c r="C5749" s="569" t="s">
        <v>40</v>
      </c>
      <c r="D5749" s="570">
        <v>1271.03</v>
      </c>
    </row>
    <row r="5750" spans="1:4" ht="51">
      <c r="A5750" s="569">
        <v>87388</v>
      </c>
      <c r="B5750" s="569" t="s">
        <v>4803</v>
      </c>
      <c r="C5750" s="569" t="s">
        <v>40</v>
      </c>
      <c r="D5750" s="570">
        <v>2997.95</v>
      </c>
    </row>
    <row r="5751" spans="1:4" ht="51">
      <c r="A5751" s="569">
        <v>87389</v>
      </c>
      <c r="B5751" s="569" t="s">
        <v>4804</v>
      </c>
      <c r="C5751" s="569" t="s">
        <v>40</v>
      </c>
      <c r="D5751" s="570">
        <v>3011.33</v>
      </c>
    </row>
    <row r="5752" spans="1:4" ht="51">
      <c r="A5752" s="569">
        <v>87390</v>
      </c>
      <c r="B5752" s="569" t="s">
        <v>4805</v>
      </c>
      <c r="C5752" s="569" t="s">
        <v>40</v>
      </c>
      <c r="D5752" s="570">
        <v>3020.17</v>
      </c>
    </row>
    <row r="5753" spans="1:4" ht="38.25">
      <c r="A5753" s="569">
        <v>87391</v>
      </c>
      <c r="B5753" s="569" t="s">
        <v>4806</v>
      </c>
      <c r="C5753" s="569" t="s">
        <v>40</v>
      </c>
      <c r="D5753" s="570">
        <v>4352.53</v>
      </c>
    </row>
    <row r="5754" spans="1:4" ht="38.25">
      <c r="A5754" s="569">
        <v>87393</v>
      </c>
      <c r="B5754" s="569" t="s">
        <v>4807</v>
      </c>
      <c r="C5754" s="569" t="s">
        <v>40</v>
      </c>
      <c r="D5754" s="570">
        <v>4404.51</v>
      </c>
    </row>
    <row r="5755" spans="1:4" ht="38.25">
      <c r="A5755" s="569">
        <v>87394</v>
      </c>
      <c r="B5755" s="569" t="s">
        <v>4808</v>
      </c>
      <c r="C5755" s="569" t="s">
        <v>40</v>
      </c>
      <c r="D5755" s="570">
        <v>4427.18</v>
      </c>
    </row>
    <row r="5756" spans="1:4" ht="38.25">
      <c r="A5756" s="569">
        <v>87395</v>
      </c>
      <c r="B5756" s="569" t="s">
        <v>7752</v>
      </c>
      <c r="C5756" s="569" t="s">
        <v>40</v>
      </c>
      <c r="D5756" s="570">
        <v>3402.73</v>
      </c>
    </row>
    <row r="5757" spans="1:4" ht="38.25">
      <c r="A5757" s="569">
        <v>87396</v>
      </c>
      <c r="B5757" s="569" t="s">
        <v>7753</v>
      </c>
      <c r="C5757" s="569" t="s">
        <v>40</v>
      </c>
      <c r="D5757" s="570">
        <v>3441.38</v>
      </c>
    </row>
    <row r="5758" spans="1:4" ht="38.25">
      <c r="A5758" s="569">
        <v>87397</v>
      </c>
      <c r="B5758" s="569" t="s">
        <v>7754</v>
      </c>
      <c r="C5758" s="569" t="s">
        <v>40</v>
      </c>
      <c r="D5758" s="570">
        <v>3454.77</v>
      </c>
    </row>
    <row r="5759" spans="1:4" ht="38.25">
      <c r="A5759" s="569">
        <v>87398</v>
      </c>
      <c r="B5759" s="569" t="s">
        <v>7755</v>
      </c>
      <c r="C5759" s="569" t="s">
        <v>40</v>
      </c>
      <c r="D5759" s="570">
        <v>1043.6400000000001</v>
      </c>
    </row>
    <row r="5760" spans="1:4" ht="25.5">
      <c r="A5760" s="569">
        <v>87399</v>
      </c>
      <c r="B5760" s="569" t="s">
        <v>4809</v>
      </c>
      <c r="C5760" s="569" t="s">
        <v>40</v>
      </c>
      <c r="D5760" s="570">
        <v>1434</v>
      </c>
    </row>
    <row r="5761" spans="1:4" ht="25.5">
      <c r="A5761" s="569">
        <v>87401</v>
      </c>
      <c r="B5761" s="569" t="s">
        <v>7756</v>
      </c>
      <c r="C5761" s="569" t="s">
        <v>40</v>
      </c>
      <c r="D5761" s="570">
        <v>4583.88</v>
      </c>
    </row>
    <row r="5762" spans="1:4" ht="25.5">
      <c r="A5762" s="569">
        <v>87402</v>
      </c>
      <c r="B5762" s="569" t="s">
        <v>7757</v>
      </c>
      <c r="C5762" s="569" t="s">
        <v>40</v>
      </c>
      <c r="D5762" s="570">
        <v>3626.28</v>
      </c>
    </row>
    <row r="5763" spans="1:4" ht="51">
      <c r="A5763" s="569">
        <v>87404</v>
      </c>
      <c r="B5763" s="569" t="s">
        <v>4810</v>
      </c>
      <c r="C5763" s="569" t="s">
        <v>40</v>
      </c>
      <c r="D5763" s="570">
        <v>3105.29</v>
      </c>
    </row>
    <row r="5764" spans="1:4" ht="51">
      <c r="A5764" s="569">
        <v>87405</v>
      </c>
      <c r="B5764" s="569" t="s">
        <v>4811</v>
      </c>
      <c r="C5764" s="569" t="s">
        <v>40</v>
      </c>
      <c r="D5764" s="570">
        <v>3111.33</v>
      </c>
    </row>
    <row r="5765" spans="1:4" ht="38.25">
      <c r="A5765" s="569">
        <v>87407</v>
      </c>
      <c r="B5765" s="569" t="s">
        <v>7758</v>
      </c>
      <c r="C5765" s="569" t="s">
        <v>40</v>
      </c>
      <c r="D5765" s="570">
        <v>914.62</v>
      </c>
    </row>
    <row r="5766" spans="1:4" ht="38.25">
      <c r="A5766" s="569">
        <v>87408</v>
      </c>
      <c r="B5766" s="569" t="s">
        <v>4812</v>
      </c>
      <c r="C5766" s="569" t="s">
        <v>40</v>
      </c>
      <c r="D5766" s="570">
        <v>905.31</v>
      </c>
    </row>
    <row r="5767" spans="1:4" ht="38.25">
      <c r="A5767" s="569">
        <v>87410</v>
      </c>
      <c r="B5767" s="569" t="s">
        <v>7759</v>
      </c>
      <c r="C5767" s="569" t="s">
        <v>40</v>
      </c>
      <c r="D5767" s="570">
        <v>710.42</v>
      </c>
    </row>
    <row r="5768" spans="1:4" ht="38.25">
      <c r="A5768" s="569">
        <v>88626</v>
      </c>
      <c r="B5768" s="569" t="s">
        <v>8081</v>
      </c>
      <c r="C5768" s="569" t="s">
        <v>40</v>
      </c>
      <c r="D5768" s="570">
        <v>315.49</v>
      </c>
    </row>
    <row r="5769" spans="1:4" ht="38.25">
      <c r="A5769" s="569">
        <v>88627</v>
      </c>
      <c r="B5769" s="569" t="s">
        <v>8082</v>
      </c>
      <c r="C5769" s="569" t="s">
        <v>40</v>
      </c>
      <c r="D5769" s="570">
        <v>385.87</v>
      </c>
    </row>
    <row r="5770" spans="1:4" ht="38.25">
      <c r="A5770" s="569">
        <v>88628</v>
      </c>
      <c r="B5770" s="569" t="s">
        <v>8083</v>
      </c>
      <c r="C5770" s="569" t="s">
        <v>40</v>
      </c>
      <c r="D5770" s="570">
        <v>327.64999999999998</v>
      </c>
    </row>
    <row r="5771" spans="1:4" ht="25.5">
      <c r="A5771" s="569">
        <v>88629</v>
      </c>
      <c r="B5771" s="569" t="s">
        <v>8084</v>
      </c>
      <c r="C5771" s="569" t="s">
        <v>40</v>
      </c>
      <c r="D5771" s="570">
        <v>401.08</v>
      </c>
    </row>
    <row r="5772" spans="1:4" ht="38.25">
      <c r="A5772" s="569">
        <v>88630</v>
      </c>
      <c r="B5772" s="569" t="s">
        <v>8085</v>
      </c>
      <c r="C5772" s="569" t="s">
        <v>40</v>
      </c>
      <c r="D5772" s="570">
        <v>289.10000000000002</v>
      </c>
    </row>
    <row r="5773" spans="1:4" ht="25.5">
      <c r="A5773" s="569">
        <v>88631</v>
      </c>
      <c r="B5773" s="569" t="s">
        <v>8086</v>
      </c>
      <c r="C5773" s="569" t="s">
        <v>40</v>
      </c>
      <c r="D5773" s="570">
        <v>364.77</v>
      </c>
    </row>
    <row r="5774" spans="1:4" ht="63.75">
      <c r="A5774" s="569">
        <v>88715</v>
      </c>
      <c r="B5774" s="569" t="s">
        <v>8090</v>
      </c>
      <c r="C5774" s="569" t="s">
        <v>40</v>
      </c>
      <c r="D5774" s="570">
        <v>319.27</v>
      </c>
    </row>
    <row r="5775" spans="1:4" ht="51">
      <c r="A5775" s="569">
        <v>95563</v>
      </c>
      <c r="B5775" s="569" t="s">
        <v>10791</v>
      </c>
      <c r="C5775" s="569" t="s">
        <v>40</v>
      </c>
      <c r="D5775" s="570">
        <v>523.53</v>
      </c>
    </row>
    <row r="5776" spans="1:4" ht="38.25">
      <c r="A5776" s="569">
        <v>96920</v>
      </c>
      <c r="B5776" s="569" t="s">
        <v>12135</v>
      </c>
      <c r="C5776" s="569" t="s">
        <v>40</v>
      </c>
      <c r="D5776" s="570">
        <v>408.11</v>
      </c>
    </row>
    <row r="5777" spans="1:4" ht="25.5">
      <c r="A5777" s="569">
        <v>88036</v>
      </c>
      <c r="B5777" s="569" t="s">
        <v>4836</v>
      </c>
      <c r="C5777" s="569" t="s">
        <v>40</v>
      </c>
      <c r="D5777" s="570">
        <v>24.56</v>
      </c>
    </row>
    <row r="5778" spans="1:4" ht="25.5">
      <c r="A5778" s="569">
        <v>88037</v>
      </c>
      <c r="B5778" s="569" t="s">
        <v>4837</v>
      </c>
      <c r="C5778" s="569" t="s">
        <v>40</v>
      </c>
      <c r="D5778" s="570">
        <v>34.409999999999997</v>
      </c>
    </row>
    <row r="5779" spans="1:4" ht="25.5">
      <c r="A5779" s="569">
        <v>88038</v>
      </c>
      <c r="B5779" s="569" t="s">
        <v>4838</v>
      </c>
      <c r="C5779" s="569" t="s">
        <v>40</v>
      </c>
      <c r="D5779" s="570">
        <v>46.72</v>
      </c>
    </row>
    <row r="5780" spans="1:4" ht="25.5">
      <c r="A5780" s="569">
        <v>88039</v>
      </c>
      <c r="B5780" s="569" t="s">
        <v>4839</v>
      </c>
      <c r="C5780" s="569" t="s">
        <v>40</v>
      </c>
      <c r="D5780" s="570">
        <v>59.03</v>
      </c>
    </row>
    <row r="5781" spans="1:4" ht="25.5">
      <c r="A5781" s="569">
        <v>88040</v>
      </c>
      <c r="B5781" s="569" t="s">
        <v>4840</v>
      </c>
      <c r="C5781" s="569" t="s">
        <v>40</v>
      </c>
      <c r="D5781" s="570">
        <v>8.0299999999999994</v>
      </c>
    </row>
    <row r="5782" spans="1:4" ht="25.5">
      <c r="A5782" s="569">
        <v>88041</v>
      </c>
      <c r="B5782" s="569" t="s">
        <v>4841</v>
      </c>
      <c r="C5782" s="569" t="s">
        <v>40</v>
      </c>
      <c r="D5782" s="570">
        <v>12.45</v>
      </c>
    </row>
    <row r="5783" spans="1:4" ht="25.5">
      <c r="A5783" s="569">
        <v>88042</v>
      </c>
      <c r="B5783" s="569" t="s">
        <v>4842</v>
      </c>
      <c r="C5783" s="569" t="s">
        <v>40</v>
      </c>
      <c r="D5783" s="570">
        <v>17.96</v>
      </c>
    </row>
    <row r="5784" spans="1:4" ht="25.5">
      <c r="A5784" s="569">
        <v>88043</v>
      </c>
      <c r="B5784" s="569" t="s">
        <v>8017</v>
      </c>
      <c r="C5784" s="569" t="s">
        <v>40</v>
      </c>
      <c r="D5784" s="570">
        <v>23.49</v>
      </c>
    </row>
    <row r="5785" spans="1:4" ht="38.25">
      <c r="A5785" s="569">
        <v>88044</v>
      </c>
      <c r="B5785" s="569" t="s">
        <v>4843</v>
      </c>
      <c r="C5785" s="569" t="s">
        <v>52</v>
      </c>
      <c r="D5785" s="570">
        <v>0.51</v>
      </c>
    </row>
    <row r="5786" spans="1:4" ht="38.25">
      <c r="A5786" s="569">
        <v>88045</v>
      </c>
      <c r="B5786" s="569" t="s">
        <v>4844</v>
      </c>
      <c r="C5786" s="569" t="s">
        <v>52</v>
      </c>
      <c r="D5786" s="570">
        <v>0.25</v>
      </c>
    </row>
    <row r="5787" spans="1:4" ht="38.25">
      <c r="A5787" s="569">
        <v>88046</v>
      </c>
      <c r="B5787" s="569" t="s">
        <v>4845</v>
      </c>
      <c r="C5787" s="569" t="s">
        <v>52</v>
      </c>
      <c r="D5787" s="570">
        <v>0.22</v>
      </c>
    </row>
    <row r="5788" spans="1:4" ht="38.25">
      <c r="A5788" s="569">
        <v>88047</v>
      </c>
      <c r="B5788" s="569" t="s">
        <v>4846</v>
      </c>
      <c r="C5788" s="569" t="s">
        <v>52</v>
      </c>
      <c r="D5788" s="570">
        <v>0.08</v>
      </c>
    </row>
    <row r="5789" spans="1:4" ht="38.25">
      <c r="A5789" s="569">
        <v>88048</v>
      </c>
      <c r="B5789" s="569" t="s">
        <v>4847</v>
      </c>
      <c r="C5789" s="569" t="s">
        <v>52</v>
      </c>
      <c r="D5789" s="570">
        <v>0.28999999999999998</v>
      </c>
    </row>
    <row r="5790" spans="1:4" ht="38.25">
      <c r="A5790" s="569">
        <v>88049</v>
      </c>
      <c r="B5790" s="569" t="s">
        <v>4848</v>
      </c>
      <c r="C5790" s="569" t="s">
        <v>52</v>
      </c>
      <c r="D5790" s="570">
        <v>0.1</v>
      </c>
    </row>
    <row r="5791" spans="1:4" ht="38.25">
      <c r="A5791" s="569">
        <v>88050</v>
      </c>
      <c r="B5791" s="569" t="s">
        <v>4849</v>
      </c>
      <c r="C5791" s="569" t="s">
        <v>52</v>
      </c>
      <c r="D5791" s="570">
        <v>0.38</v>
      </c>
    </row>
    <row r="5792" spans="1:4" ht="38.25">
      <c r="A5792" s="569">
        <v>88051</v>
      </c>
      <c r="B5792" s="569" t="s">
        <v>4850</v>
      </c>
      <c r="C5792" s="569" t="s">
        <v>52</v>
      </c>
      <c r="D5792" s="570">
        <v>0.12</v>
      </c>
    </row>
    <row r="5793" spans="1:4" ht="38.25">
      <c r="A5793" s="569">
        <v>88052</v>
      </c>
      <c r="B5793" s="569" t="s">
        <v>4851</v>
      </c>
      <c r="C5793" s="569" t="s">
        <v>52</v>
      </c>
      <c r="D5793" s="570">
        <v>0.47</v>
      </c>
    </row>
    <row r="5794" spans="1:4" ht="38.25">
      <c r="A5794" s="569">
        <v>88053</v>
      </c>
      <c r="B5794" s="569" t="s">
        <v>4852</v>
      </c>
      <c r="C5794" s="569" t="s">
        <v>52</v>
      </c>
      <c r="D5794" s="570">
        <v>0.14000000000000001</v>
      </c>
    </row>
    <row r="5795" spans="1:4" ht="38.25">
      <c r="A5795" s="569">
        <v>88054</v>
      </c>
      <c r="B5795" s="569" t="s">
        <v>4853</v>
      </c>
      <c r="C5795" s="569" t="s">
        <v>52</v>
      </c>
      <c r="D5795" s="570">
        <v>0.09</v>
      </c>
    </row>
    <row r="5796" spans="1:4" ht="38.25">
      <c r="A5796" s="569">
        <v>88055</v>
      </c>
      <c r="B5796" s="569" t="s">
        <v>4854</v>
      </c>
      <c r="C5796" s="569" t="s">
        <v>52</v>
      </c>
      <c r="D5796" s="570">
        <v>0.02</v>
      </c>
    </row>
    <row r="5797" spans="1:4" ht="38.25">
      <c r="A5797" s="569">
        <v>88056</v>
      </c>
      <c r="B5797" s="569" t="s">
        <v>4855</v>
      </c>
      <c r="C5797" s="569" t="s">
        <v>52</v>
      </c>
      <c r="D5797" s="570">
        <v>0.15</v>
      </c>
    </row>
    <row r="5798" spans="1:4" ht="38.25">
      <c r="A5798" s="569">
        <v>88057</v>
      </c>
      <c r="B5798" s="569" t="s">
        <v>4856</v>
      </c>
      <c r="C5798" s="569" t="s">
        <v>52</v>
      </c>
      <c r="D5798" s="570">
        <v>0.03</v>
      </c>
    </row>
    <row r="5799" spans="1:4" ht="38.25">
      <c r="A5799" s="569">
        <v>88058</v>
      </c>
      <c r="B5799" s="569" t="s">
        <v>4857</v>
      </c>
      <c r="C5799" s="569" t="s">
        <v>52</v>
      </c>
      <c r="D5799" s="570">
        <v>0.22</v>
      </c>
    </row>
    <row r="5800" spans="1:4" ht="38.25">
      <c r="A5800" s="569">
        <v>88059</v>
      </c>
      <c r="B5800" s="569" t="s">
        <v>4858</v>
      </c>
      <c r="C5800" s="569" t="s">
        <v>52</v>
      </c>
      <c r="D5800" s="570">
        <v>0.05</v>
      </c>
    </row>
    <row r="5801" spans="1:4" ht="38.25">
      <c r="A5801" s="569">
        <v>88060</v>
      </c>
      <c r="B5801" s="569" t="s">
        <v>4859</v>
      </c>
      <c r="C5801" s="569" t="s">
        <v>52</v>
      </c>
      <c r="D5801" s="570">
        <v>0.28999999999999998</v>
      </c>
    </row>
    <row r="5802" spans="1:4" ht="38.25">
      <c r="A5802" s="569">
        <v>88061</v>
      </c>
      <c r="B5802" s="569" t="s">
        <v>4860</v>
      </c>
      <c r="C5802" s="569" t="s">
        <v>52</v>
      </c>
      <c r="D5802" s="570">
        <v>7.0000000000000007E-2</v>
      </c>
    </row>
    <row r="5803" spans="1:4" ht="25.5">
      <c r="A5803" s="569">
        <v>88074</v>
      </c>
      <c r="B5803" s="569" t="s">
        <v>4861</v>
      </c>
      <c r="C5803" s="569" t="s">
        <v>78</v>
      </c>
      <c r="D5803" s="570">
        <v>0.73</v>
      </c>
    </row>
    <row r="5804" spans="1:4" ht="25.5">
      <c r="A5804" s="569">
        <v>88075</v>
      </c>
      <c r="B5804" s="569" t="s">
        <v>8018</v>
      </c>
      <c r="C5804" s="569" t="s">
        <v>78</v>
      </c>
      <c r="D5804" s="570">
        <v>0.49</v>
      </c>
    </row>
    <row r="5805" spans="1:4" ht="25.5">
      <c r="A5805" s="569">
        <v>88076</v>
      </c>
      <c r="B5805" s="569" t="s">
        <v>8019</v>
      </c>
      <c r="C5805" s="569" t="s">
        <v>78</v>
      </c>
      <c r="D5805" s="570">
        <v>0.56999999999999995</v>
      </c>
    </row>
    <row r="5806" spans="1:4" ht="25.5">
      <c r="A5806" s="569">
        <v>88077</v>
      </c>
      <c r="B5806" s="569" t="s">
        <v>8020</v>
      </c>
      <c r="C5806" s="569" t="s">
        <v>78</v>
      </c>
      <c r="D5806" s="570">
        <v>0.66</v>
      </c>
    </row>
    <row r="5807" spans="1:4" ht="25.5">
      <c r="A5807" s="569">
        <v>88078</v>
      </c>
      <c r="B5807" s="569" t="s">
        <v>8021</v>
      </c>
      <c r="C5807" s="569" t="s">
        <v>78</v>
      </c>
      <c r="D5807" s="570">
        <v>0.75</v>
      </c>
    </row>
    <row r="5808" spans="1:4" ht="25.5">
      <c r="A5808" s="569">
        <v>88079</v>
      </c>
      <c r="B5808" s="569" t="s">
        <v>8022</v>
      </c>
      <c r="C5808" s="569" t="s">
        <v>78</v>
      </c>
      <c r="D5808" s="570">
        <v>0.13</v>
      </c>
    </row>
    <row r="5809" spans="1:4" ht="25.5">
      <c r="A5809" s="569">
        <v>88080</v>
      </c>
      <c r="B5809" s="569" t="s">
        <v>8023</v>
      </c>
      <c r="C5809" s="569" t="s">
        <v>78</v>
      </c>
      <c r="D5809" s="570">
        <v>0.21</v>
      </c>
    </row>
    <row r="5810" spans="1:4" ht="25.5">
      <c r="A5810" s="569">
        <v>88081</v>
      </c>
      <c r="B5810" s="569" t="s">
        <v>8024</v>
      </c>
      <c r="C5810" s="569" t="s">
        <v>78</v>
      </c>
      <c r="D5810" s="570">
        <v>0.32</v>
      </c>
    </row>
    <row r="5811" spans="1:4" ht="25.5">
      <c r="A5811" s="569">
        <v>88082</v>
      </c>
      <c r="B5811" s="569" t="s">
        <v>8025</v>
      </c>
      <c r="C5811" s="569" t="s">
        <v>78</v>
      </c>
      <c r="D5811" s="570">
        <v>0.42</v>
      </c>
    </row>
    <row r="5812" spans="1:4" ht="25.5">
      <c r="A5812" s="569">
        <v>88083</v>
      </c>
      <c r="B5812" s="569" t="s">
        <v>4862</v>
      </c>
      <c r="C5812" s="569" t="s">
        <v>78</v>
      </c>
      <c r="D5812" s="570">
        <v>0.06</v>
      </c>
    </row>
    <row r="5813" spans="1:4" ht="25.5">
      <c r="A5813" s="569">
        <v>88084</v>
      </c>
      <c r="B5813" s="569" t="s">
        <v>4863</v>
      </c>
      <c r="C5813" s="569" t="s">
        <v>78</v>
      </c>
      <c r="D5813" s="570">
        <v>0.09</v>
      </c>
    </row>
    <row r="5814" spans="1:4" ht="25.5">
      <c r="A5814" s="569">
        <v>88085</v>
      </c>
      <c r="B5814" s="569" t="s">
        <v>4864</v>
      </c>
      <c r="C5814" s="569" t="s">
        <v>78</v>
      </c>
      <c r="D5814" s="570">
        <v>0.14000000000000001</v>
      </c>
    </row>
    <row r="5815" spans="1:4" ht="25.5">
      <c r="A5815" s="569">
        <v>88086</v>
      </c>
      <c r="B5815" s="569" t="s">
        <v>8026</v>
      </c>
      <c r="C5815" s="569" t="s">
        <v>78</v>
      </c>
      <c r="D5815" s="570">
        <v>0.19</v>
      </c>
    </row>
    <row r="5816" spans="1:4" ht="25.5">
      <c r="A5816" s="569">
        <v>88087</v>
      </c>
      <c r="B5816" s="569" t="s">
        <v>4865</v>
      </c>
      <c r="C5816" s="569" t="s">
        <v>126</v>
      </c>
      <c r="D5816" s="570">
        <v>0.05</v>
      </c>
    </row>
    <row r="5817" spans="1:4" ht="38.25">
      <c r="A5817" s="569">
        <v>88099</v>
      </c>
      <c r="B5817" s="569" t="s">
        <v>8027</v>
      </c>
      <c r="C5817" s="569" t="s">
        <v>52</v>
      </c>
      <c r="D5817" s="570">
        <v>0.2</v>
      </c>
    </row>
    <row r="5818" spans="1:4" ht="38.25">
      <c r="A5818" s="569">
        <v>88100</v>
      </c>
      <c r="B5818" s="569" t="s">
        <v>8028</v>
      </c>
      <c r="C5818" s="569" t="s">
        <v>52</v>
      </c>
      <c r="D5818" s="570">
        <v>0.1</v>
      </c>
    </row>
    <row r="5819" spans="1:4" ht="25.5">
      <c r="A5819" s="569">
        <v>88101</v>
      </c>
      <c r="B5819" s="569" t="s">
        <v>4866</v>
      </c>
      <c r="C5819" s="569" t="s">
        <v>78</v>
      </c>
      <c r="D5819" s="570">
        <v>0.32</v>
      </c>
    </row>
    <row r="5820" spans="1:4" ht="25.5">
      <c r="A5820" s="569">
        <v>88102</v>
      </c>
      <c r="B5820" s="569" t="s">
        <v>4867</v>
      </c>
      <c r="C5820" s="569" t="s">
        <v>126</v>
      </c>
      <c r="D5820" s="570">
        <v>0.02</v>
      </c>
    </row>
    <row r="5821" spans="1:4" ht="25.5">
      <c r="A5821" s="569">
        <v>88103</v>
      </c>
      <c r="B5821" s="569" t="s">
        <v>6696</v>
      </c>
      <c r="C5821" s="569" t="s">
        <v>126</v>
      </c>
      <c r="D5821" s="570">
        <v>0.04</v>
      </c>
    </row>
    <row r="5822" spans="1:4" ht="25.5">
      <c r="A5822" s="569">
        <v>89176</v>
      </c>
      <c r="B5822" s="569" t="s">
        <v>8162</v>
      </c>
      <c r="C5822" s="569" t="s">
        <v>635</v>
      </c>
      <c r="D5822" s="570">
        <v>7.08</v>
      </c>
    </row>
    <row r="5823" spans="1:4" ht="25.5">
      <c r="A5823" s="569">
        <v>89177</v>
      </c>
      <c r="B5823" s="569" t="s">
        <v>8163</v>
      </c>
      <c r="C5823" s="569" t="s">
        <v>635</v>
      </c>
      <c r="D5823" s="570">
        <v>9.91</v>
      </c>
    </row>
    <row r="5824" spans="1:4" ht="25.5">
      <c r="A5824" s="569">
        <v>89178</v>
      </c>
      <c r="B5824" s="569" t="s">
        <v>8164</v>
      </c>
      <c r="C5824" s="569" t="s">
        <v>635</v>
      </c>
      <c r="D5824" s="570">
        <v>11.32</v>
      </c>
    </row>
    <row r="5825" spans="1:4" ht="25.5">
      <c r="A5825" s="569">
        <v>89179</v>
      </c>
      <c r="B5825" s="569" t="s">
        <v>8165</v>
      </c>
      <c r="C5825" s="569" t="s">
        <v>635</v>
      </c>
      <c r="D5825" s="570">
        <v>11.32</v>
      </c>
    </row>
    <row r="5826" spans="1:4" ht="25.5">
      <c r="A5826" s="569">
        <v>89180</v>
      </c>
      <c r="B5826" s="569" t="s">
        <v>8166</v>
      </c>
      <c r="C5826" s="569" t="s">
        <v>635</v>
      </c>
      <c r="D5826" s="570">
        <v>12.74</v>
      </c>
    </row>
    <row r="5827" spans="1:4" ht="25.5">
      <c r="A5827" s="569">
        <v>89181</v>
      </c>
      <c r="B5827" s="569" t="s">
        <v>8167</v>
      </c>
      <c r="C5827" s="569" t="s">
        <v>635</v>
      </c>
      <c r="D5827" s="570">
        <v>15.57</v>
      </c>
    </row>
    <row r="5828" spans="1:4" ht="25.5">
      <c r="A5828" s="569">
        <v>89182</v>
      </c>
      <c r="B5828" s="569" t="s">
        <v>8168</v>
      </c>
      <c r="C5828" s="569" t="s">
        <v>635</v>
      </c>
      <c r="D5828" s="570">
        <v>15.57</v>
      </c>
    </row>
    <row r="5829" spans="1:4" ht="25.5">
      <c r="A5829" s="569">
        <v>89183</v>
      </c>
      <c r="B5829" s="569" t="s">
        <v>8169</v>
      </c>
      <c r="C5829" s="569" t="s">
        <v>635</v>
      </c>
      <c r="D5829" s="570">
        <v>16.989999999999998</v>
      </c>
    </row>
    <row r="5830" spans="1:4" ht="25.5">
      <c r="A5830" s="569">
        <v>89184</v>
      </c>
      <c r="B5830" s="569" t="s">
        <v>8170</v>
      </c>
      <c r="C5830" s="569" t="s">
        <v>635</v>
      </c>
      <c r="D5830" s="570">
        <v>19.82</v>
      </c>
    </row>
    <row r="5831" spans="1:4" ht="25.5">
      <c r="A5831" s="569">
        <v>89185</v>
      </c>
      <c r="B5831" s="569" t="s">
        <v>8171</v>
      </c>
      <c r="C5831" s="569" t="s">
        <v>635</v>
      </c>
      <c r="D5831" s="570">
        <v>19.82</v>
      </c>
    </row>
    <row r="5832" spans="1:4" ht="25.5">
      <c r="A5832" s="569">
        <v>89186</v>
      </c>
      <c r="B5832" s="569" t="s">
        <v>8172</v>
      </c>
      <c r="C5832" s="569" t="s">
        <v>635</v>
      </c>
      <c r="D5832" s="570">
        <v>21.24</v>
      </c>
    </row>
    <row r="5833" spans="1:4" ht="25.5">
      <c r="A5833" s="569">
        <v>89187</v>
      </c>
      <c r="B5833" s="569" t="s">
        <v>8173</v>
      </c>
      <c r="C5833" s="569" t="s">
        <v>635</v>
      </c>
      <c r="D5833" s="570">
        <v>24.07</v>
      </c>
    </row>
    <row r="5834" spans="1:4" ht="25.5">
      <c r="A5834" s="569">
        <v>89188</v>
      </c>
      <c r="B5834" s="569" t="s">
        <v>8174</v>
      </c>
      <c r="C5834" s="569" t="s">
        <v>1300</v>
      </c>
      <c r="D5834" s="570">
        <v>0.35</v>
      </c>
    </row>
    <row r="5835" spans="1:4" ht="25.5">
      <c r="A5835" s="569">
        <v>89189</v>
      </c>
      <c r="B5835" s="569" t="s">
        <v>8175</v>
      </c>
      <c r="C5835" s="569" t="s">
        <v>1300</v>
      </c>
      <c r="D5835" s="570">
        <v>0.45</v>
      </c>
    </row>
    <row r="5836" spans="1:4" ht="25.5">
      <c r="A5836" s="569">
        <v>89190</v>
      </c>
      <c r="B5836" s="569" t="s">
        <v>8176</v>
      </c>
      <c r="C5836" s="569" t="s">
        <v>1300</v>
      </c>
      <c r="D5836" s="570">
        <v>0.61</v>
      </c>
    </row>
    <row r="5837" spans="1:4" ht="25.5">
      <c r="A5837" s="569">
        <v>89191</v>
      </c>
      <c r="B5837" s="569" t="s">
        <v>8177</v>
      </c>
      <c r="C5837" s="569" t="s">
        <v>1300</v>
      </c>
      <c r="D5837" s="570">
        <v>0.73</v>
      </c>
    </row>
    <row r="5838" spans="1:4" ht="25.5">
      <c r="A5838" s="569">
        <v>89192</v>
      </c>
      <c r="B5838" s="569" t="s">
        <v>4973</v>
      </c>
      <c r="C5838" s="569" t="s">
        <v>635</v>
      </c>
      <c r="D5838" s="570">
        <v>21.24</v>
      </c>
    </row>
    <row r="5839" spans="1:4" ht="25.5">
      <c r="A5839" s="569">
        <v>89193</v>
      </c>
      <c r="B5839" s="569" t="s">
        <v>4974</v>
      </c>
      <c r="C5839" s="569" t="s">
        <v>635</v>
      </c>
      <c r="D5839" s="570">
        <v>35.4</v>
      </c>
    </row>
    <row r="5840" spans="1:4" ht="25.5">
      <c r="A5840" s="569">
        <v>89194</v>
      </c>
      <c r="B5840" s="569" t="s">
        <v>4975</v>
      </c>
      <c r="C5840" s="569" t="s">
        <v>635</v>
      </c>
      <c r="D5840" s="570">
        <v>52.39</v>
      </c>
    </row>
    <row r="5841" spans="1:4" ht="25.5">
      <c r="A5841" s="569">
        <v>89195</v>
      </c>
      <c r="B5841" s="569" t="s">
        <v>4976</v>
      </c>
      <c r="C5841" s="569" t="s">
        <v>635</v>
      </c>
      <c r="D5841" s="570">
        <v>8.49</v>
      </c>
    </row>
    <row r="5842" spans="1:4" ht="25.5">
      <c r="A5842" s="569">
        <v>89196</v>
      </c>
      <c r="B5842" s="569" t="s">
        <v>4977</v>
      </c>
      <c r="C5842" s="569" t="s">
        <v>635</v>
      </c>
      <c r="D5842" s="570">
        <v>14.16</v>
      </c>
    </row>
    <row r="5843" spans="1:4" ht="25.5">
      <c r="A5843" s="569">
        <v>89197</v>
      </c>
      <c r="B5843" s="569" t="s">
        <v>4978</v>
      </c>
      <c r="C5843" s="569" t="s">
        <v>635</v>
      </c>
      <c r="D5843" s="570">
        <v>21.24</v>
      </c>
    </row>
    <row r="5844" spans="1:4" ht="38.25">
      <c r="A5844" s="569">
        <v>91104</v>
      </c>
      <c r="B5844" s="569" t="s">
        <v>9020</v>
      </c>
      <c r="C5844" s="569" t="s">
        <v>20</v>
      </c>
      <c r="D5844" s="570">
        <v>0.05</v>
      </c>
    </row>
    <row r="5845" spans="1:4" ht="51">
      <c r="A5845" s="569">
        <v>91105</v>
      </c>
      <c r="B5845" s="569" t="s">
        <v>5211</v>
      </c>
      <c r="C5845" s="569" t="s">
        <v>20</v>
      </c>
      <c r="D5845" s="570">
        <v>0.13</v>
      </c>
    </row>
    <row r="5846" spans="1:4" ht="63.75">
      <c r="A5846" s="569">
        <v>91106</v>
      </c>
      <c r="B5846" s="569" t="s">
        <v>5212</v>
      </c>
      <c r="C5846" s="569" t="s">
        <v>20</v>
      </c>
      <c r="D5846" s="570">
        <v>0.05</v>
      </c>
    </row>
    <row r="5847" spans="1:4" ht="63.75">
      <c r="A5847" s="569">
        <v>91107</v>
      </c>
      <c r="B5847" s="569" t="s">
        <v>9021</v>
      </c>
      <c r="C5847" s="569" t="s">
        <v>20</v>
      </c>
      <c r="D5847" s="570">
        <v>0.06</v>
      </c>
    </row>
    <row r="5848" spans="1:4" ht="63.75">
      <c r="A5848" s="569">
        <v>91108</v>
      </c>
      <c r="B5848" s="569" t="s">
        <v>9022</v>
      </c>
      <c r="C5848" s="569" t="s">
        <v>20</v>
      </c>
      <c r="D5848" s="570">
        <v>0.13</v>
      </c>
    </row>
    <row r="5849" spans="1:4" ht="38.25">
      <c r="A5849" s="569">
        <v>91109</v>
      </c>
      <c r="B5849" s="569" t="s">
        <v>5213</v>
      </c>
      <c r="C5849" s="569" t="s">
        <v>20</v>
      </c>
      <c r="D5849" s="570">
        <v>0.11</v>
      </c>
    </row>
    <row r="5850" spans="1:4" ht="38.25">
      <c r="A5850" s="569">
        <v>91110</v>
      </c>
      <c r="B5850" s="569" t="s">
        <v>9023</v>
      </c>
      <c r="C5850" s="569" t="s">
        <v>20</v>
      </c>
      <c r="D5850" s="570">
        <v>0.13</v>
      </c>
    </row>
    <row r="5851" spans="1:4" ht="38.25">
      <c r="A5851" s="569">
        <v>91111</v>
      </c>
      <c r="B5851" s="569" t="s">
        <v>9024</v>
      </c>
      <c r="C5851" s="569" t="s">
        <v>20</v>
      </c>
      <c r="D5851" s="570">
        <v>0.18</v>
      </c>
    </row>
    <row r="5852" spans="1:4" ht="38.25">
      <c r="A5852" s="569">
        <v>91112</v>
      </c>
      <c r="B5852" s="569" t="s">
        <v>9025</v>
      </c>
      <c r="C5852" s="569" t="s">
        <v>20</v>
      </c>
      <c r="D5852" s="570">
        <v>0.1</v>
      </c>
    </row>
    <row r="5853" spans="1:4" ht="51">
      <c r="A5853" s="569">
        <v>91113</v>
      </c>
      <c r="B5853" s="569" t="s">
        <v>9026</v>
      </c>
      <c r="C5853" s="569" t="s">
        <v>20</v>
      </c>
      <c r="D5853" s="570">
        <v>0.2</v>
      </c>
    </row>
    <row r="5854" spans="1:4" ht="51">
      <c r="A5854" s="569">
        <v>91114</v>
      </c>
      <c r="B5854" s="569" t="s">
        <v>9027</v>
      </c>
      <c r="C5854" s="569" t="s">
        <v>20</v>
      </c>
      <c r="D5854" s="570">
        <v>0.39</v>
      </c>
    </row>
    <row r="5855" spans="1:4" ht="38.25">
      <c r="A5855" s="569">
        <v>91115</v>
      </c>
      <c r="B5855" s="569" t="s">
        <v>9028</v>
      </c>
      <c r="C5855" s="569" t="s">
        <v>20</v>
      </c>
      <c r="D5855" s="570">
        <v>0.06</v>
      </c>
    </row>
    <row r="5856" spans="1:4" ht="51">
      <c r="A5856" s="569">
        <v>91116</v>
      </c>
      <c r="B5856" s="569" t="s">
        <v>9029</v>
      </c>
      <c r="C5856" s="569" t="s">
        <v>20</v>
      </c>
      <c r="D5856" s="570">
        <v>0.11</v>
      </c>
    </row>
    <row r="5857" spans="1:4" ht="51">
      <c r="A5857" s="569">
        <v>91117</v>
      </c>
      <c r="B5857" s="569" t="s">
        <v>9030</v>
      </c>
      <c r="C5857" s="569" t="s">
        <v>20</v>
      </c>
      <c r="D5857" s="570">
        <v>0.16</v>
      </c>
    </row>
    <row r="5858" spans="1:4" ht="51">
      <c r="A5858" s="569">
        <v>91118</v>
      </c>
      <c r="B5858" s="569" t="s">
        <v>9031</v>
      </c>
      <c r="C5858" s="569" t="s">
        <v>20</v>
      </c>
      <c r="D5858" s="570">
        <v>0.13</v>
      </c>
    </row>
    <row r="5859" spans="1:4" ht="63.75">
      <c r="A5859" s="569">
        <v>91119</v>
      </c>
      <c r="B5859" s="569" t="s">
        <v>9032</v>
      </c>
      <c r="C5859" s="569" t="s">
        <v>20</v>
      </c>
      <c r="D5859" s="570">
        <v>0.26</v>
      </c>
    </row>
    <row r="5860" spans="1:4" ht="63.75">
      <c r="A5860" s="569">
        <v>91120</v>
      </c>
      <c r="B5860" s="569" t="s">
        <v>9033</v>
      </c>
      <c r="C5860" s="569" t="s">
        <v>20</v>
      </c>
      <c r="D5860" s="570">
        <v>0.39</v>
      </c>
    </row>
    <row r="5861" spans="1:4" ht="63.75">
      <c r="A5861" s="569">
        <v>91121</v>
      </c>
      <c r="B5861" s="569" t="s">
        <v>9034</v>
      </c>
      <c r="C5861" s="569" t="s">
        <v>20</v>
      </c>
      <c r="D5861" s="570">
        <v>0.65</v>
      </c>
    </row>
    <row r="5862" spans="1:4" ht="63.75">
      <c r="A5862" s="569">
        <v>91122</v>
      </c>
      <c r="B5862" s="569" t="s">
        <v>9035</v>
      </c>
      <c r="C5862" s="569" t="s">
        <v>20</v>
      </c>
      <c r="D5862" s="570">
        <v>0.91</v>
      </c>
    </row>
    <row r="5863" spans="1:4" ht="63.75">
      <c r="A5863" s="569">
        <v>91123</v>
      </c>
      <c r="B5863" s="569" t="s">
        <v>9036</v>
      </c>
      <c r="C5863" s="569" t="s">
        <v>20</v>
      </c>
      <c r="D5863" s="570">
        <v>1.17</v>
      </c>
    </row>
    <row r="5864" spans="1:4" ht="25.5">
      <c r="A5864" s="569">
        <v>91124</v>
      </c>
      <c r="B5864" s="569" t="s">
        <v>5214</v>
      </c>
      <c r="C5864" s="569" t="s">
        <v>40</v>
      </c>
      <c r="D5864" s="570">
        <v>60.18</v>
      </c>
    </row>
    <row r="5865" spans="1:4" ht="25.5">
      <c r="A5865" s="569">
        <v>91125</v>
      </c>
      <c r="B5865" s="569" t="s">
        <v>5215</v>
      </c>
      <c r="C5865" s="569" t="s">
        <v>23</v>
      </c>
      <c r="D5865" s="570">
        <v>7.0000000000000007E-2</v>
      </c>
    </row>
    <row r="5866" spans="1:4" ht="25.5">
      <c r="A5866" s="569">
        <v>91128</v>
      </c>
      <c r="B5866" s="569" t="s">
        <v>9037</v>
      </c>
      <c r="C5866" s="569" t="s">
        <v>1300</v>
      </c>
      <c r="D5866" s="570">
        <v>0.12</v>
      </c>
    </row>
    <row r="5867" spans="1:4" ht="25.5">
      <c r="A5867" s="569">
        <v>91129</v>
      </c>
      <c r="B5867" s="569" t="s">
        <v>9038</v>
      </c>
      <c r="C5867" s="569" t="s">
        <v>1300</v>
      </c>
      <c r="D5867" s="570">
        <v>0.19</v>
      </c>
    </row>
    <row r="5868" spans="1:4" ht="25.5">
      <c r="A5868" s="569">
        <v>91130</v>
      </c>
      <c r="B5868" s="569" t="s">
        <v>9039</v>
      </c>
      <c r="C5868" s="569" t="s">
        <v>1300</v>
      </c>
      <c r="D5868" s="570">
        <v>0.26</v>
      </c>
    </row>
    <row r="5869" spans="1:4" ht="25.5">
      <c r="A5869" s="569">
        <v>91132</v>
      </c>
      <c r="B5869" s="569" t="s">
        <v>9040</v>
      </c>
      <c r="C5869" s="569" t="s">
        <v>1300</v>
      </c>
      <c r="D5869" s="570">
        <v>0.35</v>
      </c>
    </row>
    <row r="5870" spans="1:4" ht="25.5">
      <c r="A5870" s="569">
        <v>91134</v>
      </c>
      <c r="B5870" s="569" t="s">
        <v>5216</v>
      </c>
      <c r="C5870" s="569" t="s">
        <v>635</v>
      </c>
      <c r="D5870" s="570">
        <v>2.17</v>
      </c>
    </row>
    <row r="5871" spans="1:4" ht="25.5">
      <c r="A5871" s="569">
        <v>91135</v>
      </c>
      <c r="B5871" s="569" t="s">
        <v>5217</v>
      </c>
      <c r="C5871" s="569" t="s">
        <v>635</v>
      </c>
      <c r="D5871" s="570">
        <v>3.91</v>
      </c>
    </row>
    <row r="5872" spans="1:4" ht="25.5">
      <c r="A5872" s="569">
        <v>91136</v>
      </c>
      <c r="B5872" s="569" t="s">
        <v>5218</v>
      </c>
      <c r="C5872" s="569" t="s">
        <v>635</v>
      </c>
      <c r="D5872" s="570">
        <v>5.64</v>
      </c>
    </row>
    <row r="5873" spans="1:4" ht="25.5">
      <c r="A5873" s="569">
        <v>91137</v>
      </c>
      <c r="B5873" s="569" t="s">
        <v>5219</v>
      </c>
      <c r="C5873" s="569" t="s">
        <v>635</v>
      </c>
      <c r="D5873" s="570">
        <v>7.38</v>
      </c>
    </row>
    <row r="5874" spans="1:4" ht="38.25">
      <c r="A5874" s="569">
        <v>91138</v>
      </c>
      <c r="B5874" s="569" t="s">
        <v>9041</v>
      </c>
      <c r="C5874" s="569" t="s">
        <v>1430</v>
      </c>
      <c r="D5874" s="570">
        <v>73.95</v>
      </c>
    </row>
    <row r="5875" spans="1:4" ht="38.25">
      <c r="A5875" s="569">
        <v>91139</v>
      </c>
      <c r="B5875" s="569" t="s">
        <v>9042</v>
      </c>
      <c r="C5875" s="569" t="s">
        <v>1430</v>
      </c>
      <c r="D5875" s="570">
        <v>39.19</v>
      </c>
    </row>
    <row r="5876" spans="1:4" ht="38.25">
      <c r="A5876" s="569">
        <v>91140</v>
      </c>
      <c r="B5876" s="569" t="s">
        <v>5220</v>
      </c>
      <c r="C5876" s="569" t="s">
        <v>1430</v>
      </c>
      <c r="D5876" s="570">
        <v>17.36</v>
      </c>
    </row>
    <row r="5877" spans="1:4" ht="38.25">
      <c r="A5877" s="569">
        <v>91141</v>
      </c>
      <c r="B5877" s="569" t="s">
        <v>9043</v>
      </c>
      <c r="C5877" s="569" t="s">
        <v>1430</v>
      </c>
      <c r="D5877" s="570">
        <v>113.15</v>
      </c>
    </row>
    <row r="5878" spans="1:4" ht="38.25">
      <c r="A5878" s="569">
        <v>91142</v>
      </c>
      <c r="B5878" s="569" t="s">
        <v>9044</v>
      </c>
      <c r="C5878" s="569" t="s">
        <v>1430</v>
      </c>
      <c r="D5878" s="570">
        <v>73.95</v>
      </c>
    </row>
    <row r="5879" spans="1:4" ht="38.25">
      <c r="A5879" s="569">
        <v>91143</v>
      </c>
      <c r="B5879" s="569" t="s">
        <v>5221</v>
      </c>
      <c r="C5879" s="569" t="s">
        <v>1430</v>
      </c>
      <c r="D5879" s="570">
        <v>17.36</v>
      </c>
    </row>
    <row r="5880" spans="1:4" ht="38.25">
      <c r="A5880" s="569">
        <v>91144</v>
      </c>
      <c r="B5880" s="569" t="s">
        <v>9045</v>
      </c>
      <c r="C5880" s="569" t="s">
        <v>1430</v>
      </c>
      <c r="D5880" s="570">
        <v>152.34</v>
      </c>
    </row>
    <row r="5881" spans="1:4" ht="38.25">
      <c r="A5881" s="569">
        <v>91145</v>
      </c>
      <c r="B5881" s="569" t="s">
        <v>9046</v>
      </c>
      <c r="C5881" s="569" t="s">
        <v>1430</v>
      </c>
      <c r="D5881" s="570">
        <v>113.15</v>
      </c>
    </row>
    <row r="5882" spans="1:4" ht="38.25">
      <c r="A5882" s="569">
        <v>91146</v>
      </c>
      <c r="B5882" s="569" t="s">
        <v>5222</v>
      </c>
      <c r="C5882" s="569" t="s">
        <v>1430</v>
      </c>
      <c r="D5882" s="570">
        <v>21.8</v>
      </c>
    </row>
    <row r="5883" spans="1:4" ht="38.25">
      <c r="A5883" s="569">
        <v>91147</v>
      </c>
      <c r="B5883" s="569" t="s">
        <v>9047</v>
      </c>
      <c r="C5883" s="569" t="s">
        <v>1430</v>
      </c>
      <c r="D5883" s="570">
        <v>208.93</v>
      </c>
    </row>
    <row r="5884" spans="1:4" ht="38.25">
      <c r="A5884" s="569">
        <v>91148</v>
      </c>
      <c r="B5884" s="569" t="s">
        <v>9048</v>
      </c>
      <c r="C5884" s="569" t="s">
        <v>1430</v>
      </c>
      <c r="D5884" s="570">
        <v>134.97999999999999</v>
      </c>
    </row>
    <row r="5885" spans="1:4" ht="38.25">
      <c r="A5885" s="569">
        <v>91149</v>
      </c>
      <c r="B5885" s="569" t="s">
        <v>5223</v>
      </c>
      <c r="C5885" s="569" t="s">
        <v>1430</v>
      </c>
      <c r="D5885" s="570">
        <v>34.75</v>
      </c>
    </row>
    <row r="5886" spans="1:4" ht="25.5">
      <c r="A5886" s="569">
        <v>92121</v>
      </c>
      <c r="B5886" s="569" t="s">
        <v>5281</v>
      </c>
      <c r="C5886" s="569" t="s">
        <v>40</v>
      </c>
      <c r="D5886" s="570">
        <v>20.16</v>
      </c>
    </row>
    <row r="5887" spans="1:4" ht="25.5">
      <c r="A5887" s="569">
        <v>92122</v>
      </c>
      <c r="B5887" s="569" t="s">
        <v>5282</v>
      </c>
      <c r="C5887" s="569" t="s">
        <v>40</v>
      </c>
      <c r="D5887" s="570">
        <v>33.950000000000003</v>
      </c>
    </row>
    <row r="5888" spans="1:4">
      <c r="A5888" s="569">
        <v>92123</v>
      </c>
      <c r="B5888" s="569" t="s">
        <v>5283</v>
      </c>
      <c r="C5888" s="569" t="s">
        <v>40</v>
      </c>
      <c r="D5888" s="570">
        <v>33.08</v>
      </c>
    </row>
    <row r="5889" spans="1:4" ht="25.5">
      <c r="A5889" s="569">
        <v>94926</v>
      </c>
      <c r="B5889" s="569" t="s">
        <v>5460</v>
      </c>
      <c r="C5889" s="569" t="s">
        <v>78</v>
      </c>
      <c r="D5889" s="570">
        <v>1.02</v>
      </c>
    </row>
    <row r="5890" spans="1:4" ht="25.5">
      <c r="A5890" s="569">
        <v>94927</v>
      </c>
      <c r="B5890" s="569" t="s">
        <v>5461</v>
      </c>
      <c r="C5890" s="569" t="s">
        <v>78</v>
      </c>
      <c r="D5890" s="570">
        <v>0.53</v>
      </c>
    </row>
    <row r="5891" spans="1:4" ht="51">
      <c r="A5891" s="569">
        <v>94928</v>
      </c>
      <c r="B5891" s="569" t="s">
        <v>10544</v>
      </c>
      <c r="C5891" s="569" t="s">
        <v>52</v>
      </c>
      <c r="D5891" s="570">
        <v>1.62</v>
      </c>
    </row>
    <row r="5892" spans="1:4" ht="51">
      <c r="A5892" s="569">
        <v>94929</v>
      </c>
      <c r="B5892" s="569" t="s">
        <v>5462</v>
      </c>
      <c r="C5892" s="569" t="s">
        <v>52</v>
      </c>
      <c r="D5892" s="570">
        <v>2.85</v>
      </c>
    </row>
    <row r="5893" spans="1:4" ht="51">
      <c r="A5893" s="569">
        <v>94930</v>
      </c>
      <c r="B5893" s="569" t="s">
        <v>10545</v>
      </c>
      <c r="C5893" s="569" t="s">
        <v>52</v>
      </c>
      <c r="D5893" s="570">
        <v>0.84</v>
      </c>
    </row>
    <row r="5894" spans="1:4" ht="51">
      <c r="A5894" s="569">
        <v>94931</v>
      </c>
      <c r="B5894" s="569" t="s">
        <v>10546</v>
      </c>
      <c r="C5894" s="569" t="s">
        <v>52</v>
      </c>
      <c r="D5894" s="570">
        <v>1.48</v>
      </c>
    </row>
    <row r="5895" spans="1:4" ht="51">
      <c r="A5895" s="569">
        <v>94932</v>
      </c>
      <c r="B5895" s="569" t="s">
        <v>10547</v>
      </c>
      <c r="C5895" s="569" t="s">
        <v>52</v>
      </c>
      <c r="D5895" s="570">
        <v>3.02</v>
      </c>
    </row>
    <row r="5896" spans="1:4" ht="63.75">
      <c r="A5896" s="569">
        <v>94934</v>
      </c>
      <c r="B5896" s="569" t="s">
        <v>10548</v>
      </c>
      <c r="C5896" s="569" t="s">
        <v>52</v>
      </c>
      <c r="D5896" s="570">
        <v>1.04</v>
      </c>
    </row>
    <row r="5897" spans="1:4" ht="63.75">
      <c r="A5897" s="569">
        <v>94935</v>
      </c>
      <c r="B5897" s="569" t="s">
        <v>10549</v>
      </c>
      <c r="C5897" s="569" t="s">
        <v>52</v>
      </c>
      <c r="D5897" s="570">
        <v>1.63</v>
      </c>
    </row>
    <row r="5898" spans="1:4" ht="63.75">
      <c r="A5898" s="569">
        <v>94936</v>
      </c>
      <c r="B5898" s="569" t="s">
        <v>10550</v>
      </c>
      <c r="C5898" s="569" t="s">
        <v>52</v>
      </c>
      <c r="D5898" s="570">
        <v>2.62</v>
      </c>
    </row>
    <row r="5899" spans="1:4" ht="63.75">
      <c r="A5899" s="569">
        <v>94937</v>
      </c>
      <c r="B5899" s="569" t="s">
        <v>10551</v>
      </c>
      <c r="C5899" s="569" t="s">
        <v>52</v>
      </c>
      <c r="D5899" s="570">
        <v>3.86</v>
      </c>
    </row>
    <row r="5900" spans="1:4" ht="63.75">
      <c r="A5900" s="569">
        <v>94938</v>
      </c>
      <c r="B5900" s="569" t="s">
        <v>10552</v>
      </c>
      <c r="C5900" s="569" t="s">
        <v>52</v>
      </c>
      <c r="D5900" s="570">
        <v>5.0999999999999996</v>
      </c>
    </row>
    <row r="5901" spans="1:4" ht="25.5">
      <c r="A5901" s="569">
        <v>94939</v>
      </c>
      <c r="B5901" s="569" t="s">
        <v>5463</v>
      </c>
      <c r="C5901" s="569" t="s">
        <v>78</v>
      </c>
      <c r="D5901" s="570">
        <v>1.59</v>
      </c>
    </row>
    <row r="5902" spans="1:4" ht="25.5">
      <c r="A5902" s="569">
        <v>94940</v>
      </c>
      <c r="B5902" s="569" t="s">
        <v>5464</v>
      </c>
      <c r="C5902" s="569" t="s">
        <v>78</v>
      </c>
      <c r="D5902" s="570">
        <v>0.82</v>
      </c>
    </row>
    <row r="5903" spans="1:4" ht="25.5">
      <c r="A5903" s="569">
        <v>94941</v>
      </c>
      <c r="B5903" s="569" t="s">
        <v>5465</v>
      </c>
      <c r="C5903" s="569" t="s">
        <v>23</v>
      </c>
      <c r="D5903" s="570">
        <v>0.05</v>
      </c>
    </row>
    <row r="5904" spans="1:4" ht="25.5">
      <c r="A5904" s="569">
        <v>94942</v>
      </c>
      <c r="B5904" s="569" t="s">
        <v>10553</v>
      </c>
      <c r="C5904" s="569" t="s">
        <v>78</v>
      </c>
      <c r="D5904" s="570">
        <v>0.64</v>
      </c>
    </row>
    <row r="5905" spans="1:4" ht="38.25">
      <c r="A5905" s="569">
        <v>94943</v>
      </c>
      <c r="B5905" s="569" t="s">
        <v>5466</v>
      </c>
      <c r="C5905" s="569" t="s">
        <v>78</v>
      </c>
      <c r="D5905" s="570">
        <v>0.34</v>
      </c>
    </row>
    <row r="5906" spans="1:4" ht="51">
      <c r="A5906" s="569">
        <v>94944</v>
      </c>
      <c r="B5906" s="569" t="s">
        <v>10554</v>
      </c>
      <c r="C5906" s="569" t="s">
        <v>78</v>
      </c>
      <c r="D5906" s="570">
        <v>0.89</v>
      </c>
    </row>
    <row r="5907" spans="1:4" ht="63.75">
      <c r="A5907" s="569">
        <v>94945</v>
      </c>
      <c r="B5907" s="569" t="s">
        <v>10555</v>
      </c>
      <c r="C5907" s="569" t="s">
        <v>78</v>
      </c>
      <c r="D5907" s="570">
        <v>0.2</v>
      </c>
    </row>
    <row r="5908" spans="1:4" ht="38.25">
      <c r="A5908" s="569">
        <v>94946</v>
      </c>
      <c r="B5908" s="569" t="s">
        <v>10556</v>
      </c>
      <c r="C5908" s="569" t="s">
        <v>52</v>
      </c>
      <c r="D5908" s="570">
        <v>0.9</v>
      </c>
    </row>
    <row r="5909" spans="1:4" ht="38.25">
      <c r="A5909" s="569">
        <v>94947</v>
      </c>
      <c r="B5909" s="569" t="s">
        <v>10557</v>
      </c>
      <c r="C5909" s="569" t="s">
        <v>52</v>
      </c>
      <c r="D5909" s="570">
        <v>0.67</v>
      </c>
    </row>
    <row r="5910" spans="1:4" ht="38.25">
      <c r="A5910" s="569">
        <v>94948</v>
      </c>
      <c r="B5910" s="569" t="s">
        <v>10558</v>
      </c>
      <c r="C5910" s="569" t="s">
        <v>52</v>
      </c>
      <c r="D5910" s="570">
        <v>0.48</v>
      </c>
    </row>
    <row r="5911" spans="1:4" ht="38.25">
      <c r="A5911" s="569">
        <v>94949</v>
      </c>
      <c r="B5911" s="569" t="s">
        <v>10559</v>
      </c>
      <c r="C5911" s="569" t="s">
        <v>52</v>
      </c>
      <c r="D5911" s="570">
        <v>0.73</v>
      </c>
    </row>
    <row r="5912" spans="1:4" ht="38.25">
      <c r="A5912" s="569">
        <v>94950</v>
      </c>
      <c r="B5912" s="569" t="s">
        <v>10560</v>
      </c>
      <c r="C5912" s="569" t="s">
        <v>52</v>
      </c>
      <c r="D5912" s="570">
        <v>1.04</v>
      </c>
    </row>
    <row r="5913" spans="1:4" ht="38.25">
      <c r="A5913" s="569">
        <v>94951</v>
      </c>
      <c r="B5913" s="569" t="s">
        <v>10561</v>
      </c>
      <c r="C5913" s="569" t="s">
        <v>52</v>
      </c>
      <c r="D5913" s="570">
        <v>1.35</v>
      </c>
    </row>
    <row r="5914" spans="1:4" ht="51">
      <c r="A5914" s="569">
        <v>94952</v>
      </c>
      <c r="B5914" s="569" t="s">
        <v>10562</v>
      </c>
      <c r="C5914" s="569" t="s">
        <v>52</v>
      </c>
      <c r="D5914" s="570">
        <v>0.25</v>
      </c>
    </row>
    <row r="5915" spans="1:4" ht="25.5">
      <c r="A5915" s="569">
        <v>94953</v>
      </c>
      <c r="B5915" s="569" t="s">
        <v>10563</v>
      </c>
      <c r="C5915" s="569" t="s">
        <v>78</v>
      </c>
      <c r="D5915" s="570">
        <v>4.1100000000000003</v>
      </c>
    </row>
    <row r="5916" spans="1:4" ht="38.25">
      <c r="A5916" s="569">
        <v>94954</v>
      </c>
      <c r="B5916" s="569" t="s">
        <v>10564</v>
      </c>
      <c r="C5916" s="569" t="s">
        <v>78</v>
      </c>
      <c r="D5916" s="570">
        <v>0.66</v>
      </c>
    </row>
    <row r="5917" spans="1:4" ht="38.25">
      <c r="A5917" s="569">
        <v>94955</v>
      </c>
      <c r="B5917" s="569" t="s">
        <v>10565</v>
      </c>
      <c r="C5917" s="569" t="s">
        <v>78</v>
      </c>
      <c r="D5917" s="570">
        <v>0.99</v>
      </c>
    </row>
    <row r="5918" spans="1:4" ht="38.25">
      <c r="A5918" s="569">
        <v>94956</v>
      </c>
      <c r="B5918" s="569" t="s">
        <v>10566</v>
      </c>
      <c r="C5918" s="569" t="s">
        <v>78</v>
      </c>
      <c r="D5918" s="570">
        <v>1.41</v>
      </c>
    </row>
    <row r="5919" spans="1:4" ht="38.25">
      <c r="A5919" s="569">
        <v>94957</v>
      </c>
      <c r="B5919" s="569" t="s">
        <v>10567</v>
      </c>
      <c r="C5919" s="569" t="s">
        <v>78</v>
      </c>
      <c r="D5919" s="570">
        <v>1.82</v>
      </c>
    </row>
    <row r="5920" spans="1:4" ht="38.25">
      <c r="A5920" s="569">
        <v>94958</v>
      </c>
      <c r="B5920" s="569" t="s">
        <v>10568</v>
      </c>
      <c r="C5920" s="569" t="s">
        <v>78</v>
      </c>
      <c r="D5920" s="570">
        <v>0.46</v>
      </c>
    </row>
    <row r="5921" spans="1:4" ht="25.5">
      <c r="A5921" s="569">
        <v>94959</v>
      </c>
      <c r="B5921" s="569" t="s">
        <v>10569</v>
      </c>
      <c r="C5921" s="569" t="s">
        <v>20</v>
      </c>
      <c r="D5921" s="570">
        <v>1.1299999999999999</v>
      </c>
    </row>
    <row r="5922" spans="1:4" ht="38.25">
      <c r="A5922" s="569">
        <v>94960</v>
      </c>
      <c r="B5922" s="569" t="s">
        <v>5467</v>
      </c>
      <c r="C5922" s="569" t="s">
        <v>20</v>
      </c>
      <c r="D5922" s="570">
        <v>0.93</v>
      </c>
    </row>
    <row r="5923" spans="1:4" ht="25.5">
      <c r="A5923" s="569">
        <v>94961</v>
      </c>
      <c r="B5923" s="569" t="s">
        <v>5468</v>
      </c>
      <c r="C5923" s="569" t="s">
        <v>20</v>
      </c>
      <c r="D5923" s="570">
        <v>0.42</v>
      </c>
    </row>
    <row r="5924" spans="1:4">
      <c r="A5924" s="569">
        <v>9537</v>
      </c>
      <c r="B5924" s="569" t="s">
        <v>1980</v>
      </c>
      <c r="C5924" s="569" t="s">
        <v>78</v>
      </c>
      <c r="D5924" s="570">
        <v>2.14</v>
      </c>
    </row>
    <row r="5925" spans="1:4" ht="25.5">
      <c r="A5925" s="569" t="s">
        <v>11492</v>
      </c>
      <c r="B5925" s="569" t="s">
        <v>5542</v>
      </c>
      <c r="C5925" s="569" t="s">
        <v>78</v>
      </c>
      <c r="D5925" s="570">
        <v>1.48</v>
      </c>
    </row>
    <row r="5926" spans="1:4" ht="25.5">
      <c r="A5926" s="569" t="s">
        <v>11716</v>
      </c>
      <c r="B5926" s="569" t="s">
        <v>5663</v>
      </c>
      <c r="C5926" s="569" t="s">
        <v>78</v>
      </c>
      <c r="D5926" s="570">
        <v>7.68</v>
      </c>
    </row>
    <row r="5927" spans="1:4">
      <c r="A5927" s="569" t="s">
        <v>11717</v>
      </c>
      <c r="B5927" s="569" t="s">
        <v>5664</v>
      </c>
      <c r="C5927" s="569" t="s">
        <v>78</v>
      </c>
      <c r="D5927" s="570">
        <v>5.84</v>
      </c>
    </row>
    <row r="5928" spans="1:4">
      <c r="A5928" s="569" t="s">
        <v>11718</v>
      </c>
      <c r="B5928" s="569" t="s">
        <v>5665</v>
      </c>
      <c r="C5928" s="569" t="s">
        <v>78</v>
      </c>
      <c r="D5928" s="570">
        <v>10.81</v>
      </c>
    </row>
    <row r="5929" spans="1:4">
      <c r="A5929" s="569" t="s">
        <v>11719</v>
      </c>
      <c r="B5929" s="569" t="s">
        <v>5666</v>
      </c>
      <c r="C5929" s="569" t="s">
        <v>78</v>
      </c>
      <c r="D5929" s="570">
        <v>21.84</v>
      </c>
    </row>
    <row r="5930" spans="1:4">
      <c r="A5930" s="569" t="s">
        <v>11713</v>
      </c>
      <c r="B5930" s="569" t="s">
        <v>5667</v>
      </c>
      <c r="C5930" s="569" t="s">
        <v>78</v>
      </c>
      <c r="D5930" s="570">
        <v>18.86</v>
      </c>
    </row>
    <row r="5931" spans="1:4">
      <c r="A5931" s="569" t="s">
        <v>11714</v>
      </c>
      <c r="B5931" s="569" t="s">
        <v>5668</v>
      </c>
      <c r="C5931" s="569" t="s">
        <v>78</v>
      </c>
      <c r="D5931" s="570">
        <v>12.79</v>
      </c>
    </row>
    <row r="5932" spans="1:4" ht="25.5">
      <c r="A5932" s="569" t="s">
        <v>11715</v>
      </c>
      <c r="B5932" s="569" t="s">
        <v>5669</v>
      </c>
      <c r="C5932" s="569" t="s">
        <v>78</v>
      </c>
      <c r="D5932" s="570">
        <v>3.54</v>
      </c>
    </row>
    <row r="5933" spans="1:4">
      <c r="A5933" s="569" t="s">
        <v>11877</v>
      </c>
      <c r="B5933" s="569" t="s">
        <v>5748</v>
      </c>
      <c r="C5933" s="569" t="s">
        <v>52</v>
      </c>
      <c r="D5933" s="570">
        <v>23.55</v>
      </c>
    </row>
    <row r="5934" spans="1:4" ht="25.5">
      <c r="A5934" s="569">
        <v>84117</v>
      </c>
      <c r="B5934" s="569" t="s">
        <v>4724</v>
      </c>
      <c r="C5934" s="569" t="s">
        <v>78</v>
      </c>
      <c r="D5934" s="570">
        <v>17.02</v>
      </c>
    </row>
    <row r="5935" spans="1:4" ht="25.5">
      <c r="A5935" s="569">
        <v>84120</v>
      </c>
      <c r="B5935" s="569" t="s">
        <v>4725</v>
      </c>
      <c r="C5935" s="569" t="s">
        <v>78</v>
      </c>
      <c r="D5935" s="570">
        <v>14.34</v>
      </c>
    </row>
    <row r="5936" spans="1:4" ht="25.5">
      <c r="A5936" s="569">
        <v>84123</v>
      </c>
      <c r="B5936" s="569" t="s">
        <v>4726</v>
      </c>
      <c r="C5936" s="569" t="s">
        <v>78</v>
      </c>
      <c r="D5936" s="570">
        <v>5.04</v>
      </c>
    </row>
    <row r="5937" spans="1:4" ht="25.5">
      <c r="A5937" s="569">
        <v>84125</v>
      </c>
      <c r="B5937" s="569" t="s">
        <v>4727</v>
      </c>
      <c r="C5937" s="569" t="s">
        <v>78</v>
      </c>
      <c r="D5937" s="570">
        <v>6.56</v>
      </c>
    </row>
    <row r="5938" spans="1:4" ht="25.5">
      <c r="A5938" s="569" t="s">
        <v>11953</v>
      </c>
      <c r="B5938" s="569" t="s">
        <v>5768</v>
      </c>
      <c r="C5938" s="569" t="s">
        <v>20</v>
      </c>
      <c r="D5938" s="570">
        <v>38.35</v>
      </c>
    </row>
    <row r="5939" spans="1:4" ht="25.5">
      <c r="A5939" s="569" t="s">
        <v>11954</v>
      </c>
      <c r="B5939" s="569" t="s">
        <v>5769</v>
      </c>
      <c r="C5939" s="569" t="s">
        <v>20</v>
      </c>
      <c r="D5939" s="570">
        <v>61.79</v>
      </c>
    </row>
    <row r="5940" spans="1:4" ht="25.5">
      <c r="A5940" s="569">
        <v>84127</v>
      </c>
      <c r="B5940" s="569" t="s">
        <v>4728</v>
      </c>
      <c r="C5940" s="569" t="s">
        <v>20</v>
      </c>
      <c r="D5940" s="570">
        <v>265.23</v>
      </c>
    </row>
    <row r="5941" spans="1:4">
      <c r="A5941" s="569">
        <v>40841</v>
      </c>
      <c r="B5941" s="569" t="s">
        <v>4418</v>
      </c>
      <c r="C5941" s="569" t="s">
        <v>52</v>
      </c>
      <c r="D5941" s="570">
        <v>98.61</v>
      </c>
    </row>
    <row r="5942" spans="1:4" ht="38.25">
      <c r="A5942" s="569">
        <v>6391</v>
      </c>
      <c r="B5942" s="569" t="s">
        <v>1746</v>
      </c>
      <c r="C5942" s="569" t="s">
        <v>20</v>
      </c>
      <c r="D5942" s="570">
        <v>118.75</v>
      </c>
    </row>
    <row r="5943" spans="1:4" ht="38.25">
      <c r="A5943" s="569">
        <v>84132</v>
      </c>
      <c r="B5943" s="569" t="s">
        <v>7544</v>
      </c>
      <c r="C5943" s="569" t="s">
        <v>20</v>
      </c>
      <c r="D5943" s="570">
        <v>176.68</v>
      </c>
    </row>
    <row r="5944" spans="1:4" ht="38.25">
      <c r="A5944" s="569">
        <v>84133</v>
      </c>
      <c r="B5944" s="569" t="s">
        <v>7545</v>
      </c>
      <c r="C5944" s="569" t="s">
        <v>20</v>
      </c>
      <c r="D5944" s="570">
        <v>267.57</v>
      </c>
    </row>
    <row r="5945" spans="1:4" ht="51">
      <c r="A5945" s="569">
        <v>71516</v>
      </c>
      <c r="B5945" s="569" t="s">
        <v>7363</v>
      </c>
      <c r="C5945" s="569" t="s">
        <v>52</v>
      </c>
      <c r="D5945" s="570">
        <v>543.28</v>
      </c>
    </row>
    <row r="5946" spans="1:4" ht="25.5">
      <c r="A5946" s="569">
        <v>73361</v>
      </c>
      <c r="B5946" s="569" t="s">
        <v>4625</v>
      </c>
      <c r="C5946" s="569" t="s">
        <v>40</v>
      </c>
      <c r="D5946" s="570">
        <v>343.65</v>
      </c>
    </row>
    <row r="5947" spans="1:4" ht="76.5">
      <c r="A5947" s="569">
        <v>73714</v>
      </c>
      <c r="B5947" s="569" t="s">
        <v>7466</v>
      </c>
      <c r="C5947" s="569" t="s">
        <v>52</v>
      </c>
      <c r="D5947" s="570">
        <v>1292.25</v>
      </c>
    </row>
    <row r="5948" spans="1:4" ht="25.5">
      <c r="A5948" s="569">
        <v>86957</v>
      </c>
      <c r="B5948" s="569" t="s">
        <v>4798</v>
      </c>
      <c r="C5948" s="569" t="s">
        <v>52</v>
      </c>
      <c r="D5948" s="570">
        <v>31.37</v>
      </c>
    </row>
    <row r="5949" spans="1:4" ht="25.5">
      <c r="A5949" s="569">
        <v>86958</v>
      </c>
      <c r="B5949" s="569" t="s">
        <v>4799</v>
      </c>
      <c r="C5949" s="569" t="s">
        <v>52</v>
      </c>
      <c r="D5949" s="570">
        <v>26.97</v>
      </c>
    </row>
    <row r="5950" spans="1:4" ht="63.75">
      <c r="A5950" s="569">
        <v>97010</v>
      </c>
      <c r="B5950" s="569" t="s">
        <v>12546</v>
      </c>
      <c r="C5950" s="569" t="s">
        <v>20</v>
      </c>
      <c r="D5950" s="570">
        <v>24.43</v>
      </c>
    </row>
    <row r="5951" spans="1:4" ht="63.75">
      <c r="A5951" s="569">
        <v>97011</v>
      </c>
      <c r="B5951" s="569" t="s">
        <v>12547</v>
      </c>
      <c r="C5951" s="569" t="s">
        <v>20</v>
      </c>
      <c r="D5951" s="570">
        <v>20.51</v>
      </c>
    </row>
    <row r="5952" spans="1:4" ht="63.75">
      <c r="A5952" s="569">
        <v>97012</v>
      </c>
      <c r="B5952" s="569" t="s">
        <v>12548</v>
      </c>
      <c r="C5952" s="569" t="s">
        <v>20</v>
      </c>
      <c r="D5952" s="570">
        <v>18.559999999999999</v>
      </c>
    </row>
    <row r="5953" spans="1:4" ht="63.75">
      <c r="A5953" s="569">
        <v>97013</v>
      </c>
      <c r="B5953" s="569" t="s">
        <v>12549</v>
      </c>
      <c r="C5953" s="569" t="s">
        <v>20</v>
      </c>
      <c r="D5953" s="570">
        <v>38.49</v>
      </c>
    </row>
    <row r="5954" spans="1:4" ht="51">
      <c r="A5954" s="569">
        <v>97014</v>
      </c>
      <c r="B5954" s="569" t="s">
        <v>12550</v>
      </c>
      <c r="C5954" s="569" t="s">
        <v>20</v>
      </c>
      <c r="D5954" s="570">
        <v>30.07</v>
      </c>
    </row>
    <row r="5955" spans="1:4" ht="63.75">
      <c r="A5955" s="569">
        <v>97015</v>
      </c>
      <c r="B5955" s="569" t="s">
        <v>12551</v>
      </c>
      <c r="C5955" s="569" t="s">
        <v>20</v>
      </c>
      <c r="D5955" s="570">
        <v>25.84</v>
      </c>
    </row>
    <row r="5956" spans="1:4" ht="63.75">
      <c r="A5956" s="569">
        <v>97016</v>
      </c>
      <c r="B5956" s="569" t="s">
        <v>12552</v>
      </c>
      <c r="C5956" s="569" t="s">
        <v>20</v>
      </c>
      <c r="D5956" s="570">
        <v>19.79</v>
      </c>
    </row>
    <row r="5957" spans="1:4" ht="51">
      <c r="A5957" s="569">
        <v>97017</v>
      </c>
      <c r="B5957" s="569" t="s">
        <v>12553</v>
      </c>
      <c r="C5957" s="569" t="s">
        <v>20</v>
      </c>
      <c r="D5957" s="570">
        <v>16.059999999999999</v>
      </c>
    </row>
    <row r="5958" spans="1:4" ht="63.75">
      <c r="A5958" s="569">
        <v>97018</v>
      </c>
      <c r="B5958" s="569" t="s">
        <v>12554</v>
      </c>
      <c r="C5958" s="569" t="s">
        <v>20</v>
      </c>
      <c r="D5958" s="570">
        <v>14.13</v>
      </c>
    </row>
    <row r="5959" spans="1:4" ht="102">
      <c r="A5959" s="569">
        <v>97031</v>
      </c>
      <c r="B5959" s="569" t="s">
        <v>12555</v>
      </c>
      <c r="C5959" s="569" t="s">
        <v>20</v>
      </c>
      <c r="D5959" s="570">
        <v>38.270000000000003</v>
      </c>
    </row>
    <row r="5960" spans="1:4" ht="89.25">
      <c r="A5960" s="569">
        <v>97032</v>
      </c>
      <c r="B5960" s="569" t="s">
        <v>12556</v>
      </c>
      <c r="C5960" s="569" t="s">
        <v>20</v>
      </c>
      <c r="D5960" s="570">
        <v>25.88</v>
      </c>
    </row>
    <row r="5961" spans="1:4" ht="89.25">
      <c r="A5961" s="569">
        <v>97033</v>
      </c>
      <c r="B5961" s="569" t="s">
        <v>13343</v>
      </c>
      <c r="C5961" s="569" t="s">
        <v>20</v>
      </c>
      <c r="D5961" s="570">
        <v>46.66</v>
      </c>
    </row>
    <row r="5962" spans="1:4" ht="89.25">
      <c r="A5962" s="569">
        <v>97034</v>
      </c>
      <c r="B5962" s="569" t="s">
        <v>13344</v>
      </c>
      <c r="C5962" s="569" t="s">
        <v>20</v>
      </c>
      <c r="D5962" s="570">
        <v>29.45</v>
      </c>
    </row>
    <row r="5963" spans="1:4" ht="38.25">
      <c r="A5963" s="569">
        <v>97039</v>
      </c>
      <c r="B5963" s="569" t="s">
        <v>12557</v>
      </c>
      <c r="C5963" s="569" t="s">
        <v>78</v>
      </c>
      <c r="D5963" s="570">
        <v>26.13</v>
      </c>
    </row>
    <row r="5964" spans="1:4" ht="38.25">
      <c r="A5964" s="569">
        <v>97040</v>
      </c>
      <c r="B5964" s="569" t="s">
        <v>12558</v>
      </c>
      <c r="C5964" s="569" t="s">
        <v>78</v>
      </c>
      <c r="D5964" s="570">
        <v>9.39</v>
      </c>
    </row>
    <row r="5965" spans="1:4" ht="38.25">
      <c r="A5965" s="569">
        <v>97041</v>
      </c>
      <c r="B5965" s="569" t="s">
        <v>12559</v>
      </c>
      <c r="C5965" s="569" t="s">
        <v>78</v>
      </c>
      <c r="D5965" s="570">
        <v>65.16</v>
      </c>
    </row>
    <row r="5966" spans="1:4" ht="25.5">
      <c r="A5966" s="569">
        <v>97046</v>
      </c>
      <c r="B5966" s="569" t="s">
        <v>13345</v>
      </c>
      <c r="C5966" s="569" t="s">
        <v>78</v>
      </c>
      <c r="D5966" s="570">
        <v>0.25</v>
      </c>
    </row>
    <row r="5967" spans="1:4" ht="38.25">
      <c r="A5967" s="569">
        <v>97047</v>
      </c>
      <c r="B5967" s="569" t="s">
        <v>13346</v>
      </c>
      <c r="C5967" s="569" t="s">
        <v>78</v>
      </c>
      <c r="D5967" s="570">
        <v>0.09</v>
      </c>
    </row>
    <row r="5968" spans="1:4" ht="38.25">
      <c r="A5968" s="569">
        <v>97048</v>
      </c>
      <c r="B5968" s="569" t="s">
        <v>13347</v>
      </c>
      <c r="C5968" s="569" t="s">
        <v>78</v>
      </c>
      <c r="D5968" s="570">
        <v>0.06</v>
      </c>
    </row>
    <row r="5969" spans="1:4" ht="25.5">
      <c r="A5969" s="569">
        <v>97051</v>
      </c>
      <c r="B5969" s="569" t="s">
        <v>13348</v>
      </c>
      <c r="C5969" s="569" t="s">
        <v>20</v>
      </c>
      <c r="D5969" s="570">
        <v>0.48</v>
      </c>
    </row>
    <row r="5970" spans="1:4" ht="25.5">
      <c r="A5970" s="569">
        <v>97053</v>
      </c>
      <c r="B5970" s="569" t="s">
        <v>13349</v>
      </c>
      <c r="C5970" s="569" t="s">
        <v>20</v>
      </c>
      <c r="D5970" s="570">
        <v>19.23</v>
      </c>
    </row>
    <row r="5971" spans="1:4" ht="25.5">
      <c r="A5971" s="569">
        <v>97062</v>
      </c>
      <c r="B5971" s="569" t="s">
        <v>12560</v>
      </c>
      <c r="C5971" s="569" t="s">
        <v>78</v>
      </c>
      <c r="D5971" s="570">
        <v>4.9400000000000004</v>
      </c>
    </row>
    <row r="5972" spans="1:4" ht="63.75">
      <c r="A5972" s="569">
        <v>97063</v>
      </c>
      <c r="B5972" s="569" t="s">
        <v>12561</v>
      </c>
      <c r="C5972" s="569" t="s">
        <v>78</v>
      </c>
      <c r="D5972" s="570">
        <v>7.01</v>
      </c>
    </row>
    <row r="5973" spans="1:4" ht="38.25">
      <c r="A5973" s="569">
        <v>97064</v>
      </c>
      <c r="B5973" s="569" t="s">
        <v>12562</v>
      </c>
      <c r="C5973" s="569" t="s">
        <v>20</v>
      </c>
      <c r="D5973" s="570">
        <v>13.44</v>
      </c>
    </row>
    <row r="5974" spans="1:4" ht="38.25">
      <c r="A5974" s="569">
        <v>97065</v>
      </c>
      <c r="B5974" s="569" t="s">
        <v>12563</v>
      </c>
      <c r="C5974" s="569" t="s">
        <v>40</v>
      </c>
      <c r="D5974" s="570">
        <v>5.1100000000000003</v>
      </c>
    </row>
    <row r="5975" spans="1:4" ht="38.25">
      <c r="A5975" s="569">
        <v>97066</v>
      </c>
      <c r="B5975" s="569" t="s">
        <v>12564</v>
      </c>
      <c r="C5975" s="569" t="s">
        <v>78</v>
      </c>
      <c r="D5975" s="570">
        <v>140.56</v>
      </c>
    </row>
    <row r="5976" spans="1:4" ht="51">
      <c r="A5976" s="569">
        <v>97067</v>
      </c>
      <c r="B5976" s="569" t="s">
        <v>12565</v>
      </c>
      <c r="C5976" s="569" t="s">
        <v>20</v>
      </c>
      <c r="D5976" s="570">
        <v>303.61</v>
      </c>
    </row>
    <row r="5977" spans="1:4" ht="25.5">
      <c r="A5977" s="569" t="s">
        <v>11678</v>
      </c>
      <c r="B5977" s="569" t="s">
        <v>5654</v>
      </c>
      <c r="C5977" s="569" t="s">
        <v>52</v>
      </c>
      <c r="D5977" s="570">
        <v>138.46</v>
      </c>
    </row>
    <row r="5978" spans="1:4" ht="38.25">
      <c r="A5978" s="569">
        <v>73672</v>
      </c>
      <c r="B5978" s="569" t="s">
        <v>7463</v>
      </c>
      <c r="C5978" s="569" t="s">
        <v>78</v>
      </c>
      <c r="D5978" s="570">
        <v>0.34</v>
      </c>
    </row>
    <row r="5979" spans="1:4" ht="38.25">
      <c r="A5979" s="569" t="s">
        <v>11501</v>
      </c>
      <c r="B5979" s="569" t="s">
        <v>11502</v>
      </c>
      <c r="C5979" s="569" t="s">
        <v>78</v>
      </c>
      <c r="D5979" s="570">
        <v>0.48</v>
      </c>
    </row>
    <row r="5980" spans="1:4" ht="38.25">
      <c r="A5980" s="569" t="s">
        <v>11592</v>
      </c>
      <c r="B5980" s="569" t="s">
        <v>11593</v>
      </c>
      <c r="C5980" s="569" t="s">
        <v>78</v>
      </c>
      <c r="D5980" s="570">
        <v>0.12</v>
      </c>
    </row>
    <row r="5981" spans="1:4">
      <c r="A5981" s="569" t="s">
        <v>11594</v>
      </c>
      <c r="B5981" s="569" t="s">
        <v>5588</v>
      </c>
      <c r="C5981" s="569" t="s">
        <v>78</v>
      </c>
      <c r="D5981" s="570">
        <v>1.1299999999999999</v>
      </c>
    </row>
    <row r="5982" spans="1:4">
      <c r="A5982" s="569">
        <v>85331</v>
      </c>
      <c r="B5982" s="569" t="s">
        <v>4785</v>
      </c>
      <c r="C5982" s="569" t="s">
        <v>78</v>
      </c>
      <c r="D5982" s="570">
        <v>1.0900000000000001</v>
      </c>
    </row>
    <row r="5983" spans="1:4" ht="25.5">
      <c r="A5983" s="569">
        <v>85422</v>
      </c>
      <c r="B5983" s="569" t="s">
        <v>4787</v>
      </c>
      <c r="C5983" s="569" t="s">
        <v>78</v>
      </c>
      <c r="D5983" s="570">
        <v>5.66</v>
      </c>
    </row>
    <row r="5984" spans="1:4" ht="38.25">
      <c r="A5984" s="569" t="s">
        <v>11972</v>
      </c>
      <c r="B5984" s="569" t="s">
        <v>11973</v>
      </c>
      <c r="C5984" s="569" t="s">
        <v>78</v>
      </c>
      <c r="D5984" s="570">
        <v>46.77</v>
      </c>
    </row>
    <row r="5985" spans="1:4">
      <c r="A5985" s="569" t="s">
        <v>11974</v>
      </c>
      <c r="B5985" s="569" t="s">
        <v>5781</v>
      </c>
      <c r="C5985" s="569" t="s">
        <v>20</v>
      </c>
      <c r="D5985" s="570">
        <v>2.21</v>
      </c>
    </row>
    <row r="5986" spans="1:4" ht="25.5">
      <c r="A5986" s="569" t="s">
        <v>11970</v>
      </c>
      <c r="B5986" s="569" t="s">
        <v>5777</v>
      </c>
      <c r="C5986" s="569" t="s">
        <v>78</v>
      </c>
      <c r="D5986" s="570">
        <v>44.27</v>
      </c>
    </row>
    <row r="5987" spans="1:4" ht="25.5">
      <c r="A5987" s="569" t="s">
        <v>11971</v>
      </c>
      <c r="B5987" s="569" t="s">
        <v>5778</v>
      </c>
      <c r="C5987" s="569" t="s">
        <v>78</v>
      </c>
      <c r="D5987" s="570">
        <v>40.19</v>
      </c>
    </row>
    <row r="5988" spans="1:4" ht="38.25">
      <c r="A5988" s="569">
        <v>84126</v>
      </c>
      <c r="B5988" s="569" t="s">
        <v>7543</v>
      </c>
      <c r="C5988" s="569" t="s">
        <v>78</v>
      </c>
      <c r="D5988" s="570">
        <v>32.06</v>
      </c>
    </row>
    <row r="5989" spans="1:4">
      <c r="A5989" s="569">
        <v>85421</v>
      </c>
      <c r="B5989" s="569" t="s">
        <v>4786</v>
      </c>
      <c r="C5989" s="569" t="s">
        <v>78</v>
      </c>
      <c r="D5989" s="570">
        <v>11.24</v>
      </c>
    </row>
    <row r="5990" spans="1:4" ht="38.25">
      <c r="A5990" s="569">
        <v>97621</v>
      </c>
      <c r="B5990" s="569" t="s">
        <v>12746</v>
      </c>
      <c r="C5990" s="569" t="s">
        <v>40</v>
      </c>
      <c r="D5990" s="570">
        <v>75.58</v>
      </c>
    </row>
    <row r="5991" spans="1:4" ht="38.25">
      <c r="A5991" s="569">
        <v>97622</v>
      </c>
      <c r="B5991" s="569" t="s">
        <v>12747</v>
      </c>
      <c r="C5991" s="569" t="s">
        <v>40</v>
      </c>
      <c r="D5991" s="570">
        <v>36.83</v>
      </c>
    </row>
    <row r="5992" spans="1:4" ht="38.25">
      <c r="A5992" s="569">
        <v>97623</v>
      </c>
      <c r="B5992" s="569" t="s">
        <v>12748</v>
      </c>
      <c r="C5992" s="569" t="s">
        <v>40</v>
      </c>
      <c r="D5992" s="570">
        <v>112.85</v>
      </c>
    </row>
    <row r="5993" spans="1:4" ht="38.25">
      <c r="A5993" s="569">
        <v>97624</v>
      </c>
      <c r="B5993" s="569" t="s">
        <v>12749</v>
      </c>
      <c r="C5993" s="569" t="s">
        <v>40</v>
      </c>
      <c r="D5993" s="570">
        <v>69.260000000000005</v>
      </c>
    </row>
    <row r="5994" spans="1:4" ht="38.25">
      <c r="A5994" s="569">
        <v>97625</v>
      </c>
      <c r="B5994" s="569" t="s">
        <v>12750</v>
      </c>
      <c r="C5994" s="569" t="s">
        <v>40</v>
      </c>
      <c r="D5994" s="570">
        <v>32.93</v>
      </c>
    </row>
    <row r="5995" spans="1:4" ht="38.25">
      <c r="A5995" s="569">
        <v>97626</v>
      </c>
      <c r="B5995" s="569" t="s">
        <v>12751</v>
      </c>
      <c r="C5995" s="569" t="s">
        <v>40</v>
      </c>
      <c r="D5995" s="570">
        <v>382.83</v>
      </c>
    </row>
    <row r="5996" spans="1:4" ht="51">
      <c r="A5996" s="569">
        <v>97627</v>
      </c>
      <c r="B5996" s="569" t="s">
        <v>12752</v>
      </c>
      <c r="C5996" s="569" t="s">
        <v>40</v>
      </c>
      <c r="D5996" s="570">
        <v>167.35</v>
      </c>
    </row>
    <row r="5997" spans="1:4" ht="25.5">
      <c r="A5997" s="569">
        <v>97628</v>
      </c>
      <c r="B5997" s="569" t="s">
        <v>12753</v>
      </c>
      <c r="C5997" s="569" t="s">
        <v>40</v>
      </c>
      <c r="D5997" s="570">
        <v>182.07</v>
      </c>
    </row>
    <row r="5998" spans="1:4" ht="38.25">
      <c r="A5998" s="569">
        <v>97629</v>
      </c>
      <c r="B5998" s="569" t="s">
        <v>12754</v>
      </c>
      <c r="C5998" s="569" t="s">
        <v>40</v>
      </c>
      <c r="D5998" s="570">
        <v>78.78</v>
      </c>
    </row>
    <row r="5999" spans="1:4" ht="25.5">
      <c r="A5999" s="569">
        <v>97631</v>
      </c>
      <c r="B5999" s="569" t="s">
        <v>12755</v>
      </c>
      <c r="C5999" s="569" t="s">
        <v>78</v>
      </c>
      <c r="D5999" s="570">
        <v>2.14</v>
      </c>
    </row>
    <row r="6000" spans="1:4" ht="25.5">
      <c r="A6000" s="569">
        <v>97632</v>
      </c>
      <c r="B6000" s="569" t="s">
        <v>12756</v>
      </c>
      <c r="C6000" s="569" t="s">
        <v>20</v>
      </c>
      <c r="D6000" s="570">
        <v>1.66</v>
      </c>
    </row>
    <row r="6001" spans="1:4" ht="38.25">
      <c r="A6001" s="569">
        <v>97633</v>
      </c>
      <c r="B6001" s="569" t="s">
        <v>12757</v>
      </c>
      <c r="C6001" s="569" t="s">
        <v>78</v>
      </c>
      <c r="D6001" s="570">
        <v>14.61</v>
      </c>
    </row>
    <row r="6002" spans="1:4" ht="38.25">
      <c r="A6002" s="569">
        <v>97634</v>
      </c>
      <c r="B6002" s="569" t="s">
        <v>12758</v>
      </c>
      <c r="C6002" s="569" t="s">
        <v>78</v>
      </c>
      <c r="D6002" s="570">
        <v>7.69</v>
      </c>
    </row>
    <row r="6003" spans="1:4" ht="38.25">
      <c r="A6003" s="569">
        <v>97635</v>
      </c>
      <c r="B6003" s="569" t="s">
        <v>12759</v>
      </c>
      <c r="C6003" s="569" t="s">
        <v>78</v>
      </c>
      <c r="D6003" s="570">
        <v>10.130000000000001</v>
      </c>
    </row>
    <row r="6004" spans="1:4" ht="38.25">
      <c r="A6004" s="569">
        <v>97636</v>
      </c>
      <c r="B6004" s="569" t="s">
        <v>12760</v>
      </c>
      <c r="C6004" s="569" t="s">
        <v>78</v>
      </c>
      <c r="D6004" s="570">
        <v>9.06</v>
      </c>
    </row>
    <row r="6005" spans="1:4" ht="38.25">
      <c r="A6005" s="569">
        <v>97637</v>
      </c>
      <c r="B6005" s="569" t="s">
        <v>12761</v>
      </c>
      <c r="C6005" s="569" t="s">
        <v>78</v>
      </c>
      <c r="D6005" s="570">
        <v>1.68</v>
      </c>
    </row>
    <row r="6006" spans="1:4" ht="38.25">
      <c r="A6006" s="569">
        <v>97638</v>
      </c>
      <c r="B6006" s="569" t="s">
        <v>12762</v>
      </c>
      <c r="C6006" s="569" t="s">
        <v>78</v>
      </c>
      <c r="D6006" s="570">
        <v>4.9000000000000004</v>
      </c>
    </row>
    <row r="6007" spans="1:4" ht="38.25">
      <c r="A6007" s="569">
        <v>97639</v>
      </c>
      <c r="B6007" s="569" t="s">
        <v>12763</v>
      </c>
      <c r="C6007" s="569" t="s">
        <v>78</v>
      </c>
      <c r="D6007" s="570">
        <v>12.86</v>
      </c>
    </row>
    <row r="6008" spans="1:4" ht="38.25">
      <c r="A6008" s="569">
        <v>97640</v>
      </c>
      <c r="B6008" s="569" t="s">
        <v>12764</v>
      </c>
      <c r="C6008" s="569" t="s">
        <v>78</v>
      </c>
      <c r="D6008" s="570">
        <v>1.06</v>
      </c>
    </row>
    <row r="6009" spans="1:4" ht="25.5">
      <c r="A6009" s="569">
        <v>97641</v>
      </c>
      <c r="B6009" s="569" t="s">
        <v>12765</v>
      </c>
      <c r="C6009" s="569" t="s">
        <v>78</v>
      </c>
      <c r="D6009" s="570">
        <v>3.21</v>
      </c>
    </row>
    <row r="6010" spans="1:4" ht="38.25">
      <c r="A6010" s="569">
        <v>97642</v>
      </c>
      <c r="B6010" s="569" t="s">
        <v>12766</v>
      </c>
      <c r="C6010" s="569" t="s">
        <v>78</v>
      </c>
      <c r="D6010" s="570">
        <v>1.9</v>
      </c>
    </row>
    <row r="6011" spans="1:4" ht="38.25">
      <c r="A6011" s="569">
        <v>97643</v>
      </c>
      <c r="B6011" s="569" t="s">
        <v>12767</v>
      </c>
      <c r="C6011" s="569" t="s">
        <v>78</v>
      </c>
      <c r="D6011" s="570">
        <v>15.81</v>
      </c>
    </row>
    <row r="6012" spans="1:4" ht="25.5">
      <c r="A6012" s="569">
        <v>97644</v>
      </c>
      <c r="B6012" s="569" t="s">
        <v>12768</v>
      </c>
      <c r="C6012" s="569" t="s">
        <v>78</v>
      </c>
      <c r="D6012" s="570">
        <v>5.94</v>
      </c>
    </row>
    <row r="6013" spans="1:4" ht="25.5">
      <c r="A6013" s="569">
        <v>97645</v>
      </c>
      <c r="B6013" s="569" t="s">
        <v>12769</v>
      </c>
      <c r="C6013" s="569" t="s">
        <v>78</v>
      </c>
      <c r="D6013" s="570">
        <v>17.5</v>
      </c>
    </row>
    <row r="6014" spans="1:4" ht="38.25">
      <c r="A6014" s="569">
        <v>97647</v>
      </c>
      <c r="B6014" s="569" t="s">
        <v>12770</v>
      </c>
      <c r="C6014" s="569" t="s">
        <v>78</v>
      </c>
      <c r="D6014" s="570">
        <v>2.2799999999999998</v>
      </c>
    </row>
    <row r="6015" spans="1:4" ht="38.25">
      <c r="A6015" s="569">
        <v>97648</v>
      </c>
      <c r="B6015" s="569" t="s">
        <v>12771</v>
      </c>
      <c r="C6015" s="569" t="s">
        <v>78</v>
      </c>
      <c r="D6015" s="570">
        <v>1.31</v>
      </c>
    </row>
    <row r="6016" spans="1:4" ht="51">
      <c r="A6016" s="569">
        <v>97649</v>
      </c>
      <c r="B6016" s="569" t="s">
        <v>12772</v>
      </c>
      <c r="C6016" s="569" t="s">
        <v>78</v>
      </c>
      <c r="D6016" s="570">
        <v>2.8</v>
      </c>
    </row>
    <row r="6017" spans="1:4" ht="38.25">
      <c r="A6017" s="569">
        <v>97650</v>
      </c>
      <c r="B6017" s="569" t="s">
        <v>12773</v>
      </c>
      <c r="C6017" s="569" t="s">
        <v>78</v>
      </c>
      <c r="D6017" s="570">
        <v>4.91</v>
      </c>
    </row>
    <row r="6018" spans="1:4" ht="38.25">
      <c r="A6018" s="569">
        <v>97651</v>
      </c>
      <c r="B6018" s="569" t="s">
        <v>12774</v>
      </c>
      <c r="C6018" s="569" t="s">
        <v>52</v>
      </c>
      <c r="D6018" s="570">
        <v>54.39</v>
      </c>
    </row>
    <row r="6019" spans="1:4" ht="38.25">
      <c r="A6019" s="569">
        <v>97652</v>
      </c>
      <c r="B6019" s="569" t="s">
        <v>12775</v>
      </c>
      <c r="C6019" s="569" t="s">
        <v>52</v>
      </c>
      <c r="D6019" s="570">
        <v>123.32</v>
      </c>
    </row>
    <row r="6020" spans="1:4" ht="38.25">
      <c r="A6020" s="569">
        <v>97653</v>
      </c>
      <c r="B6020" s="569" t="s">
        <v>12776</v>
      </c>
      <c r="C6020" s="569" t="s">
        <v>52</v>
      </c>
      <c r="D6020" s="570">
        <v>74.63</v>
      </c>
    </row>
    <row r="6021" spans="1:4" ht="38.25">
      <c r="A6021" s="569">
        <v>97654</v>
      </c>
      <c r="B6021" s="569" t="s">
        <v>12777</v>
      </c>
      <c r="C6021" s="569" t="s">
        <v>52</v>
      </c>
      <c r="D6021" s="570">
        <v>93.5</v>
      </c>
    </row>
    <row r="6022" spans="1:4" ht="38.25">
      <c r="A6022" s="569">
        <v>97655</v>
      </c>
      <c r="B6022" s="569" t="s">
        <v>12778</v>
      </c>
      <c r="C6022" s="569" t="s">
        <v>78</v>
      </c>
      <c r="D6022" s="570">
        <v>15.25</v>
      </c>
    </row>
    <row r="6023" spans="1:4" ht="38.25">
      <c r="A6023" s="569">
        <v>97656</v>
      </c>
      <c r="B6023" s="569" t="s">
        <v>12779</v>
      </c>
      <c r="C6023" s="569" t="s">
        <v>52</v>
      </c>
      <c r="D6023" s="570">
        <v>150.53</v>
      </c>
    </row>
    <row r="6024" spans="1:4" ht="38.25">
      <c r="A6024" s="569">
        <v>97657</v>
      </c>
      <c r="B6024" s="569" t="s">
        <v>12780</v>
      </c>
      <c r="C6024" s="569" t="s">
        <v>52</v>
      </c>
      <c r="D6024" s="570">
        <v>298.37</v>
      </c>
    </row>
    <row r="6025" spans="1:4" ht="38.25">
      <c r="A6025" s="569">
        <v>97658</v>
      </c>
      <c r="B6025" s="569" t="s">
        <v>12781</v>
      </c>
      <c r="C6025" s="569" t="s">
        <v>52</v>
      </c>
      <c r="D6025" s="570">
        <v>111.22</v>
      </c>
    </row>
    <row r="6026" spans="1:4" ht="38.25">
      <c r="A6026" s="569">
        <v>97659</v>
      </c>
      <c r="B6026" s="569" t="s">
        <v>12782</v>
      </c>
      <c r="C6026" s="569" t="s">
        <v>52</v>
      </c>
      <c r="D6026" s="570">
        <v>153.01</v>
      </c>
    </row>
    <row r="6027" spans="1:4" ht="38.25">
      <c r="A6027" s="569">
        <v>97660</v>
      </c>
      <c r="B6027" s="569" t="s">
        <v>12783</v>
      </c>
      <c r="C6027" s="569" t="s">
        <v>52</v>
      </c>
      <c r="D6027" s="570">
        <v>0.43</v>
      </c>
    </row>
    <row r="6028" spans="1:4" ht="25.5">
      <c r="A6028" s="569">
        <v>97661</v>
      </c>
      <c r="B6028" s="569" t="s">
        <v>12784</v>
      </c>
      <c r="C6028" s="569" t="s">
        <v>20</v>
      </c>
      <c r="D6028" s="570">
        <v>0.43</v>
      </c>
    </row>
    <row r="6029" spans="1:4" ht="38.25">
      <c r="A6029" s="569">
        <v>97662</v>
      </c>
      <c r="B6029" s="569" t="s">
        <v>12785</v>
      </c>
      <c r="C6029" s="569" t="s">
        <v>20</v>
      </c>
      <c r="D6029" s="570">
        <v>0.31</v>
      </c>
    </row>
    <row r="6030" spans="1:4" ht="25.5">
      <c r="A6030" s="569">
        <v>97663</v>
      </c>
      <c r="B6030" s="569" t="s">
        <v>12786</v>
      </c>
      <c r="C6030" s="569" t="s">
        <v>52</v>
      </c>
      <c r="D6030" s="570">
        <v>8.01</v>
      </c>
    </row>
    <row r="6031" spans="1:4" ht="25.5">
      <c r="A6031" s="569">
        <v>97664</v>
      </c>
      <c r="B6031" s="569" t="s">
        <v>12787</v>
      </c>
      <c r="C6031" s="569" t="s">
        <v>52</v>
      </c>
      <c r="D6031" s="570">
        <v>1</v>
      </c>
    </row>
    <row r="6032" spans="1:4" ht="25.5">
      <c r="A6032" s="569">
        <v>97665</v>
      </c>
      <c r="B6032" s="569" t="s">
        <v>12788</v>
      </c>
      <c r="C6032" s="569" t="s">
        <v>52</v>
      </c>
      <c r="D6032" s="570">
        <v>0.83</v>
      </c>
    </row>
    <row r="6033" spans="1:4" ht="25.5">
      <c r="A6033" s="569">
        <v>97666</v>
      </c>
      <c r="B6033" s="569" t="s">
        <v>12789</v>
      </c>
      <c r="C6033" s="569" t="s">
        <v>52</v>
      </c>
      <c r="D6033" s="570">
        <v>5.83</v>
      </c>
    </row>
    <row r="6034" spans="1:4" ht="25.5">
      <c r="A6034" s="569">
        <v>85423</v>
      </c>
      <c r="B6034" s="569" t="s">
        <v>4788</v>
      </c>
      <c r="C6034" s="569" t="s">
        <v>78</v>
      </c>
      <c r="D6034" s="570">
        <v>6.52</v>
      </c>
    </row>
    <row r="6035" spans="1:4" ht="38.25">
      <c r="A6035" s="569">
        <v>85424</v>
      </c>
      <c r="B6035" s="569" t="s">
        <v>7574</v>
      </c>
      <c r="C6035" s="569" t="s">
        <v>78</v>
      </c>
      <c r="D6035" s="570">
        <v>19.39</v>
      </c>
    </row>
    <row r="6036" spans="1:4" ht="25.5">
      <c r="A6036" s="569">
        <v>72742</v>
      </c>
      <c r="B6036" s="569" t="s">
        <v>4598</v>
      </c>
      <c r="C6036" s="569" t="s">
        <v>52</v>
      </c>
      <c r="D6036" s="570">
        <v>536.55999999999995</v>
      </c>
    </row>
    <row r="6037" spans="1:4" ht="25.5">
      <c r="A6037" s="569">
        <v>72743</v>
      </c>
      <c r="B6037" s="569" t="s">
        <v>4599</v>
      </c>
      <c r="C6037" s="569" t="s">
        <v>52</v>
      </c>
      <c r="D6037" s="570">
        <v>268.27999999999997</v>
      </c>
    </row>
    <row r="6038" spans="1:4">
      <c r="A6038" s="569" t="s">
        <v>11666</v>
      </c>
      <c r="B6038" s="569" t="s">
        <v>5646</v>
      </c>
      <c r="C6038" s="569" t="s">
        <v>635</v>
      </c>
      <c r="D6038" s="570">
        <v>30.22</v>
      </c>
    </row>
    <row r="6039" spans="1:4">
      <c r="A6039" s="569" t="s">
        <v>11667</v>
      </c>
      <c r="B6039" s="569" t="s">
        <v>5647</v>
      </c>
      <c r="C6039" s="569" t="s">
        <v>635</v>
      </c>
      <c r="D6039" s="570">
        <v>42.03</v>
      </c>
    </row>
    <row r="6040" spans="1:4">
      <c r="A6040" s="569" t="s">
        <v>11767</v>
      </c>
      <c r="B6040" s="569" t="s">
        <v>5675</v>
      </c>
      <c r="C6040" s="569" t="s">
        <v>40</v>
      </c>
      <c r="D6040" s="570">
        <v>19.899999999999999</v>
      </c>
    </row>
    <row r="6041" spans="1:4" ht="25.5">
      <c r="A6041" s="569" t="s">
        <v>11768</v>
      </c>
      <c r="B6041" s="569" t="s">
        <v>5676</v>
      </c>
      <c r="C6041" s="569" t="s">
        <v>40</v>
      </c>
      <c r="D6041" s="570">
        <v>18.309999999999999</v>
      </c>
    </row>
    <row r="6042" spans="1:4" ht="25.5">
      <c r="A6042" s="569" t="s">
        <v>11769</v>
      </c>
      <c r="B6042" s="569" t="s">
        <v>5677</v>
      </c>
      <c r="C6042" s="569" t="s">
        <v>40</v>
      </c>
      <c r="D6042" s="570">
        <v>1.57</v>
      </c>
    </row>
    <row r="6043" spans="1:4">
      <c r="A6043" s="569" t="s">
        <v>11770</v>
      </c>
      <c r="B6043" s="569" t="s">
        <v>5678</v>
      </c>
      <c r="C6043" s="569" t="s">
        <v>78</v>
      </c>
      <c r="D6043" s="570">
        <v>0.72</v>
      </c>
    </row>
    <row r="6044" spans="1:4">
      <c r="A6044" s="569" t="s">
        <v>11771</v>
      </c>
      <c r="B6044" s="569" t="s">
        <v>5679</v>
      </c>
      <c r="C6044" s="569" t="s">
        <v>40</v>
      </c>
      <c r="D6044" s="570">
        <v>1.32</v>
      </c>
    </row>
    <row r="6045" spans="1:4" ht="25.5">
      <c r="A6045" s="569" t="s">
        <v>11772</v>
      </c>
      <c r="B6045" s="569" t="s">
        <v>5680</v>
      </c>
      <c r="C6045" s="569" t="s">
        <v>40</v>
      </c>
      <c r="D6045" s="570">
        <v>1.32</v>
      </c>
    </row>
    <row r="6046" spans="1:4" ht="25.5">
      <c r="A6046" s="569" t="s">
        <v>11773</v>
      </c>
      <c r="B6046" s="569" t="s">
        <v>5681</v>
      </c>
      <c r="C6046" s="569" t="s">
        <v>40</v>
      </c>
      <c r="D6046" s="570">
        <v>1.42</v>
      </c>
    </row>
    <row r="6047" spans="1:4" ht="25.5">
      <c r="A6047" s="569" t="s">
        <v>11774</v>
      </c>
      <c r="B6047" s="569" t="s">
        <v>5682</v>
      </c>
      <c r="C6047" s="569" t="s">
        <v>40</v>
      </c>
      <c r="D6047" s="570">
        <v>1.32</v>
      </c>
    </row>
    <row r="6048" spans="1:4">
      <c r="A6048" s="569" t="s">
        <v>11775</v>
      </c>
      <c r="B6048" s="569" t="s">
        <v>5683</v>
      </c>
      <c r="C6048" s="569" t="s">
        <v>40</v>
      </c>
      <c r="D6048" s="570">
        <v>1.44</v>
      </c>
    </row>
    <row r="6049" spans="1:4" ht="25.5">
      <c r="A6049" s="569" t="s">
        <v>11776</v>
      </c>
      <c r="B6049" s="569" t="s">
        <v>5684</v>
      </c>
      <c r="C6049" s="569" t="s">
        <v>52</v>
      </c>
      <c r="D6049" s="570">
        <v>114.01</v>
      </c>
    </row>
    <row r="6050" spans="1:4" ht="25.5">
      <c r="A6050" s="569" t="s">
        <v>11791</v>
      </c>
      <c r="B6050" s="569" t="s">
        <v>5685</v>
      </c>
      <c r="C6050" s="569" t="s">
        <v>52</v>
      </c>
      <c r="D6050" s="570">
        <v>147.54</v>
      </c>
    </row>
    <row r="6051" spans="1:4" ht="25.5">
      <c r="A6051" s="569" t="s">
        <v>11805</v>
      </c>
      <c r="B6051" s="569" t="s">
        <v>5686</v>
      </c>
      <c r="C6051" s="569" t="s">
        <v>52</v>
      </c>
      <c r="D6051" s="570">
        <v>134.13999999999999</v>
      </c>
    </row>
    <row r="6052" spans="1:4" ht="25.5">
      <c r="A6052" s="569" t="s">
        <v>11816</v>
      </c>
      <c r="B6052" s="569" t="s">
        <v>5687</v>
      </c>
      <c r="C6052" s="569" t="s">
        <v>52</v>
      </c>
      <c r="D6052" s="570">
        <v>147.54</v>
      </c>
    </row>
    <row r="6053" spans="1:4" ht="25.5">
      <c r="A6053" s="569" t="s">
        <v>11826</v>
      </c>
      <c r="B6053" s="569" t="s">
        <v>11827</v>
      </c>
      <c r="C6053" s="569" t="s">
        <v>52</v>
      </c>
      <c r="D6053" s="570">
        <v>117.36</v>
      </c>
    </row>
    <row r="6054" spans="1:4" ht="25.5">
      <c r="A6054" s="569" t="s">
        <v>11837</v>
      </c>
      <c r="B6054" s="569" t="s">
        <v>5688</v>
      </c>
      <c r="C6054" s="569" t="s">
        <v>52</v>
      </c>
      <c r="D6054" s="570">
        <v>107.3</v>
      </c>
    </row>
    <row r="6055" spans="1:4" ht="25.5">
      <c r="A6055" s="569" t="s">
        <v>11838</v>
      </c>
      <c r="B6055" s="569" t="s">
        <v>5689</v>
      </c>
      <c r="C6055" s="569" t="s">
        <v>52</v>
      </c>
      <c r="D6055" s="570">
        <v>127.42</v>
      </c>
    </row>
    <row r="6056" spans="1:4">
      <c r="A6056" s="569" t="s">
        <v>11839</v>
      </c>
      <c r="B6056" s="569" t="s">
        <v>5690</v>
      </c>
      <c r="C6056" s="569" t="s">
        <v>52</v>
      </c>
      <c r="D6056" s="570">
        <v>67.069999999999993</v>
      </c>
    </row>
    <row r="6057" spans="1:4">
      <c r="A6057" s="569" t="s">
        <v>11840</v>
      </c>
      <c r="B6057" s="569" t="s">
        <v>5691</v>
      </c>
      <c r="C6057" s="569" t="s">
        <v>52</v>
      </c>
      <c r="D6057" s="570">
        <v>60.35</v>
      </c>
    </row>
    <row r="6058" spans="1:4" ht="25.5">
      <c r="A6058" s="569" t="s">
        <v>11777</v>
      </c>
      <c r="B6058" s="569" t="s">
        <v>11778</v>
      </c>
      <c r="C6058" s="569" t="s">
        <v>52</v>
      </c>
      <c r="D6058" s="570">
        <v>127.42</v>
      </c>
    </row>
    <row r="6059" spans="1:4" ht="38.25">
      <c r="A6059" s="569" t="s">
        <v>11779</v>
      </c>
      <c r="B6059" s="569" t="s">
        <v>11780</v>
      </c>
      <c r="C6059" s="569" t="s">
        <v>52</v>
      </c>
      <c r="D6059" s="570">
        <v>194.49</v>
      </c>
    </row>
    <row r="6060" spans="1:4" ht="25.5">
      <c r="A6060" s="569" t="s">
        <v>11781</v>
      </c>
      <c r="B6060" s="569" t="s">
        <v>5692</v>
      </c>
      <c r="C6060" s="569" t="s">
        <v>52</v>
      </c>
      <c r="D6060" s="570">
        <v>254.86</v>
      </c>
    </row>
    <row r="6061" spans="1:4" ht="25.5">
      <c r="A6061" s="569" t="s">
        <v>11782</v>
      </c>
      <c r="B6061" s="569" t="s">
        <v>5693</v>
      </c>
      <c r="C6061" s="569" t="s">
        <v>52</v>
      </c>
      <c r="D6061" s="570">
        <v>134.13999999999999</v>
      </c>
    </row>
    <row r="6062" spans="1:4" ht="25.5">
      <c r="A6062" s="569" t="s">
        <v>11783</v>
      </c>
      <c r="B6062" s="569" t="s">
        <v>5694</v>
      </c>
      <c r="C6062" s="569" t="s">
        <v>52</v>
      </c>
      <c r="D6062" s="570">
        <v>46.94</v>
      </c>
    </row>
    <row r="6063" spans="1:4" ht="25.5">
      <c r="A6063" s="569" t="s">
        <v>11784</v>
      </c>
      <c r="B6063" s="569" t="s">
        <v>11785</v>
      </c>
      <c r="C6063" s="569" t="s">
        <v>52</v>
      </c>
      <c r="D6063" s="570">
        <v>53.65</v>
      </c>
    </row>
    <row r="6064" spans="1:4">
      <c r="A6064" s="569" t="s">
        <v>11786</v>
      </c>
      <c r="B6064" s="569" t="s">
        <v>5695</v>
      </c>
      <c r="C6064" s="569" t="s">
        <v>52</v>
      </c>
      <c r="D6064" s="570">
        <v>60.35</v>
      </c>
    </row>
    <row r="6065" spans="1:4" ht="25.5">
      <c r="A6065" s="569" t="s">
        <v>11787</v>
      </c>
      <c r="B6065" s="569" t="s">
        <v>5696</v>
      </c>
      <c r="C6065" s="569" t="s">
        <v>52</v>
      </c>
      <c r="D6065" s="570">
        <v>281.68</v>
      </c>
    </row>
    <row r="6066" spans="1:4" ht="25.5">
      <c r="A6066" s="569" t="s">
        <v>11788</v>
      </c>
      <c r="B6066" s="569" t="s">
        <v>5697</v>
      </c>
      <c r="C6066" s="569" t="s">
        <v>52</v>
      </c>
      <c r="D6066" s="570">
        <v>73.77</v>
      </c>
    </row>
    <row r="6067" spans="1:4" ht="38.25">
      <c r="A6067" s="569" t="s">
        <v>11789</v>
      </c>
      <c r="B6067" s="569" t="s">
        <v>11790</v>
      </c>
      <c r="C6067" s="569" t="s">
        <v>52</v>
      </c>
      <c r="D6067" s="570">
        <v>154.25</v>
      </c>
    </row>
    <row r="6068" spans="1:4" ht="38.25">
      <c r="A6068" s="569" t="s">
        <v>11792</v>
      </c>
      <c r="B6068" s="569" t="s">
        <v>11793</v>
      </c>
      <c r="C6068" s="569" t="s">
        <v>52</v>
      </c>
      <c r="D6068" s="570">
        <v>174.37</v>
      </c>
    </row>
    <row r="6069" spans="1:4" ht="38.25">
      <c r="A6069" s="569" t="s">
        <v>11794</v>
      </c>
      <c r="B6069" s="569" t="s">
        <v>11795</v>
      </c>
      <c r="C6069" s="569" t="s">
        <v>52</v>
      </c>
      <c r="D6069" s="570">
        <v>187.79</v>
      </c>
    </row>
    <row r="6070" spans="1:4" ht="25.5">
      <c r="A6070" s="569" t="s">
        <v>11796</v>
      </c>
      <c r="B6070" s="569" t="s">
        <v>5698</v>
      </c>
      <c r="C6070" s="569" t="s">
        <v>52</v>
      </c>
      <c r="D6070" s="570">
        <v>40.229999999999997</v>
      </c>
    </row>
    <row r="6071" spans="1:4" ht="25.5">
      <c r="A6071" s="569" t="s">
        <v>11797</v>
      </c>
      <c r="B6071" s="569" t="s">
        <v>5699</v>
      </c>
      <c r="C6071" s="569" t="s">
        <v>52</v>
      </c>
      <c r="D6071" s="570">
        <v>40.229999999999997</v>
      </c>
    </row>
    <row r="6072" spans="1:4" ht="25.5">
      <c r="A6072" s="569" t="s">
        <v>11798</v>
      </c>
      <c r="B6072" s="569" t="s">
        <v>5700</v>
      </c>
      <c r="C6072" s="569" t="s">
        <v>52</v>
      </c>
      <c r="D6072" s="570">
        <v>53.65</v>
      </c>
    </row>
    <row r="6073" spans="1:4" ht="25.5">
      <c r="A6073" s="569" t="s">
        <v>11799</v>
      </c>
      <c r="B6073" s="569" t="s">
        <v>5701</v>
      </c>
      <c r="C6073" s="569" t="s">
        <v>52</v>
      </c>
      <c r="D6073" s="570">
        <v>107.3</v>
      </c>
    </row>
    <row r="6074" spans="1:4">
      <c r="A6074" s="569" t="s">
        <v>11800</v>
      </c>
      <c r="B6074" s="569" t="s">
        <v>5702</v>
      </c>
      <c r="C6074" s="569" t="s">
        <v>52</v>
      </c>
      <c r="D6074" s="570">
        <v>174.37</v>
      </c>
    </row>
    <row r="6075" spans="1:4" ht="25.5">
      <c r="A6075" s="569" t="s">
        <v>11801</v>
      </c>
      <c r="B6075" s="569" t="s">
        <v>5703</v>
      </c>
      <c r="C6075" s="569" t="s">
        <v>52</v>
      </c>
      <c r="D6075" s="570">
        <v>46.94</v>
      </c>
    </row>
    <row r="6076" spans="1:4" ht="25.5">
      <c r="A6076" s="569" t="s">
        <v>11802</v>
      </c>
      <c r="B6076" s="569" t="s">
        <v>11803</v>
      </c>
      <c r="C6076" s="569" t="s">
        <v>52</v>
      </c>
      <c r="D6076" s="570">
        <v>167.67</v>
      </c>
    </row>
    <row r="6077" spans="1:4">
      <c r="A6077" s="569" t="s">
        <v>11804</v>
      </c>
      <c r="B6077" s="569" t="s">
        <v>5704</v>
      </c>
      <c r="C6077" s="569" t="s">
        <v>52</v>
      </c>
      <c r="D6077" s="570">
        <v>120.72</v>
      </c>
    </row>
    <row r="6078" spans="1:4" ht="25.5">
      <c r="A6078" s="569" t="s">
        <v>11806</v>
      </c>
      <c r="B6078" s="569" t="s">
        <v>5705</v>
      </c>
      <c r="C6078" s="569" t="s">
        <v>52</v>
      </c>
      <c r="D6078" s="570">
        <v>120.72</v>
      </c>
    </row>
    <row r="6079" spans="1:4" ht="25.5">
      <c r="A6079" s="569" t="s">
        <v>11807</v>
      </c>
      <c r="B6079" s="569" t="s">
        <v>5706</v>
      </c>
      <c r="C6079" s="569" t="s">
        <v>52</v>
      </c>
      <c r="D6079" s="570">
        <v>120.72</v>
      </c>
    </row>
    <row r="6080" spans="1:4" ht="25.5">
      <c r="A6080" s="569" t="s">
        <v>11808</v>
      </c>
      <c r="B6080" s="569" t="s">
        <v>5707</v>
      </c>
      <c r="C6080" s="569" t="s">
        <v>52</v>
      </c>
      <c r="D6080" s="570">
        <v>134.13999999999999</v>
      </c>
    </row>
    <row r="6081" spans="1:4">
      <c r="A6081" s="569" t="s">
        <v>11809</v>
      </c>
      <c r="B6081" s="569" t="s">
        <v>5708</v>
      </c>
      <c r="C6081" s="569" t="s">
        <v>52</v>
      </c>
      <c r="D6081" s="570">
        <v>865.19</v>
      </c>
    </row>
    <row r="6082" spans="1:4" ht="25.5">
      <c r="A6082" s="569" t="s">
        <v>11810</v>
      </c>
      <c r="B6082" s="569" t="s">
        <v>5709</v>
      </c>
      <c r="C6082" s="569" t="s">
        <v>52</v>
      </c>
      <c r="D6082" s="570">
        <v>181.08</v>
      </c>
    </row>
    <row r="6083" spans="1:4" ht="25.5">
      <c r="A6083" s="569" t="s">
        <v>11811</v>
      </c>
      <c r="B6083" s="569" t="s">
        <v>5710</v>
      </c>
      <c r="C6083" s="569" t="s">
        <v>52</v>
      </c>
      <c r="D6083" s="570">
        <v>100.6</v>
      </c>
    </row>
    <row r="6084" spans="1:4" ht="25.5">
      <c r="A6084" s="569" t="s">
        <v>11812</v>
      </c>
      <c r="B6084" s="569" t="s">
        <v>5711</v>
      </c>
      <c r="C6084" s="569" t="s">
        <v>52</v>
      </c>
      <c r="D6084" s="570">
        <v>80.47</v>
      </c>
    </row>
    <row r="6085" spans="1:4" ht="25.5">
      <c r="A6085" s="569" t="s">
        <v>11813</v>
      </c>
      <c r="B6085" s="569" t="s">
        <v>5712</v>
      </c>
      <c r="C6085" s="569" t="s">
        <v>52</v>
      </c>
      <c r="D6085" s="570">
        <v>67.069999999999993</v>
      </c>
    </row>
    <row r="6086" spans="1:4">
      <c r="A6086" s="569" t="s">
        <v>11814</v>
      </c>
      <c r="B6086" s="569" t="s">
        <v>5713</v>
      </c>
      <c r="C6086" s="569" t="s">
        <v>52</v>
      </c>
      <c r="D6086" s="570">
        <v>97.24</v>
      </c>
    </row>
    <row r="6087" spans="1:4" ht="25.5">
      <c r="A6087" s="569" t="s">
        <v>11815</v>
      </c>
      <c r="B6087" s="569" t="s">
        <v>5714</v>
      </c>
      <c r="C6087" s="569" t="s">
        <v>52</v>
      </c>
      <c r="D6087" s="570">
        <v>73.77</v>
      </c>
    </row>
    <row r="6088" spans="1:4" ht="25.5">
      <c r="A6088" s="569" t="s">
        <v>11817</v>
      </c>
      <c r="B6088" s="569" t="s">
        <v>5715</v>
      </c>
      <c r="C6088" s="569" t="s">
        <v>52</v>
      </c>
      <c r="D6088" s="570">
        <v>234.74</v>
      </c>
    </row>
    <row r="6089" spans="1:4" ht="25.5">
      <c r="A6089" s="569" t="s">
        <v>11818</v>
      </c>
      <c r="B6089" s="569" t="s">
        <v>5716</v>
      </c>
      <c r="C6089" s="569" t="s">
        <v>52</v>
      </c>
      <c r="D6089" s="570">
        <v>67.069999999999993</v>
      </c>
    </row>
    <row r="6090" spans="1:4">
      <c r="A6090" s="569" t="s">
        <v>11819</v>
      </c>
      <c r="B6090" s="569" t="s">
        <v>5717</v>
      </c>
      <c r="C6090" s="569" t="s">
        <v>52</v>
      </c>
      <c r="D6090" s="570">
        <v>60.35</v>
      </c>
    </row>
    <row r="6091" spans="1:4" ht="25.5">
      <c r="A6091" s="569" t="s">
        <v>11820</v>
      </c>
      <c r="B6091" s="569" t="s">
        <v>5718</v>
      </c>
      <c r="C6091" s="569" t="s">
        <v>52</v>
      </c>
      <c r="D6091" s="570">
        <v>67.069999999999993</v>
      </c>
    </row>
    <row r="6092" spans="1:4" ht="25.5">
      <c r="A6092" s="569" t="s">
        <v>11821</v>
      </c>
      <c r="B6092" s="569" t="s">
        <v>5719</v>
      </c>
      <c r="C6092" s="569" t="s">
        <v>52</v>
      </c>
      <c r="D6092" s="570">
        <v>53.65</v>
      </c>
    </row>
    <row r="6093" spans="1:4">
      <c r="A6093" s="569" t="s">
        <v>11822</v>
      </c>
      <c r="B6093" s="569" t="s">
        <v>5720</v>
      </c>
      <c r="C6093" s="569" t="s">
        <v>52</v>
      </c>
      <c r="D6093" s="570">
        <v>134.13999999999999</v>
      </c>
    </row>
    <row r="6094" spans="1:4" ht="25.5">
      <c r="A6094" s="569" t="s">
        <v>11823</v>
      </c>
      <c r="B6094" s="569" t="s">
        <v>5721</v>
      </c>
      <c r="C6094" s="569" t="s">
        <v>52</v>
      </c>
      <c r="D6094" s="570">
        <v>67.069999999999993</v>
      </c>
    </row>
    <row r="6095" spans="1:4" ht="25.5">
      <c r="A6095" s="569" t="s">
        <v>11824</v>
      </c>
      <c r="B6095" s="569" t="s">
        <v>5722</v>
      </c>
      <c r="C6095" s="569" t="s">
        <v>52</v>
      </c>
      <c r="D6095" s="570">
        <v>50.29</v>
      </c>
    </row>
    <row r="6096" spans="1:4" ht="25.5">
      <c r="A6096" s="569" t="s">
        <v>11825</v>
      </c>
      <c r="B6096" s="569" t="s">
        <v>5723</v>
      </c>
      <c r="C6096" s="569" t="s">
        <v>52</v>
      </c>
      <c r="D6096" s="570">
        <v>134.13999999999999</v>
      </c>
    </row>
    <row r="6097" spans="1:4" ht="25.5">
      <c r="A6097" s="569" t="s">
        <v>11828</v>
      </c>
      <c r="B6097" s="569" t="s">
        <v>5724</v>
      </c>
      <c r="C6097" s="569" t="s">
        <v>52</v>
      </c>
      <c r="D6097" s="570">
        <v>33.53</v>
      </c>
    </row>
    <row r="6098" spans="1:4" ht="25.5">
      <c r="A6098" s="569" t="s">
        <v>11829</v>
      </c>
      <c r="B6098" s="569" t="s">
        <v>5725</v>
      </c>
      <c r="C6098" s="569" t="s">
        <v>52</v>
      </c>
      <c r="D6098" s="570">
        <v>73.77</v>
      </c>
    </row>
    <row r="6099" spans="1:4">
      <c r="A6099" s="569" t="s">
        <v>11830</v>
      </c>
      <c r="B6099" s="569" t="s">
        <v>5726</v>
      </c>
      <c r="C6099" s="569" t="s">
        <v>52</v>
      </c>
      <c r="D6099" s="570">
        <v>67.069999999999993</v>
      </c>
    </row>
    <row r="6100" spans="1:4" ht="25.5">
      <c r="A6100" s="569" t="s">
        <v>11831</v>
      </c>
      <c r="B6100" s="569" t="s">
        <v>5727</v>
      </c>
      <c r="C6100" s="569" t="s">
        <v>52</v>
      </c>
      <c r="D6100" s="570">
        <v>60.35</v>
      </c>
    </row>
    <row r="6101" spans="1:4">
      <c r="A6101" s="569" t="s">
        <v>11832</v>
      </c>
      <c r="B6101" s="569" t="s">
        <v>5728</v>
      </c>
      <c r="C6101" s="569" t="s">
        <v>52</v>
      </c>
      <c r="D6101" s="570">
        <v>60.35</v>
      </c>
    </row>
    <row r="6102" spans="1:4" ht="25.5">
      <c r="A6102" s="569" t="s">
        <v>11833</v>
      </c>
      <c r="B6102" s="569" t="s">
        <v>5729</v>
      </c>
      <c r="C6102" s="569" t="s">
        <v>52</v>
      </c>
      <c r="D6102" s="570">
        <v>167.67</v>
      </c>
    </row>
    <row r="6103" spans="1:4" ht="25.5">
      <c r="A6103" s="569" t="s">
        <v>11834</v>
      </c>
      <c r="B6103" s="569" t="s">
        <v>5730</v>
      </c>
      <c r="C6103" s="569" t="s">
        <v>52</v>
      </c>
      <c r="D6103" s="570">
        <v>45</v>
      </c>
    </row>
    <row r="6104" spans="1:4" ht="25.5">
      <c r="A6104" s="569" t="s">
        <v>11835</v>
      </c>
      <c r="B6104" s="569" t="s">
        <v>5731</v>
      </c>
      <c r="C6104" s="569" t="s">
        <v>52</v>
      </c>
      <c r="D6104" s="570">
        <v>45</v>
      </c>
    </row>
    <row r="6105" spans="1:4">
      <c r="A6105" s="569" t="s">
        <v>11836</v>
      </c>
      <c r="B6105" s="569" t="s">
        <v>5732</v>
      </c>
      <c r="C6105" s="569" t="s">
        <v>52</v>
      </c>
      <c r="D6105" s="570">
        <v>45</v>
      </c>
    </row>
    <row r="6106" spans="1:4" ht="51">
      <c r="A6106" s="569">
        <v>95967</v>
      </c>
      <c r="B6106" s="569" t="s">
        <v>10946</v>
      </c>
      <c r="C6106" s="569" t="s">
        <v>26</v>
      </c>
      <c r="D6106" s="570">
        <v>112.31</v>
      </c>
    </row>
    <row r="6107" spans="1:4" ht="38.25">
      <c r="A6107" s="569">
        <v>72733</v>
      </c>
      <c r="B6107" s="569" t="s">
        <v>7420</v>
      </c>
      <c r="C6107" s="569" t="s">
        <v>52</v>
      </c>
      <c r="D6107" s="570">
        <v>652.21</v>
      </c>
    </row>
    <row r="6108" spans="1:4" ht="38.25">
      <c r="A6108" s="569">
        <v>72871</v>
      </c>
      <c r="B6108" s="569" t="s">
        <v>4606</v>
      </c>
      <c r="C6108" s="569" t="s">
        <v>52</v>
      </c>
      <c r="D6108" s="570">
        <v>283.87</v>
      </c>
    </row>
    <row r="6109" spans="1:4" ht="38.25">
      <c r="A6109" s="569">
        <v>72872</v>
      </c>
      <c r="B6109" s="569" t="s">
        <v>7432</v>
      </c>
      <c r="C6109" s="569" t="s">
        <v>52</v>
      </c>
      <c r="D6109" s="570">
        <v>468.04</v>
      </c>
    </row>
    <row r="6110" spans="1:4">
      <c r="A6110" s="569">
        <v>73610</v>
      </c>
      <c r="B6110" s="569" t="s">
        <v>4632</v>
      </c>
      <c r="C6110" s="569" t="s">
        <v>20</v>
      </c>
      <c r="D6110" s="570">
        <v>0.84</v>
      </c>
    </row>
    <row r="6111" spans="1:4" ht="25.5">
      <c r="A6111" s="569">
        <v>73679</v>
      </c>
      <c r="B6111" s="569" t="s">
        <v>4642</v>
      </c>
      <c r="C6111" s="569" t="s">
        <v>20</v>
      </c>
      <c r="D6111" s="570">
        <v>1.98</v>
      </c>
    </row>
    <row r="6112" spans="1:4" ht="38.25">
      <c r="A6112" s="569">
        <v>73686</v>
      </c>
      <c r="B6112" s="569" t="s">
        <v>7465</v>
      </c>
      <c r="C6112" s="569" t="s">
        <v>78</v>
      </c>
      <c r="D6112" s="570">
        <v>13.68</v>
      </c>
    </row>
    <row r="6113" spans="1:4" ht="51">
      <c r="A6113" s="569" t="s">
        <v>11752</v>
      </c>
      <c r="B6113" s="569" t="s">
        <v>11753</v>
      </c>
      <c r="C6113" s="569" t="s">
        <v>78</v>
      </c>
      <c r="D6113" s="570">
        <v>7.13</v>
      </c>
    </row>
    <row r="6114" spans="1:4" ht="51">
      <c r="A6114" s="569" t="s">
        <v>11868</v>
      </c>
      <c r="B6114" s="569" t="s">
        <v>11869</v>
      </c>
      <c r="C6114" s="569" t="s">
        <v>78</v>
      </c>
      <c r="D6114" s="570">
        <v>3.66</v>
      </c>
    </row>
    <row r="6115" spans="1:4" ht="51">
      <c r="A6115" s="569" t="s">
        <v>11870</v>
      </c>
      <c r="B6115" s="569" t="s">
        <v>11871</v>
      </c>
      <c r="C6115" s="569" t="s">
        <v>78</v>
      </c>
      <c r="D6115" s="570">
        <v>4.29</v>
      </c>
    </row>
    <row r="6116" spans="1:4" ht="38.25">
      <c r="A6116" s="569">
        <v>85323</v>
      </c>
      <c r="B6116" s="569" t="s">
        <v>7573</v>
      </c>
      <c r="C6116" s="569" t="s">
        <v>20</v>
      </c>
      <c r="D6116" s="570">
        <v>1.17</v>
      </c>
    </row>
    <row r="6117" spans="1:4" ht="76.5">
      <c r="A6117" s="569" t="s">
        <v>11358</v>
      </c>
      <c r="B6117" s="569" t="s">
        <v>11359</v>
      </c>
      <c r="C6117" s="569" t="s">
        <v>20</v>
      </c>
      <c r="D6117" s="570">
        <v>1.25</v>
      </c>
    </row>
    <row r="6118" spans="1:4" ht="38.25">
      <c r="A6118" s="569">
        <v>78472</v>
      </c>
      <c r="B6118" s="569" t="s">
        <v>7467</v>
      </c>
      <c r="C6118" s="569" t="s">
        <v>78</v>
      </c>
      <c r="D6118" s="570">
        <v>0.27</v>
      </c>
    </row>
    <row r="6119" spans="1:4" ht="38.25">
      <c r="A6119" s="569">
        <v>93588</v>
      </c>
      <c r="B6119" s="569" t="s">
        <v>10190</v>
      </c>
      <c r="C6119" s="569" t="s">
        <v>4607</v>
      </c>
      <c r="D6119" s="570">
        <v>1.56</v>
      </c>
    </row>
    <row r="6120" spans="1:4" ht="38.25">
      <c r="A6120" s="569">
        <v>93589</v>
      </c>
      <c r="B6120" s="569" t="s">
        <v>10191</v>
      </c>
      <c r="C6120" s="569" t="s">
        <v>4607</v>
      </c>
      <c r="D6120" s="570">
        <v>1.2</v>
      </c>
    </row>
    <row r="6121" spans="1:4" ht="38.25">
      <c r="A6121" s="569">
        <v>93590</v>
      </c>
      <c r="B6121" s="569" t="s">
        <v>10192</v>
      </c>
      <c r="C6121" s="569" t="s">
        <v>4607</v>
      </c>
      <c r="D6121" s="570">
        <v>0.79</v>
      </c>
    </row>
    <row r="6122" spans="1:4" ht="38.25">
      <c r="A6122" s="569">
        <v>93591</v>
      </c>
      <c r="B6122" s="569" t="s">
        <v>10193</v>
      </c>
      <c r="C6122" s="569" t="s">
        <v>4607</v>
      </c>
      <c r="D6122" s="570">
        <v>1.42</v>
      </c>
    </row>
    <row r="6123" spans="1:4" ht="38.25">
      <c r="A6123" s="569">
        <v>93592</v>
      </c>
      <c r="B6123" s="569" t="s">
        <v>10194</v>
      </c>
      <c r="C6123" s="569" t="s">
        <v>4607</v>
      </c>
      <c r="D6123" s="570">
        <v>1.08</v>
      </c>
    </row>
    <row r="6124" spans="1:4" ht="38.25">
      <c r="A6124" s="569">
        <v>93593</v>
      </c>
      <c r="B6124" s="569" t="s">
        <v>10195</v>
      </c>
      <c r="C6124" s="569" t="s">
        <v>4607</v>
      </c>
      <c r="D6124" s="570">
        <v>0.72</v>
      </c>
    </row>
    <row r="6125" spans="1:4" ht="38.25">
      <c r="A6125" s="569">
        <v>93594</v>
      </c>
      <c r="B6125" s="569" t="s">
        <v>13350</v>
      </c>
      <c r="C6125" s="569" t="s">
        <v>4601</v>
      </c>
      <c r="D6125" s="570">
        <v>1.04</v>
      </c>
    </row>
    <row r="6126" spans="1:4" ht="38.25">
      <c r="A6126" s="569">
        <v>93595</v>
      </c>
      <c r="B6126" s="569" t="s">
        <v>13351</v>
      </c>
      <c r="C6126" s="569" t="s">
        <v>4601</v>
      </c>
      <c r="D6126" s="570">
        <v>0.79</v>
      </c>
    </row>
    <row r="6127" spans="1:4" ht="38.25">
      <c r="A6127" s="569">
        <v>93596</v>
      </c>
      <c r="B6127" s="569" t="s">
        <v>13352</v>
      </c>
      <c r="C6127" s="569" t="s">
        <v>4601</v>
      </c>
      <c r="D6127" s="570">
        <v>0.53</v>
      </c>
    </row>
    <row r="6128" spans="1:4" ht="38.25">
      <c r="A6128" s="569">
        <v>93597</v>
      </c>
      <c r="B6128" s="569" t="s">
        <v>13353</v>
      </c>
      <c r="C6128" s="569" t="s">
        <v>4601</v>
      </c>
      <c r="D6128" s="570">
        <v>0.95</v>
      </c>
    </row>
    <row r="6129" spans="1:4" ht="38.25">
      <c r="A6129" s="569">
        <v>93598</v>
      </c>
      <c r="B6129" s="569" t="s">
        <v>13354</v>
      </c>
      <c r="C6129" s="569" t="s">
        <v>4601</v>
      </c>
      <c r="D6129" s="570">
        <v>0.72</v>
      </c>
    </row>
    <row r="6130" spans="1:4" ht="38.25">
      <c r="A6130" s="569">
        <v>93599</v>
      </c>
      <c r="B6130" s="569" t="s">
        <v>13355</v>
      </c>
      <c r="C6130" s="569" t="s">
        <v>4601</v>
      </c>
      <c r="D6130" s="570">
        <v>0.48</v>
      </c>
    </row>
    <row r="6131" spans="1:4" ht="38.25">
      <c r="A6131" s="569">
        <v>95425</v>
      </c>
      <c r="B6131" s="569" t="s">
        <v>10775</v>
      </c>
      <c r="C6131" s="569" t="s">
        <v>4607</v>
      </c>
      <c r="D6131" s="570">
        <v>1.22</v>
      </c>
    </row>
    <row r="6132" spans="1:4" ht="38.25">
      <c r="A6132" s="569">
        <v>95426</v>
      </c>
      <c r="B6132" s="569" t="s">
        <v>10776</v>
      </c>
      <c r="C6132" s="569" t="s">
        <v>4607</v>
      </c>
      <c r="D6132" s="570">
        <v>0.93</v>
      </c>
    </row>
    <row r="6133" spans="1:4" ht="38.25">
      <c r="A6133" s="569">
        <v>95427</v>
      </c>
      <c r="B6133" s="569" t="s">
        <v>10777</v>
      </c>
      <c r="C6133" s="569" t="s">
        <v>4607</v>
      </c>
      <c r="D6133" s="570">
        <v>0.62</v>
      </c>
    </row>
    <row r="6134" spans="1:4" ht="38.25">
      <c r="A6134" s="569">
        <v>95428</v>
      </c>
      <c r="B6134" s="569" t="s">
        <v>13356</v>
      </c>
      <c r="C6134" s="569" t="s">
        <v>4601</v>
      </c>
      <c r="D6134" s="570">
        <v>0.82</v>
      </c>
    </row>
    <row r="6135" spans="1:4" ht="38.25">
      <c r="A6135" s="569">
        <v>95429</v>
      </c>
      <c r="B6135" s="569" t="s">
        <v>13357</v>
      </c>
      <c r="C6135" s="569" t="s">
        <v>4601</v>
      </c>
      <c r="D6135" s="570">
        <v>0.62</v>
      </c>
    </row>
    <row r="6136" spans="1:4" ht="38.25">
      <c r="A6136" s="569">
        <v>95430</v>
      </c>
      <c r="B6136" s="569" t="s">
        <v>13358</v>
      </c>
      <c r="C6136" s="569" t="s">
        <v>4601</v>
      </c>
      <c r="D6136" s="570">
        <v>0.41</v>
      </c>
    </row>
    <row r="6137" spans="1:4" ht="38.25">
      <c r="A6137" s="569">
        <v>95875</v>
      </c>
      <c r="B6137" s="569" t="s">
        <v>10928</v>
      </c>
      <c r="C6137" s="569" t="s">
        <v>4607</v>
      </c>
      <c r="D6137" s="570">
        <v>1.1200000000000001</v>
      </c>
    </row>
    <row r="6138" spans="1:4" ht="38.25">
      <c r="A6138" s="569">
        <v>95876</v>
      </c>
      <c r="B6138" s="569" t="s">
        <v>10929</v>
      </c>
      <c r="C6138" s="569" t="s">
        <v>4607</v>
      </c>
      <c r="D6138" s="570">
        <v>1.02</v>
      </c>
    </row>
    <row r="6139" spans="1:4" ht="38.25">
      <c r="A6139" s="569">
        <v>95877</v>
      </c>
      <c r="B6139" s="569" t="s">
        <v>10930</v>
      </c>
      <c r="C6139" s="569" t="s">
        <v>4607</v>
      </c>
      <c r="D6139" s="570">
        <v>0.88</v>
      </c>
    </row>
    <row r="6140" spans="1:4" ht="38.25">
      <c r="A6140" s="569">
        <v>95878</v>
      </c>
      <c r="B6140" s="569" t="s">
        <v>13359</v>
      </c>
      <c r="C6140" s="569" t="s">
        <v>4601</v>
      </c>
      <c r="D6140" s="570">
        <v>0.75</v>
      </c>
    </row>
    <row r="6141" spans="1:4" ht="38.25">
      <c r="A6141" s="569">
        <v>95879</v>
      </c>
      <c r="B6141" s="569" t="s">
        <v>13360</v>
      </c>
      <c r="C6141" s="569" t="s">
        <v>4601</v>
      </c>
      <c r="D6141" s="570">
        <v>0.67</v>
      </c>
    </row>
    <row r="6142" spans="1:4" ht="38.25">
      <c r="A6142" s="569">
        <v>95880</v>
      </c>
      <c r="B6142" s="569" t="s">
        <v>13361</v>
      </c>
      <c r="C6142" s="569" t="s">
        <v>4601</v>
      </c>
      <c r="D6142" s="570">
        <v>0.57999999999999996</v>
      </c>
    </row>
    <row r="6143" spans="1:4" ht="63.75">
      <c r="A6143" s="569">
        <v>93176</v>
      </c>
      <c r="B6143" s="569" t="s">
        <v>10050</v>
      </c>
      <c r="C6143" s="569" t="s">
        <v>4601</v>
      </c>
      <c r="D6143" s="570">
        <v>0.47</v>
      </c>
    </row>
    <row r="6144" spans="1:4" ht="63.75">
      <c r="A6144" s="569">
        <v>93177</v>
      </c>
      <c r="B6144" s="569" t="s">
        <v>10051</v>
      </c>
      <c r="C6144" s="569" t="s">
        <v>4601</v>
      </c>
      <c r="D6144" s="570">
        <v>1.67</v>
      </c>
    </row>
    <row r="6145" spans="1:4" ht="63.75">
      <c r="A6145" s="569">
        <v>93178</v>
      </c>
      <c r="B6145" s="569" t="s">
        <v>10052</v>
      </c>
      <c r="C6145" s="569" t="s">
        <v>4601</v>
      </c>
      <c r="D6145" s="570">
        <v>0.54</v>
      </c>
    </row>
    <row r="6146" spans="1:4" ht="63.75">
      <c r="A6146" s="569">
        <v>93179</v>
      </c>
      <c r="B6146" s="569" t="s">
        <v>10053</v>
      </c>
      <c r="C6146" s="569" t="s">
        <v>4601</v>
      </c>
      <c r="D6146" s="570">
        <v>1.85</v>
      </c>
    </row>
    <row r="6147" spans="1:4" ht="38.25">
      <c r="A6147" s="569" t="s">
        <v>11847</v>
      </c>
      <c r="B6147" s="569" t="s">
        <v>11848</v>
      </c>
      <c r="C6147" s="569" t="s">
        <v>20</v>
      </c>
      <c r="D6147" s="570">
        <v>25.93</v>
      </c>
    </row>
    <row r="6148" spans="1:4" ht="51">
      <c r="A6148" s="569" t="s">
        <v>11849</v>
      </c>
      <c r="B6148" s="569" t="s">
        <v>5733</v>
      </c>
      <c r="C6148" s="569" t="s">
        <v>20</v>
      </c>
      <c r="D6148" s="570">
        <v>25.93</v>
      </c>
    </row>
    <row r="6149" spans="1:4" ht="25.5">
      <c r="A6149" s="569" t="s">
        <v>11884</v>
      </c>
      <c r="B6149" s="569" t="s">
        <v>5753</v>
      </c>
      <c r="C6149" s="569" t="s">
        <v>20</v>
      </c>
      <c r="D6149" s="570">
        <v>285.57</v>
      </c>
    </row>
    <row r="6150" spans="1:4" ht="38.25">
      <c r="A6150" s="569" t="s">
        <v>11930</v>
      </c>
      <c r="B6150" s="569" t="s">
        <v>5763</v>
      </c>
      <c r="C6150" s="569" t="s">
        <v>20</v>
      </c>
      <c r="D6150" s="570">
        <v>42.28</v>
      </c>
    </row>
    <row r="6151" spans="1:4" ht="51">
      <c r="A6151" s="569" t="s">
        <v>11931</v>
      </c>
      <c r="B6151" s="569" t="s">
        <v>11932</v>
      </c>
      <c r="C6151" s="569" t="s">
        <v>20</v>
      </c>
      <c r="D6151" s="570">
        <v>17</v>
      </c>
    </row>
    <row r="6152" spans="1:4" ht="51">
      <c r="A6152" s="569" t="s">
        <v>11933</v>
      </c>
      <c r="B6152" s="569" t="s">
        <v>11934</v>
      </c>
      <c r="C6152" s="569" t="s">
        <v>20</v>
      </c>
      <c r="D6152" s="570">
        <v>27.84</v>
      </c>
    </row>
    <row r="6153" spans="1:4" ht="51">
      <c r="A6153" s="569" t="s">
        <v>11935</v>
      </c>
      <c r="B6153" s="569" t="s">
        <v>11936</v>
      </c>
      <c r="C6153" s="569" t="s">
        <v>20</v>
      </c>
      <c r="D6153" s="570">
        <v>53.54</v>
      </c>
    </row>
    <row r="6154" spans="1:4" ht="51">
      <c r="A6154" s="569" t="s">
        <v>11937</v>
      </c>
      <c r="B6154" s="569" t="s">
        <v>11938</v>
      </c>
      <c r="C6154" s="569" t="s">
        <v>20</v>
      </c>
      <c r="D6154" s="570">
        <v>51.81</v>
      </c>
    </row>
    <row r="6155" spans="1:4" ht="51">
      <c r="A6155" s="569" t="s">
        <v>11939</v>
      </c>
      <c r="B6155" s="569" t="s">
        <v>11940</v>
      </c>
      <c r="C6155" s="569" t="s">
        <v>20</v>
      </c>
      <c r="D6155" s="570">
        <v>49.38</v>
      </c>
    </row>
    <row r="6156" spans="1:4" ht="38.25">
      <c r="A6156" s="569">
        <v>85171</v>
      </c>
      <c r="B6156" s="569" t="s">
        <v>7567</v>
      </c>
      <c r="C6156" s="569" t="s">
        <v>20</v>
      </c>
      <c r="D6156" s="570">
        <v>3.67</v>
      </c>
    </row>
    <row r="6157" spans="1:4" ht="76.5">
      <c r="A6157" s="569" t="s">
        <v>11447</v>
      </c>
      <c r="B6157" s="569" t="s">
        <v>11448</v>
      </c>
      <c r="C6157" s="569" t="s">
        <v>78</v>
      </c>
      <c r="D6157" s="570">
        <v>179.57</v>
      </c>
    </row>
    <row r="6158" spans="1:4" ht="76.5">
      <c r="A6158" s="569" t="s">
        <v>11988</v>
      </c>
      <c r="B6158" s="569" t="s">
        <v>11989</v>
      </c>
      <c r="C6158" s="569" t="s">
        <v>78</v>
      </c>
      <c r="D6158" s="570">
        <v>108.42</v>
      </c>
    </row>
    <row r="6159" spans="1:4" ht="51">
      <c r="A6159" s="569">
        <v>85172</v>
      </c>
      <c r="B6159" s="569" t="s">
        <v>7568</v>
      </c>
      <c r="C6159" s="569" t="s">
        <v>20</v>
      </c>
      <c r="D6159" s="570">
        <v>100.61</v>
      </c>
    </row>
    <row r="6160" spans="1:4" ht="25.5">
      <c r="A6160" s="569" t="s">
        <v>11449</v>
      </c>
      <c r="B6160" s="569" t="s">
        <v>5527</v>
      </c>
      <c r="C6160" s="569" t="s">
        <v>52</v>
      </c>
      <c r="D6160" s="570">
        <v>92.67</v>
      </c>
    </row>
    <row r="6161" spans="1:4" ht="25.5">
      <c r="A6161" s="569" t="s">
        <v>11729</v>
      </c>
      <c r="B6161" s="569" t="s">
        <v>5670</v>
      </c>
      <c r="C6161" s="569" t="s">
        <v>52</v>
      </c>
      <c r="D6161" s="570">
        <v>105.64</v>
      </c>
    </row>
    <row r="6162" spans="1:4" ht="25.5">
      <c r="A6162" s="569" t="s">
        <v>11730</v>
      </c>
      <c r="B6162" s="569" t="s">
        <v>11731</v>
      </c>
      <c r="C6162" s="569" t="s">
        <v>52</v>
      </c>
      <c r="D6162" s="570">
        <v>157.19</v>
      </c>
    </row>
    <row r="6163" spans="1:4">
      <c r="A6163" s="569" t="s">
        <v>11732</v>
      </c>
      <c r="B6163" s="569" t="s">
        <v>5671</v>
      </c>
      <c r="C6163" s="569" t="s">
        <v>52</v>
      </c>
      <c r="D6163" s="570">
        <v>0.36</v>
      </c>
    </row>
    <row r="6164" spans="1:4" ht="25.5">
      <c r="A6164" s="569">
        <v>85178</v>
      </c>
      <c r="B6164" s="569" t="s">
        <v>4777</v>
      </c>
      <c r="C6164" s="569" t="s">
        <v>52</v>
      </c>
      <c r="D6164" s="570">
        <v>78.349999999999994</v>
      </c>
    </row>
    <row r="6165" spans="1:4" ht="25.5">
      <c r="A6165" s="569">
        <v>98509</v>
      </c>
      <c r="B6165" s="569" t="s">
        <v>13362</v>
      </c>
      <c r="C6165" s="569" t="s">
        <v>52</v>
      </c>
      <c r="D6165" s="570">
        <v>42.84</v>
      </c>
    </row>
    <row r="6166" spans="1:4" ht="25.5">
      <c r="A6166" s="569">
        <v>98510</v>
      </c>
      <c r="B6166" s="569" t="s">
        <v>13363</v>
      </c>
      <c r="C6166" s="569" t="s">
        <v>52</v>
      </c>
      <c r="D6166" s="570">
        <v>62.25</v>
      </c>
    </row>
    <row r="6167" spans="1:4" ht="38.25">
      <c r="A6167" s="569">
        <v>98511</v>
      </c>
      <c r="B6167" s="569" t="s">
        <v>13364</v>
      </c>
      <c r="C6167" s="569" t="s">
        <v>52</v>
      </c>
      <c r="D6167" s="570">
        <v>119.55</v>
      </c>
    </row>
    <row r="6168" spans="1:4" ht="25.5">
      <c r="A6168" s="569">
        <v>98516</v>
      </c>
      <c r="B6168" s="569" t="s">
        <v>13365</v>
      </c>
      <c r="C6168" s="569" t="s">
        <v>52</v>
      </c>
      <c r="D6168" s="570">
        <v>250.39</v>
      </c>
    </row>
    <row r="6169" spans="1:4" ht="25.5">
      <c r="A6169" s="569">
        <v>98519</v>
      </c>
      <c r="B6169" s="569" t="s">
        <v>13366</v>
      </c>
      <c r="C6169" s="569" t="s">
        <v>78</v>
      </c>
      <c r="D6169" s="570">
        <v>1.39</v>
      </c>
    </row>
    <row r="6170" spans="1:4">
      <c r="A6170" s="569">
        <v>98520</v>
      </c>
      <c r="B6170" s="569" t="s">
        <v>13367</v>
      </c>
      <c r="C6170" s="569" t="s">
        <v>78</v>
      </c>
      <c r="D6170" s="570">
        <v>2.86</v>
      </c>
    </row>
    <row r="6171" spans="1:4" ht="25.5">
      <c r="A6171" s="569">
        <v>98521</v>
      </c>
      <c r="B6171" s="569" t="s">
        <v>13368</v>
      </c>
      <c r="C6171" s="569" t="s">
        <v>78</v>
      </c>
      <c r="D6171" s="570">
        <v>0.24</v>
      </c>
    </row>
    <row r="6172" spans="1:4" ht="38.25">
      <c r="A6172" s="569">
        <v>98522</v>
      </c>
      <c r="B6172" s="569" t="s">
        <v>13369</v>
      </c>
      <c r="C6172" s="569" t="s">
        <v>20</v>
      </c>
      <c r="D6172" s="570">
        <v>116.82</v>
      </c>
    </row>
    <row r="6173" spans="1:4" ht="25.5">
      <c r="A6173" s="569">
        <v>98524</v>
      </c>
      <c r="B6173" s="569" t="s">
        <v>13370</v>
      </c>
      <c r="C6173" s="569" t="s">
        <v>78</v>
      </c>
      <c r="D6173" s="570">
        <v>2.2200000000000002</v>
      </c>
    </row>
    <row r="6174" spans="1:4">
      <c r="A6174" s="569" t="s">
        <v>11983</v>
      </c>
      <c r="B6174" s="569" t="s">
        <v>5782</v>
      </c>
      <c r="C6174" s="569" t="s">
        <v>78</v>
      </c>
      <c r="D6174" s="570">
        <v>10.48</v>
      </c>
    </row>
    <row r="6175" spans="1:4">
      <c r="A6175" s="569">
        <v>85179</v>
      </c>
      <c r="B6175" s="569" t="s">
        <v>4778</v>
      </c>
      <c r="C6175" s="569" t="s">
        <v>78</v>
      </c>
      <c r="D6175" s="570">
        <v>12.63</v>
      </c>
    </row>
    <row r="6176" spans="1:4">
      <c r="A6176" s="569">
        <v>85180</v>
      </c>
      <c r="B6176" s="569" t="s">
        <v>4779</v>
      </c>
      <c r="C6176" s="569" t="s">
        <v>78</v>
      </c>
      <c r="D6176" s="570">
        <v>12.63</v>
      </c>
    </row>
    <row r="6177" spans="1:4" ht="25.5">
      <c r="A6177" s="569">
        <v>98503</v>
      </c>
      <c r="B6177" s="569" t="s">
        <v>13371</v>
      </c>
      <c r="C6177" s="569" t="s">
        <v>78</v>
      </c>
      <c r="D6177" s="570">
        <v>11.74</v>
      </c>
    </row>
    <row r="6178" spans="1:4">
      <c r="A6178" s="569">
        <v>98504</v>
      </c>
      <c r="B6178" s="569" t="s">
        <v>13372</v>
      </c>
      <c r="C6178" s="569" t="s">
        <v>78</v>
      </c>
      <c r="D6178" s="570">
        <v>8.2200000000000006</v>
      </c>
    </row>
    <row r="6179" spans="1:4">
      <c r="A6179" s="569">
        <v>98505</v>
      </c>
      <c r="B6179" s="569" t="s">
        <v>13373</v>
      </c>
      <c r="C6179" s="569" t="s">
        <v>78</v>
      </c>
      <c r="D6179" s="570">
        <v>61.37</v>
      </c>
    </row>
    <row r="6180" spans="1:4" ht="38.25">
      <c r="A6180" s="569">
        <v>85182</v>
      </c>
      <c r="B6180" s="569" t="s">
        <v>7569</v>
      </c>
      <c r="C6180" s="569" t="s">
        <v>78</v>
      </c>
      <c r="D6180" s="570">
        <v>2.2599999999999998</v>
      </c>
    </row>
    <row r="6181" spans="1:4" ht="25.5">
      <c r="A6181" s="569">
        <v>85183</v>
      </c>
      <c r="B6181" s="569" t="s">
        <v>4780</v>
      </c>
      <c r="C6181" s="569" t="s">
        <v>78</v>
      </c>
      <c r="D6181" s="570">
        <v>2.12</v>
      </c>
    </row>
    <row r="6182" spans="1:4">
      <c r="A6182" s="569">
        <v>85184</v>
      </c>
      <c r="B6182" s="569" t="s">
        <v>4781</v>
      </c>
      <c r="C6182" s="569" t="s">
        <v>78</v>
      </c>
      <c r="D6182" s="570">
        <v>3.54</v>
      </c>
    </row>
    <row r="6183" spans="1:4">
      <c r="A6183" s="569">
        <v>85185</v>
      </c>
      <c r="B6183" s="569" t="s">
        <v>4782</v>
      </c>
      <c r="C6183" s="569" t="s">
        <v>78</v>
      </c>
      <c r="D6183" s="570">
        <v>4.22</v>
      </c>
    </row>
    <row r="6184" spans="1:4" ht="38.25">
      <c r="A6184" s="569">
        <v>85186</v>
      </c>
      <c r="B6184" s="569" t="s">
        <v>7570</v>
      </c>
      <c r="C6184" s="569" t="s">
        <v>52</v>
      </c>
      <c r="D6184" s="570">
        <v>88.56</v>
      </c>
    </row>
    <row r="6185" spans="1:4" ht="51">
      <c r="A6185" s="569">
        <v>98525</v>
      </c>
      <c r="B6185" s="569" t="s">
        <v>13374</v>
      </c>
      <c r="C6185" s="569" t="s">
        <v>78</v>
      </c>
      <c r="D6185" s="570">
        <v>0.25</v>
      </c>
    </row>
    <row r="6186" spans="1:4" ht="38.25">
      <c r="A6186" s="569">
        <v>98526</v>
      </c>
      <c r="B6186" s="569" t="s">
        <v>13375</v>
      </c>
      <c r="C6186" s="569" t="s">
        <v>52</v>
      </c>
      <c r="D6186" s="570">
        <v>51.8</v>
      </c>
    </row>
    <row r="6187" spans="1:4" ht="38.25">
      <c r="A6187" s="569">
        <v>98527</v>
      </c>
      <c r="B6187" s="569" t="s">
        <v>13376</v>
      </c>
      <c r="C6187" s="569" t="s">
        <v>52</v>
      </c>
      <c r="D6187" s="570">
        <v>111.51</v>
      </c>
    </row>
    <row r="6188" spans="1:4" ht="38.25">
      <c r="A6188" s="569">
        <v>98528</v>
      </c>
      <c r="B6188" s="569" t="s">
        <v>13377</v>
      </c>
      <c r="C6188" s="569" t="s">
        <v>52</v>
      </c>
      <c r="D6188" s="570">
        <v>163.07</v>
      </c>
    </row>
    <row r="6189" spans="1:4" ht="38.25">
      <c r="A6189" s="569">
        <v>98529</v>
      </c>
      <c r="B6189" s="569" t="s">
        <v>13378</v>
      </c>
      <c r="C6189" s="569" t="s">
        <v>52</v>
      </c>
      <c r="D6189" s="570">
        <v>47.92</v>
      </c>
    </row>
    <row r="6190" spans="1:4" ht="38.25">
      <c r="A6190" s="569">
        <v>98530</v>
      </c>
      <c r="B6190" s="569" t="s">
        <v>13379</v>
      </c>
      <c r="C6190" s="569" t="s">
        <v>52</v>
      </c>
      <c r="D6190" s="570">
        <v>85.38</v>
      </c>
    </row>
    <row r="6191" spans="1:4" ht="38.25">
      <c r="A6191" s="569">
        <v>98531</v>
      </c>
      <c r="B6191" s="569" t="s">
        <v>13380</v>
      </c>
      <c r="C6191" s="569" t="s">
        <v>52</v>
      </c>
      <c r="D6191" s="570">
        <v>181.27</v>
      </c>
    </row>
    <row r="6192" spans="1:4" ht="25.5">
      <c r="A6192" s="569">
        <v>98532</v>
      </c>
      <c r="B6192" s="569" t="s">
        <v>13381</v>
      </c>
      <c r="C6192" s="569" t="s">
        <v>52</v>
      </c>
      <c r="D6192" s="570">
        <v>64.430000000000007</v>
      </c>
    </row>
    <row r="6193" spans="1:4" ht="38.25">
      <c r="A6193" s="569">
        <v>98533</v>
      </c>
      <c r="B6193" s="569" t="s">
        <v>13382</v>
      </c>
      <c r="C6193" s="569" t="s">
        <v>52</v>
      </c>
      <c r="D6193" s="570">
        <v>174.98</v>
      </c>
    </row>
    <row r="6194" spans="1:4" ht="38.25">
      <c r="A6194" s="569">
        <v>98534</v>
      </c>
      <c r="B6194" s="569" t="s">
        <v>13383</v>
      </c>
      <c r="C6194" s="569" t="s">
        <v>52</v>
      </c>
      <c r="D6194" s="570">
        <v>450.04</v>
      </c>
    </row>
    <row r="6195" spans="1:4" ht="25.5">
      <c r="A6195" s="569">
        <v>98535</v>
      </c>
      <c r="B6195" s="569" t="s">
        <v>13384</v>
      </c>
      <c r="C6195" s="569" t="s">
        <v>52</v>
      </c>
      <c r="D6195" s="570">
        <v>709.32</v>
      </c>
    </row>
    <row r="6196" spans="1:4" ht="25.5">
      <c r="A6196" s="569">
        <v>88236</v>
      </c>
      <c r="B6196" s="569" t="s">
        <v>4868</v>
      </c>
      <c r="C6196" s="569" t="s">
        <v>26</v>
      </c>
      <c r="D6196" s="570">
        <v>0.44</v>
      </c>
    </row>
    <row r="6197" spans="1:4">
      <c r="A6197" s="569">
        <v>88237</v>
      </c>
      <c r="B6197" s="569" t="s">
        <v>4869</v>
      </c>
      <c r="C6197" s="569" t="s">
        <v>26</v>
      </c>
      <c r="D6197" s="570">
        <v>0.98</v>
      </c>
    </row>
    <row r="6198" spans="1:4" ht="25.5">
      <c r="A6198" s="569">
        <v>88238</v>
      </c>
      <c r="B6198" s="569" t="s">
        <v>4870</v>
      </c>
      <c r="C6198" s="569" t="s">
        <v>26</v>
      </c>
      <c r="D6198" s="570">
        <v>13.47</v>
      </c>
    </row>
    <row r="6199" spans="1:4" ht="25.5">
      <c r="A6199" s="569">
        <v>88239</v>
      </c>
      <c r="B6199" s="569" t="s">
        <v>74</v>
      </c>
      <c r="C6199" s="569" t="s">
        <v>26</v>
      </c>
      <c r="D6199" s="570">
        <v>16.57</v>
      </c>
    </row>
    <row r="6200" spans="1:4" ht="25.5">
      <c r="A6200" s="569">
        <v>88240</v>
      </c>
      <c r="B6200" s="569" t="s">
        <v>4871</v>
      </c>
      <c r="C6200" s="569" t="s">
        <v>26</v>
      </c>
      <c r="D6200" s="570">
        <v>11.39</v>
      </c>
    </row>
    <row r="6201" spans="1:4" ht="25.5">
      <c r="A6201" s="569">
        <v>88241</v>
      </c>
      <c r="B6201" s="569" t="s">
        <v>4872</v>
      </c>
      <c r="C6201" s="569" t="s">
        <v>26</v>
      </c>
      <c r="D6201" s="570">
        <v>13.79</v>
      </c>
    </row>
    <row r="6202" spans="1:4" ht="25.5">
      <c r="A6202" s="569">
        <v>88242</v>
      </c>
      <c r="B6202" s="569" t="s">
        <v>4873</v>
      </c>
      <c r="C6202" s="569" t="s">
        <v>26</v>
      </c>
      <c r="D6202" s="570">
        <v>14.09</v>
      </c>
    </row>
    <row r="6203" spans="1:4" ht="25.5">
      <c r="A6203" s="569">
        <v>88243</v>
      </c>
      <c r="B6203" s="569" t="s">
        <v>4874</v>
      </c>
      <c r="C6203" s="569" t="s">
        <v>26</v>
      </c>
      <c r="D6203" s="570">
        <v>21.17</v>
      </c>
    </row>
    <row r="6204" spans="1:4">
      <c r="A6204" s="569">
        <v>88245</v>
      </c>
      <c r="B6204" s="569" t="s">
        <v>4875</v>
      </c>
      <c r="C6204" s="569" t="s">
        <v>26</v>
      </c>
      <c r="D6204" s="570">
        <v>17.350000000000001</v>
      </c>
    </row>
    <row r="6205" spans="1:4" ht="25.5">
      <c r="A6205" s="569">
        <v>88246</v>
      </c>
      <c r="B6205" s="569" t="s">
        <v>4876</v>
      </c>
      <c r="C6205" s="569" t="s">
        <v>26</v>
      </c>
      <c r="D6205" s="570">
        <v>15.69</v>
      </c>
    </row>
    <row r="6206" spans="1:4" ht="25.5">
      <c r="A6206" s="569">
        <v>88247</v>
      </c>
      <c r="B6206" s="569" t="s">
        <v>110</v>
      </c>
      <c r="C6206" s="569" t="s">
        <v>26</v>
      </c>
      <c r="D6206" s="570">
        <v>14.04</v>
      </c>
    </row>
    <row r="6207" spans="1:4" ht="38.25">
      <c r="A6207" s="569">
        <v>88248</v>
      </c>
      <c r="B6207" s="569" t="s">
        <v>8029</v>
      </c>
      <c r="C6207" s="569" t="s">
        <v>26</v>
      </c>
      <c r="D6207" s="570">
        <v>13.97</v>
      </c>
    </row>
    <row r="6208" spans="1:4" ht="25.5">
      <c r="A6208" s="569">
        <v>88249</v>
      </c>
      <c r="B6208" s="569" t="s">
        <v>4877</v>
      </c>
      <c r="C6208" s="569" t="s">
        <v>26</v>
      </c>
      <c r="D6208" s="570">
        <v>22.07</v>
      </c>
    </row>
    <row r="6209" spans="1:4" ht="25.5">
      <c r="A6209" s="569">
        <v>88250</v>
      </c>
      <c r="B6209" s="569" t="s">
        <v>4878</v>
      </c>
      <c r="C6209" s="569" t="s">
        <v>26</v>
      </c>
      <c r="D6209" s="570">
        <v>12.84</v>
      </c>
    </row>
    <row r="6210" spans="1:4" ht="25.5">
      <c r="A6210" s="569">
        <v>88251</v>
      </c>
      <c r="B6210" s="569" t="s">
        <v>4879</v>
      </c>
      <c r="C6210" s="569" t="s">
        <v>26</v>
      </c>
      <c r="D6210" s="570">
        <v>14.11</v>
      </c>
    </row>
    <row r="6211" spans="1:4" ht="25.5">
      <c r="A6211" s="569">
        <v>88252</v>
      </c>
      <c r="B6211" s="569" t="s">
        <v>4880</v>
      </c>
      <c r="C6211" s="569" t="s">
        <v>26</v>
      </c>
      <c r="D6211" s="570">
        <v>18.329999999999998</v>
      </c>
    </row>
    <row r="6212" spans="1:4" ht="25.5">
      <c r="A6212" s="569">
        <v>88253</v>
      </c>
      <c r="B6212" s="569" t="s">
        <v>4881</v>
      </c>
      <c r="C6212" s="569" t="s">
        <v>26</v>
      </c>
      <c r="D6212" s="570">
        <v>9.76</v>
      </c>
    </row>
    <row r="6213" spans="1:4" ht="25.5">
      <c r="A6213" s="569">
        <v>88255</v>
      </c>
      <c r="B6213" s="569" t="s">
        <v>4882</v>
      </c>
      <c r="C6213" s="569" t="s">
        <v>26</v>
      </c>
      <c r="D6213" s="570">
        <v>25.19</v>
      </c>
    </row>
    <row r="6214" spans="1:4" ht="25.5">
      <c r="A6214" s="569">
        <v>88256</v>
      </c>
      <c r="B6214" s="569" t="s">
        <v>31</v>
      </c>
      <c r="C6214" s="569" t="s">
        <v>26</v>
      </c>
      <c r="D6214" s="570">
        <v>17.39</v>
      </c>
    </row>
    <row r="6215" spans="1:4" ht="25.5">
      <c r="A6215" s="569">
        <v>88257</v>
      </c>
      <c r="B6215" s="569" t="s">
        <v>4883</v>
      </c>
      <c r="C6215" s="569" t="s">
        <v>26</v>
      </c>
      <c r="D6215" s="570">
        <v>13.71</v>
      </c>
    </row>
    <row r="6216" spans="1:4" ht="25.5">
      <c r="A6216" s="569">
        <v>88258</v>
      </c>
      <c r="B6216" s="569" t="s">
        <v>6165</v>
      </c>
      <c r="C6216" s="569" t="s">
        <v>26</v>
      </c>
      <c r="D6216" s="570">
        <v>12.55</v>
      </c>
    </row>
    <row r="6217" spans="1:4" ht="25.5">
      <c r="A6217" s="569">
        <v>88259</v>
      </c>
      <c r="B6217" s="569" t="s">
        <v>4884</v>
      </c>
      <c r="C6217" s="569" t="s">
        <v>26</v>
      </c>
      <c r="D6217" s="570">
        <v>20.18</v>
      </c>
    </row>
    <row r="6218" spans="1:4" ht="25.5">
      <c r="A6218" s="569">
        <v>88260</v>
      </c>
      <c r="B6218" s="569" t="s">
        <v>4885</v>
      </c>
      <c r="C6218" s="569" t="s">
        <v>26</v>
      </c>
      <c r="D6218" s="570">
        <v>17.2</v>
      </c>
    </row>
    <row r="6219" spans="1:4" ht="25.5">
      <c r="A6219" s="569">
        <v>88261</v>
      </c>
      <c r="B6219" s="569" t="s">
        <v>105</v>
      </c>
      <c r="C6219" s="569" t="s">
        <v>26</v>
      </c>
      <c r="D6219" s="570">
        <v>18.55</v>
      </c>
    </row>
    <row r="6220" spans="1:4" ht="25.5">
      <c r="A6220" s="569">
        <v>88262</v>
      </c>
      <c r="B6220" s="569" t="s">
        <v>75</v>
      </c>
      <c r="C6220" s="569" t="s">
        <v>26</v>
      </c>
      <c r="D6220" s="570">
        <v>17.350000000000001</v>
      </c>
    </row>
    <row r="6221" spans="1:4" ht="38.25">
      <c r="A6221" s="569">
        <v>88263</v>
      </c>
      <c r="B6221" s="569" t="s">
        <v>8030</v>
      </c>
      <c r="C6221" s="569" t="s">
        <v>26</v>
      </c>
      <c r="D6221" s="570">
        <v>12.42</v>
      </c>
    </row>
    <row r="6222" spans="1:4" ht="25.5">
      <c r="A6222" s="569">
        <v>88264</v>
      </c>
      <c r="B6222" s="569" t="s">
        <v>96</v>
      </c>
      <c r="C6222" s="569" t="s">
        <v>26</v>
      </c>
      <c r="D6222" s="570">
        <v>18.07</v>
      </c>
    </row>
    <row r="6223" spans="1:4" ht="25.5">
      <c r="A6223" s="569">
        <v>88265</v>
      </c>
      <c r="B6223" s="569" t="s">
        <v>4886</v>
      </c>
      <c r="C6223" s="569" t="s">
        <v>26</v>
      </c>
      <c r="D6223" s="570">
        <v>18.07</v>
      </c>
    </row>
    <row r="6224" spans="1:4" ht="25.5">
      <c r="A6224" s="569">
        <v>88266</v>
      </c>
      <c r="B6224" s="569" t="s">
        <v>4887</v>
      </c>
      <c r="C6224" s="569" t="s">
        <v>26</v>
      </c>
      <c r="D6224" s="570">
        <v>18.13</v>
      </c>
    </row>
    <row r="6225" spans="1:4" ht="25.5">
      <c r="A6225" s="569">
        <v>88267</v>
      </c>
      <c r="B6225" s="569" t="s">
        <v>80</v>
      </c>
      <c r="C6225" s="569" t="s">
        <v>26</v>
      </c>
      <c r="D6225" s="570">
        <v>17.87</v>
      </c>
    </row>
    <row r="6226" spans="1:4" ht="25.5">
      <c r="A6226" s="569">
        <v>88268</v>
      </c>
      <c r="B6226" s="569" t="s">
        <v>4888</v>
      </c>
      <c r="C6226" s="569" t="s">
        <v>26</v>
      </c>
      <c r="D6226" s="570">
        <v>17.989999999999998</v>
      </c>
    </row>
    <row r="6227" spans="1:4">
      <c r="A6227" s="569">
        <v>88269</v>
      </c>
      <c r="B6227" s="569" t="s">
        <v>4889</v>
      </c>
      <c r="C6227" s="569" t="s">
        <v>26</v>
      </c>
      <c r="D6227" s="570">
        <v>17.350000000000001</v>
      </c>
    </row>
    <row r="6228" spans="1:4" ht="25.5">
      <c r="A6228" s="569">
        <v>88270</v>
      </c>
      <c r="B6228" s="569" t="s">
        <v>4890</v>
      </c>
      <c r="C6228" s="569" t="s">
        <v>26</v>
      </c>
      <c r="D6228" s="570">
        <v>18.22</v>
      </c>
    </row>
    <row r="6229" spans="1:4" ht="25.5">
      <c r="A6229" s="569">
        <v>88272</v>
      </c>
      <c r="B6229" s="569" t="s">
        <v>4891</v>
      </c>
      <c r="C6229" s="569" t="s">
        <v>26</v>
      </c>
      <c r="D6229" s="570">
        <v>17.57</v>
      </c>
    </row>
    <row r="6230" spans="1:4" ht="25.5">
      <c r="A6230" s="569">
        <v>88273</v>
      </c>
      <c r="B6230" s="569" t="s">
        <v>4892</v>
      </c>
      <c r="C6230" s="569" t="s">
        <v>26</v>
      </c>
      <c r="D6230" s="570">
        <v>17.39</v>
      </c>
    </row>
    <row r="6231" spans="1:4" ht="25.5">
      <c r="A6231" s="569">
        <v>88274</v>
      </c>
      <c r="B6231" s="569" t="s">
        <v>4893</v>
      </c>
      <c r="C6231" s="569" t="s">
        <v>26</v>
      </c>
      <c r="D6231" s="570">
        <v>17.68</v>
      </c>
    </row>
    <row r="6232" spans="1:4" ht="25.5">
      <c r="A6232" s="569">
        <v>88275</v>
      </c>
      <c r="B6232" s="569" t="s">
        <v>4894</v>
      </c>
      <c r="C6232" s="569" t="s">
        <v>26</v>
      </c>
      <c r="D6232" s="570">
        <v>19.010000000000002</v>
      </c>
    </row>
    <row r="6233" spans="1:4" ht="25.5">
      <c r="A6233" s="569">
        <v>88277</v>
      </c>
      <c r="B6233" s="569" t="s">
        <v>4895</v>
      </c>
      <c r="C6233" s="569" t="s">
        <v>26</v>
      </c>
      <c r="D6233" s="570">
        <v>14.41</v>
      </c>
    </row>
    <row r="6234" spans="1:4" ht="25.5">
      <c r="A6234" s="569">
        <v>88278</v>
      </c>
      <c r="B6234" s="569" t="s">
        <v>4896</v>
      </c>
      <c r="C6234" s="569" t="s">
        <v>26</v>
      </c>
      <c r="D6234" s="570">
        <v>13.62</v>
      </c>
    </row>
    <row r="6235" spans="1:4" ht="25.5">
      <c r="A6235" s="569">
        <v>88279</v>
      </c>
      <c r="B6235" s="569" t="s">
        <v>4897</v>
      </c>
      <c r="C6235" s="569" t="s">
        <v>26</v>
      </c>
      <c r="D6235" s="570">
        <v>19.18</v>
      </c>
    </row>
    <row r="6236" spans="1:4" ht="25.5">
      <c r="A6236" s="569">
        <v>88281</v>
      </c>
      <c r="B6236" s="569" t="s">
        <v>4898</v>
      </c>
      <c r="C6236" s="569" t="s">
        <v>26</v>
      </c>
      <c r="D6236" s="570">
        <v>13.01</v>
      </c>
    </row>
    <row r="6237" spans="1:4" ht="25.5">
      <c r="A6237" s="569">
        <v>88282</v>
      </c>
      <c r="B6237" s="569" t="s">
        <v>4899</v>
      </c>
      <c r="C6237" s="569" t="s">
        <v>26</v>
      </c>
      <c r="D6237" s="570">
        <v>13.6</v>
      </c>
    </row>
    <row r="6238" spans="1:4" ht="25.5">
      <c r="A6238" s="569">
        <v>88283</v>
      </c>
      <c r="B6238" s="569" t="s">
        <v>4900</v>
      </c>
      <c r="C6238" s="569" t="s">
        <v>26</v>
      </c>
      <c r="D6238" s="570">
        <v>17.12</v>
      </c>
    </row>
    <row r="6239" spans="1:4" ht="25.5">
      <c r="A6239" s="569">
        <v>88284</v>
      </c>
      <c r="B6239" s="569" t="s">
        <v>4901</v>
      </c>
      <c r="C6239" s="569" t="s">
        <v>26</v>
      </c>
      <c r="D6239" s="570">
        <v>12.83</v>
      </c>
    </row>
    <row r="6240" spans="1:4" ht="25.5">
      <c r="A6240" s="569">
        <v>88285</v>
      </c>
      <c r="B6240" s="569" t="s">
        <v>4902</v>
      </c>
      <c r="C6240" s="569" t="s">
        <v>26</v>
      </c>
      <c r="D6240" s="570">
        <v>14.56</v>
      </c>
    </row>
    <row r="6241" spans="1:4" ht="25.5">
      <c r="A6241" s="569">
        <v>88286</v>
      </c>
      <c r="B6241" s="569" t="s">
        <v>4903</v>
      </c>
      <c r="C6241" s="569" t="s">
        <v>26</v>
      </c>
      <c r="D6241" s="570">
        <v>15.51</v>
      </c>
    </row>
    <row r="6242" spans="1:4">
      <c r="A6242" s="569">
        <v>88288</v>
      </c>
      <c r="B6242" s="569" t="s">
        <v>4904</v>
      </c>
      <c r="C6242" s="569" t="s">
        <v>26</v>
      </c>
      <c r="D6242" s="570">
        <v>11.11</v>
      </c>
    </row>
    <row r="6243" spans="1:4" ht="25.5">
      <c r="A6243" s="569">
        <v>88291</v>
      </c>
      <c r="B6243" s="569" t="s">
        <v>4905</v>
      </c>
      <c r="C6243" s="569" t="s">
        <v>26</v>
      </c>
      <c r="D6243" s="570">
        <v>13.58</v>
      </c>
    </row>
    <row r="6244" spans="1:4" ht="38.25">
      <c r="A6244" s="569">
        <v>88292</v>
      </c>
      <c r="B6244" s="569" t="s">
        <v>4906</v>
      </c>
      <c r="C6244" s="569" t="s">
        <v>26</v>
      </c>
      <c r="D6244" s="570">
        <v>14.07</v>
      </c>
    </row>
    <row r="6245" spans="1:4" ht="25.5">
      <c r="A6245" s="569">
        <v>88293</v>
      </c>
      <c r="B6245" s="569" t="s">
        <v>4907</v>
      </c>
      <c r="C6245" s="569" t="s">
        <v>26</v>
      </c>
      <c r="D6245" s="570">
        <v>15.76</v>
      </c>
    </row>
    <row r="6246" spans="1:4" ht="25.5">
      <c r="A6246" s="569">
        <v>88294</v>
      </c>
      <c r="B6246" s="569" t="s">
        <v>4908</v>
      </c>
      <c r="C6246" s="569" t="s">
        <v>26</v>
      </c>
      <c r="D6246" s="570">
        <v>16.91</v>
      </c>
    </row>
    <row r="6247" spans="1:4" ht="25.5">
      <c r="A6247" s="569">
        <v>88295</v>
      </c>
      <c r="B6247" s="569" t="s">
        <v>4909</v>
      </c>
      <c r="C6247" s="569" t="s">
        <v>26</v>
      </c>
      <c r="D6247" s="570">
        <v>13.35</v>
      </c>
    </row>
    <row r="6248" spans="1:4" ht="25.5">
      <c r="A6248" s="569">
        <v>88296</v>
      </c>
      <c r="B6248" s="569" t="s">
        <v>4910</v>
      </c>
      <c r="C6248" s="569" t="s">
        <v>26</v>
      </c>
      <c r="D6248" s="570">
        <v>13.98</v>
      </c>
    </row>
    <row r="6249" spans="1:4" ht="25.5">
      <c r="A6249" s="569">
        <v>88297</v>
      </c>
      <c r="B6249" s="569" t="s">
        <v>4911</v>
      </c>
      <c r="C6249" s="569" t="s">
        <v>26</v>
      </c>
      <c r="D6249" s="570">
        <v>13.86</v>
      </c>
    </row>
    <row r="6250" spans="1:4" ht="25.5">
      <c r="A6250" s="569">
        <v>88298</v>
      </c>
      <c r="B6250" s="569" t="s">
        <v>4912</v>
      </c>
      <c r="C6250" s="569" t="s">
        <v>26</v>
      </c>
      <c r="D6250" s="570">
        <v>11.77</v>
      </c>
    </row>
    <row r="6251" spans="1:4" ht="25.5">
      <c r="A6251" s="569">
        <v>88299</v>
      </c>
      <c r="B6251" s="569" t="s">
        <v>4913</v>
      </c>
      <c r="C6251" s="569" t="s">
        <v>26</v>
      </c>
      <c r="D6251" s="570">
        <v>15.95</v>
      </c>
    </row>
    <row r="6252" spans="1:4" ht="25.5">
      <c r="A6252" s="569">
        <v>88300</v>
      </c>
      <c r="B6252" s="569" t="s">
        <v>4914</v>
      </c>
      <c r="C6252" s="569" t="s">
        <v>26</v>
      </c>
      <c r="D6252" s="570">
        <v>18.649999999999999</v>
      </c>
    </row>
    <row r="6253" spans="1:4" ht="25.5">
      <c r="A6253" s="569">
        <v>88301</v>
      </c>
      <c r="B6253" s="569" t="s">
        <v>4915</v>
      </c>
      <c r="C6253" s="569" t="s">
        <v>26</v>
      </c>
      <c r="D6253" s="570">
        <v>14.72</v>
      </c>
    </row>
    <row r="6254" spans="1:4" ht="25.5">
      <c r="A6254" s="569">
        <v>88302</v>
      </c>
      <c r="B6254" s="569" t="s">
        <v>4916</v>
      </c>
      <c r="C6254" s="569" t="s">
        <v>26</v>
      </c>
      <c r="D6254" s="570">
        <v>16.350000000000001</v>
      </c>
    </row>
    <row r="6255" spans="1:4" ht="25.5">
      <c r="A6255" s="569">
        <v>88303</v>
      </c>
      <c r="B6255" s="569" t="s">
        <v>4917</v>
      </c>
      <c r="C6255" s="569" t="s">
        <v>26</v>
      </c>
      <c r="D6255" s="570">
        <v>13.84</v>
      </c>
    </row>
    <row r="6256" spans="1:4" ht="38.25">
      <c r="A6256" s="569">
        <v>88304</v>
      </c>
      <c r="B6256" s="569" t="s">
        <v>8031</v>
      </c>
      <c r="C6256" s="569" t="s">
        <v>26</v>
      </c>
      <c r="D6256" s="570">
        <v>14.62</v>
      </c>
    </row>
    <row r="6257" spans="1:4" ht="25.5">
      <c r="A6257" s="569">
        <v>88306</v>
      </c>
      <c r="B6257" s="569" t="s">
        <v>4918</v>
      </c>
      <c r="C6257" s="569" t="s">
        <v>26</v>
      </c>
      <c r="D6257" s="570">
        <v>18.13</v>
      </c>
    </row>
    <row r="6258" spans="1:4" ht="25.5">
      <c r="A6258" s="569">
        <v>88307</v>
      </c>
      <c r="B6258" s="569" t="s">
        <v>4919</v>
      </c>
      <c r="C6258" s="569" t="s">
        <v>26</v>
      </c>
      <c r="D6258" s="570">
        <v>15.15</v>
      </c>
    </row>
    <row r="6259" spans="1:4" ht="25.5">
      <c r="A6259" s="569">
        <v>88308</v>
      </c>
      <c r="B6259" s="569" t="s">
        <v>4920</v>
      </c>
      <c r="C6259" s="569" t="s">
        <v>26</v>
      </c>
      <c r="D6259" s="570">
        <v>19.510000000000002</v>
      </c>
    </row>
    <row r="6260" spans="1:4">
      <c r="A6260" s="569">
        <v>88309</v>
      </c>
      <c r="B6260" s="569" t="s">
        <v>76</v>
      </c>
      <c r="C6260" s="569" t="s">
        <v>26</v>
      </c>
      <c r="D6260" s="570">
        <v>17.45</v>
      </c>
    </row>
    <row r="6261" spans="1:4">
      <c r="A6261" s="569">
        <v>88310</v>
      </c>
      <c r="B6261" s="569" t="s">
        <v>4921</v>
      </c>
      <c r="C6261" s="569" t="s">
        <v>26</v>
      </c>
      <c r="D6261" s="570">
        <v>17.39</v>
      </c>
    </row>
    <row r="6262" spans="1:4" ht="25.5">
      <c r="A6262" s="569">
        <v>88311</v>
      </c>
      <c r="B6262" s="569" t="s">
        <v>4922</v>
      </c>
      <c r="C6262" s="569" t="s">
        <v>26</v>
      </c>
      <c r="D6262" s="570">
        <v>19.34</v>
      </c>
    </row>
    <row r="6263" spans="1:4" ht="25.5">
      <c r="A6263" s="569">
        <v>88312</v>
      </c>
      <c r="B6263" s="569" t="s">
        <v>4923</v>
      </c>
      <c r="C6263" s="569" t="s">
        <v>26</v>
      </c>
      <c r="D6263" s="570">
        <v>18.350000000000001</v>
      </c>
    </row>
    <row r="6264" spans="1:4">
      <c r="A6264" s="569">
        <v>88313</v>
      </c>
      <c r="B6264" s="569" t="s">
        <v>4924</v>
      </c>
      <c r="C6264" s="569" t="s">
        <v>26</v>
      </c>
      <c r="D6264" s="570">
        <v>13.82</v>
      </c>
    </row>
    <row r="6265" spans="1:4" ht="25.5">
      <c r="A6265" s="569">
        <v>88314</v>
      </c>
      <c r="B6265" s="569" t="s">
        <v>4925</v>
      </c>
      <c r="C6265" s="569" t="s">
        <v>26</v>
      </c>
      <c r="D6265" s="570">
        <v>12.8</v>
      </c>
    </row>
    <row r="6266" spans="1:4" ht="25.5">
      <c r="A6266" s="569">
        <v>88315</v>
      </c>
      <c r="B6266" s="569" t="s">
        <v>79</v>
      </c>
      <c r="C6266" s="569" t="s">
        <v>26</v>
      </c>
      <c r="D6266" s="570">
        <v>17.350000000000001</v>
      </c>
    </row>
    <row r="6267" spans="1:4">
      <c r="A6267" s="569">
        <v>88316</v>
      </c>
      <c r="B6267" s="569" t="s">
        <v>32</v>
      </c>
      <c r="C6267" s="569" t="s">
        <v>26</v>
      </c>
      <c r="D6267" s="570">
        <v>14.16</v>
      </c>
    </row>
    <row r="6268" spans="1:4">
      <c r="A6268" s="569">
        <v>88317</v>
      </c>
      <c r="B6268" s="569" t="s">
        <v>4926</v>
      </c>
      <c r="C6268" s="569" t="s">
        <v>26</v>
      </c>
      <c r="D6268" s="570">
        <v>17.350000000000001</v>
      </c>
    </row>
    <row r="6269" spans="1:4" ht="25.5">
      <c r="A6269" s="569">
        <v>88318</v>
      </c>
      <c r="B6269" s="569" t="s">
        <v>8032</v>
      </c>
      <c r="C6269" s="569" t="s">
        <v>26</v>
      </c>
      <c r="D6269" s="570">
        <v>21.7</v>
      </c>
    </row>
    <row r="6270" spans="1:4" ht="25.5">
      <c r="A6270" s="569">
        <v>88320</v>
      </c>
      <c r="B6270" s="569" t="s">
        <v>4927</v>
      </c>
      <c r="C6270" s="569" t="s">
        <v>26</v>
      </c>
      <c r="D6270" s="570">
        <v>20.25</v>
      </c>
    </row>
    <row r="6271" spans="1:4" ht="25.5">
      <c r="A6271" s="569">
        <v>88321</v>
      </c>
      <c r="B6271" s="569" t="s">
        <v>4928</v>
      </c>
      <c r="C6271" s="569" t="s">
        <v>26</v>
      </c>
      <c r="D6271" s="570">
        <v>22.93</v>
      </c>
    </row>
    <row r="6272" spans="1:4" ht="25.5">
      <c r="A6272" s="569">
        <v>88322</v>
      </c>
      <c r="B6272" s="569" t="s">
        <v>4929</v>
      </c>
      <c r="C6272" s="569" t="s">
        <v>26</v>
      </c>
      <c r="D6272" s="570">
        <v>21.53</v>
      </c>
    </row>
    <row r="6273" spans="1:4" ht="25.5">
      <c r="A6273" s="569">
        <v>88323</v>
      </c>
      <c r="B6273" s="569" t="s">
        <v>4930</v>
      </c>
      <c r="C6273" s="569" t="s">
        <v>26</v>
      </c>
      <c r="D6273" s="570">
        <v>18.510000000000002</v>
      </c>
    </row>
    <row r="6274" spans="1:4" ht="25.5">
      <c r="A6274" s="569">
        <v>88324</v>
      </c>
      <c r="B6274" s="569" t="s">
        <v>4931</v>
      </c>
      <c r="C6274" s="569" t="s">
        <v>26</v>
      </c>
      <c r="D6274" s="570">
        <v>14.39</v>
      </c>
    </row>
    <row r="6275" spans="1:4" ht="25.5">
      <c r="A6275" s="569">
        <v>88325</v>
      </c>
      <c r="B6275" s="569" t="s">
        <v>4932</v>
      </c>
      <c r="C6275" s="569" t="s">
        <v>26</v>
      </c>
      <c r="D6275" s="570">
        <v>16.829999999999998</v>
      </c>
    </row>
    <row r="6276" spans="1:4" ht="25.5">
      <c r="A6276" s="569">
        <v>88326</v>
      </c>
      <c r="B6276" s="569" t="s">
        <v>4933</v>
      </c>
      <c r="C6276" s="569" t="s">
        <v>26</v>
      </c>
      <c r="D6276" s="570">
        <v>15.3</v>
      </c>
    </row>
    <row r="6277" spans="1:4" ht="38.25">
      <c r="A6277" s="569">
        <v>88377</v>
      </c>
      <c r="B6277" s="569" t="s">
        <v>8033</v>
      </c>
      <c r="C6277" s="569" t="s">
        <v>26</v>
      </c>
      <c r="D6277" s="570">
        <v>13.24</v>
      </c>
    </row>
    <row r="6278" spans="1:4">
      <c r="A6278" s="569">
        <v>88441</v>
      </c>
      <c r="B6278" s="569" t="s">
        <v>4944</v>
      </c>
      <c r="C6278" s="569" t="s">
        <v>26</v>
      </c>
      <c r="D6278" s="570">
        <v>16.88</v>
      </c>
    </row>
    <row r="6279" spans="1:4" ht="25.5">
      <c r="A6279" s="569">
        <v>88597</v>
      </c>
      <c r="B6279" s="569" t="s">
        <v>4964</v>
      </c>
      <c r="C6279" s="569" t="s">
        <v>26</v>
      </c>
      <c r="D6279" s="570">
        <v>22.94</v>
      </c>
    </row>
    <row r="6280" spans="1:4" ht="25.5">
      <c r="A6280" s="569">
        <v>90766</v>
      </c>
      <c r="B6280" s="569" t="s">
        <v>5160</v>
      </c>
      <c r="C6280" s="569" t="s">
        <v>26</v>
      </c>
      <c r="D6280" s="570">
        <v>15.91</v>
      </c>
    </row>
    <row r="6281" spans="1:4" ht="25.5">
      <c r="A6281" s="569">
        <v>90767</v>
      </c>
      <c r="B6281" s="569" t="s">
        <v>5161</v>
      </c>
      <c r="C6281" s="569" t="s">
        <v>26</v>
      </c>
      <c r="D6281" s="570">
        <v>15.57</v>
      </c>
    </row>
    <row r="6282" spans="1:4" ht="25.5">
      <c r="A6282" s="569">
        <v>90768</v>
      </c>
      <c r="B6282" s="569" t="s">
        <v>5162</v>
      </c>
      <c r="C6282" s="569" t="s">
        <v>26</v>
      </c>
      <c r="D6282" s="570">
        <v>59.32</v>
      </c>
    </row>
    <row r="6283" spans="1:4" ht="25.5">
      <c r="A6283" s="569">
        <v>90769</v>
      </c>
      <c r="B6283" s="569" t="s">
        <v>5163</v>
      </c>
      <c r="C6283" s="569" t="s">
        <v>26</v>
      </c>
      <c r="D6283" s="570">
        <v>84.08</v>
      </c>
    </row>
    <row r="6284" spans="1:4" ht="25.5">
      <c r="A6284" s="569">
        <v>90770</v>
      </c>
      <c r="B6284" s="569" t="s">
        <v>5164</v>
      </c>
      <c r="C6284" s="569" t="s">
        <v>26</v>
      </c>
      <c r="D6284" s="570">
        <v>111.04</v>
      </c>
    </row>
    <row r="6285" spans="1:4" ht="25.5">
      <c r="A6285" s="569">
        <v>90771</v>
      </c>
      <c r="B6285" s="569" t="s">
        <v>5165</v>
      </c>
      <c r="C6285" s="569" t="s">
        <v>26</v>
      </c>
      <c r="D6285" s="570">
        <v>18.96</v>
      </c>
    </row>
    <row r="6286" spans="1:4" ht="25.5">
      <c r="A6286" s="569">
        <v>90772</v>
      </c>
      <c r="B6286" s="569" t="s">
        <v>5166</v>
      </c>
      <c r="C6286" s="569" t="s">
        <v>26</v>
      </c>
      <c r="D6286" s="570">
        <v>13.39</v>
      </c>
    </row>
    <row r="6287" spans="1:4" ht="25.5">
      <c r="A6287" s="569">
        <v>90773</v>
      </c>
      <c r="B6287" s="569" t="s">
        <v>5167</v>
      </c>
      <c r="C6287" s="569" t="s">
        <v>26</v>
      </c>
      <c r="D6287" s="570">
        <v>18.07</v>
      </c>
    </row>
    <row r="6288" spans="1:4" ht="25.5">
      <c r="A6288" s="569">
        <v>90775</v>
      </c>
      <c r="B6288" s="569" t="s">
        <v>5168</v>
      </c>
      <c r="C6288" s="569" t="s">
        <v>26</v>
      </c>
      <c r="D6288" s="570">
        <v>16.21</v>
      </c>
    </row>
    <row r="6289" spans="1:4" ht="25.5">
      <c r="A6289" s="569">
        <v>90776</v>
      </c>
      <c r="B6289" s="569" t="s">
        <v>5169</v>
      </c>
      <c r="C6289" s="569" t="s">
        <v>26</v>
      </c>
      <c r="D6289" s="570">
        <v>20.46</v>
      </c>
    </row>
    <row r="6290" spans="1:4" ht="25.5">
      <c r="A6290" s="569">
        <v>90777</v>
      </c>
      <c r="B6290" s="569" t="s">
        <v>5170</v>
      </c>
      <c r="C6290" s="569" t="s">
        <v>26</v>
      </c>
      <c r="D6290" s="570">
        <v>80.760000000000005</v>
      </c>
    </row>
    <row r="6291" spans="1:4" ht="25.5">
      <c r="A6291" s="569">
        <v>90778</v>
      </c>
      <c r="B6291" s="569" t="s">
        <v>5171</v>
      </c>
      <c r="C6291" s="569" t="s">
        <v>26</v>
      </c>
      <c r="D6291" s="570">
        <v>91.85</v>
      </c>
    </row>
    <row r="6292" spans="1:4" ht="25.5">
      <c r="A6292" s="569">
        <v>90779</v>
      </c>
      <c r="B6292" s="569" t="s">
        <v>5172</v>
      </c>
      <c r="C6292" s="569" t="s">
        <v>26</v>
      </c>
      <c r="D6292" s="570">
        <v>125.4</v>
      </c>
    </row>
    <row r="6293" spans="1:4" ht="25.5">
      <c r="A6293" s="569">
        <v>90780</v>
      </c>
      <c r="B6293" s="569" t="s">
        <v>5173</v>
      </c>
      <c r="C6293" s="569" t="s">
        <v>26</v>
      </c>
      <c r="D6293" s="570">
        <v>26.64</v>
      </c>
    </row>
    <row r="6294" spans="1:4" ht="25.5">
      <c r="A6294" s="569">
        <v>90781</v>
      </c>
      <c r="B6294" s="569" t="s">
        <v>5174</v>
      </c>
      <c r="C6294" s="569" t="s">
        <v>26</v>
      </c>
      <c r="D6294" s="570">
        <v>15.94</v>
      </c>
    </row>
    <row r="6295" spans="1:4" ht="25.5">
      <c r="A6295" s="569">
        <v>91677</v>
      </c>
      <c r="B6295" s="569" t="s">
        <v>5236</v>
      </c>
      <c r="C6295" s="569" t="s">
        <v>26</v>
      </c>
      <c r="D6295" s="570">
        <v>31.78</v>
      </c>
    </row>
    <row r="6296" spans="1:4" ht="25.5">
      <c r="A6296" s="569">
        <v>91678</v>
      </c>
      <c r="B6296" s="569" t="s">
        <v>5237</v>
      </c>
      <c r="C6296" s="569" t="s">
        <v>26</v>
      </c>
      <c r="D6296" s="570">
        <v>75.400000000000006</v>
      </c>
    </row>
    <row r="6297" spans="1:4" ht="25.5">
      <c r="A6297" s="569">
        <v>93556</v>
      </c>
      <c r="B6297" s="569" t="s">
        <v>5400</v>
      </c>
      <c r="C6297" s="569" t="s">
        <v>2111</v>
      </c>
      <c r="D6297" s="570">
        <v>94.13</v>
      </c>
    </row>
    <row r="6298" spans="1:4" ht="25.5">
      <c r="A6298" s="569">
        <v>93557</v>
      </c>
      <c r="B6298" s="569" t="s">
        <v>5401</v>
      </c>
      <c r="C6298" s="569" t="s">
        <v>2111</v>
      </c>
      <c r="D6298" s="570">
        <v>190.68</v>
      </c>
    </row>
    <row r="6299" spans="1:4" ht="25.5">
      <c r="A6299" s="569">
        <v>93558</v>
      </c>
      <c r="B6299" s="569" t="s">
        <v>5402</v>
      </c>
      <c r="C6299" s="569" t="s">
        <v>2111</v>
      </c>
      <c r="D6299" s="570">
        <v>2438.06</v>
      </c>
    </row>
    <row r="6300" spans="1:4" ht="25.5">
      <c r="A6300" s="569">
        <v>93559</v>
      </c>
      <c r="B6300" s="569" t="s">
        <v>4964</v>
      </c>
      <c r="C6300" s="569" t="s">
        <v>2111</v>
      </c>
      <c r="D6300" s="570">
        <v>4083.42</v>
      </c>
    </row>
    <row r="6301" spans="1:4" ht="25.5">
      <c r="A6301" s="569">
        <v>93560</v>
      </c>
      <c r="B6301" s="569" t="s">
        <v>5167</v>
      </c>
      <c r="C6301" s="569" t="s">
        <v>2111</v>
      </c>
      <c r="D6301" s="570">
        <v>3225.71</v>
      </c>
    </row>
    <row r="6302" spans="1:4" ht="25.5">
      <c r="A6302" s="569">
        <v>93561</v>
      </c>
      <c r="B6302" s="569" t="s">
        <v>5168</v>
      </c>
      <c r="C6302" s="569" t="s">
        <v>2111</v>
      </c>
      <c r="D6302" s="570">
        <v>3269.48</v>
      </c>
    </row>
    <row r="6303" spans="1:4" ht="25.5">
      <c r="A6303" s="569">
        <v>93562</v>
      </c>
      <c r="B6303" s="569" t="s">
        <v>5165</v>
      </c>
      <c r="C6303" s="569" t="s">
        <v>2111</v>
      </c>
      <c r="D6303" s="570">
        <v>3382.15</v>
      </c>
    </row>
    <row r="6304" spans="1:4" ht="25.5">
      <c r="A6304" s="569">
        <v>93563</v>
      </c>
      <c r="B6304" s="569" t="s">
        <v>5160</v>
      </c>
      <c r="C6304" s="569" t="s">
        <v>2111</v>
      </c>
      <c r="D6304" s="570">
        <v>2845.55</v>
      </c>
    </row>
    <row r="6305" spans="1:4" ht="25.5">
      <c r="A6305" s="569">
        <v>93564</v>
      </c>
      <c r="B6305" s="569" t="s">
        <v>5161</v>
      </c>
      <c r="C6305" s="569" t="s">
        <v>2111</v>
      </c>
      <c r="D6305" s="570">
        <v>2781.96</v>
      </c>
    </row>
    <row r="6306" spans="1:4" ht="25.5">
      <c r="A6306" s="569">
        <v>93565</v>
      </c>
      <c r="B6306" s="569" t="s">
        <v>5170</v>
      </c>
      <c r="C6306" s="569" t="s">
        <v>2111</v>
      </c>
      <c r="D6306" s="570">
        <v>14204.97</v>
      </c>
    </row>
    <row r="6307" spans="1:4" ht="25.5">
      <c r="A6307" s="569">
        <v>93566</v>
      </c>
      <c r="B6307" s="569" t="s">
        <v>5166</v>
      </c>
      <c r="C6307" s="569" t="s">
        <v>2111</v>
      </c>
      <c r="D6307" s="570">
        <v>2401.37</v>
      </c>
    </row>
    <row r="6308" spans="1:4" ht="25.5">
      <c r="A6308" s="569">
        <v>93567</v>
      </c>
      <c r="B6308" s="569" t="s">
        <v>5171</v>
      </c>
      <c r="C6308" s="569" t="s">
        <v>2111</v>
      </c>
      <c r="D6308" s="570">
        <v>16156.74</v>
      </c>
    </row>
    <row r="6309" spans="1:4" ht="25.5">
      <c r="A6309" s="569">
        <v>93568</v>
      </c>
      <c r="B6309" s="569" t="s">
        <v>5172</v>
      </c>
      <c r="C6309" s="569" t="s">
        <v>2111</v>
      </c>
      <c r="D6309" s="570">
        <v>22055.48</v>
      </c>
    </row>
    <row r="6310" spans="1:4" ht="25.5">
      <c r="A6310" s="569">
        <v>93569</v>
      </c>
      <c r="B6310" s="569" t="s">
        <v>5403</v>
      </c>
      <c r="C6310" s="569" t="s">
        <v>2111</v>
      </c>
      <c r="D6310" s="570">
        <v>10450.950000000001</v>
      </c>
    </row>
    <row r="6311" spans="1:4" ht="25.5">
      <c r="A6311" s="569">
        <v>93570</v>
      </c>
      <c r="B6311" s="569" t="s">
        <v>5404</v>
      </c>
      <c r="C6311" s="569" t="s">
        <v>2111</v>
      </c>
      <c r="D6311" s="570">
        <v>14809.95</v>
      </c>
    </row>
    <row r="6312" spans="1:4" ht="25.5">
      <c r="A6312" s="569">
        <v>93571</v>
      </c>
      <c r="B6312" s="569" t="s">
        <v>5405</v>
      </c>
      <c r="C6312" s="569" t="s">
        <v>2111</v>
      </c>
      <c r="D6312" s="570">
        <v>19553.439999999999</v>
      </c>
    </row>
    <row r="6313" spans="1:4" ht="25.5">
      <c r="A6313" s="569">
        <v>93572</v>
      </c>
      <c r="B6313" s="569" t="s">
        <v>5406</v>
      </c>
      <c r="C6313" s="569" t="s">
        <v>2111</v>
      </c>
      <c r="D6313" s="570">
        <v>3636.37</v>
      </c>
    </row>
    <row r="6314" spans="1:4" ht="25.5">
      <c r="A6314" s="569">
        <v>94295</v>
      </c>
      <c r="B6314" s="569" t="s">
        <v>5173</v>
      </c>
      <c r="C6314" s="569" t="s">
        <v>2111</v>
      </c>
      <c r="D6314" s="570">
        <v>4687.9799999999996</v>
      </c>
    </row>
    <row r="6315" spans="1:4" ht="25.5">
      <c r="A6315" s="569">
        <v>94296</v>
      </c>
      <c r="B6315" s="569" t="s">
        <v>5174</v>
      </c>
      <c r="C6315" s="569" t="s">
        <v>2111</v>
      </c>
      <c r="D6315" s="570">
        <v>2850.02</v>
      </c>
    </row>
    <row r="6316" spans="1:4" ht="38.25">
      <c r="A6316" s="569">
        <v>95308</v>
      </c>
      <c r="B6316" s="569" t="s">
        <v>10667</v>
      </c>
      <c r="C6316" s="569" t="s">
        <v>26</v>
      </c>
      <c r="D6316" s="570">
        <v>0.08</v>
      </c>
    </row>
    <row r="6317" spans="1:4" ht="38.25">
      <c r="A6317" s="569">
        <v>95309</v>
      </c>
      <c r="B6317" s="569" t="s">
        <v>10668</v>
      </c>
      <c r="C6317" s="569" t="s">
        <v>26</v>
      </c>
      <c r="D6317" s="570">
        <v>0.14000000000000001</v>
      </c>
    </row>
    <row r="6318" spans="1:4" ht="38.25">
      <c r="A6318" s="569">
        <v>95310</v>
      </c>
      <c r="B6318" s="569" t="s">
        <v>10669</v>
      </c>
      <c r="C6318" s="569" t="s">
        <v>26</v>
      </c>
      <c r="D6318" s="570">
        <v>0.06</v>
      </c>
    </row>
    <row r="6319" spans="1:4" ht="38.25">
      <c r="A6319" s="569">
        <v>95311</v>
      </c>
      <c r="B6319" s="569" t="s">
        <v>10670</v>
      </c>
      <c r="C6319" s="569" t="s">
        <v>26</v>
      </c>
      <c r="D6319" s="570">
        <v>0.08</v>
      </c>
    </row>
    <row r="6320" spans="1:4" ht="38.25">
      <c r="A6320" s="569">
        <v>95312</v>
      </c>
      <c r="B6320" s="569" t="s">
        <v>10671</v>
      </c>
      <c r="C6320" s="569" t="s">
        <v>26</v>
      </c>
      <c r="D6320" s="570">
        <v>0.11</v>
      </c>
    </row>
    <row r="6321" spans="1:4" ht="38.25">
      <c r="A6321" s="569">
        <v>95313</v>
      </c>
      <c r="B6321" s="569" t="s">
        <v>10672</v>
      </c>
      <c r="C6321" s="569" t="s">
        <v>26</v>
      </c>
      <c r="D6321" s="570">
        <v>0.15</v>
      </c>
    </row>
    <row r="6322" spans="1:4" ht="25.5">
      <c r="A6322" s="569">
        <v>95314</v>
      </c>
      <c r="B6322" s="569" t="s">
        <v>6091</v>
      </c>
      <c r="C6322" s="569" t="s">
        <v>26</v>
      </c>
      <c r="D6322" s="570">
        <v>0.11</v>
      </c>
    </row>
    <row r="6323" spans="1:4" ht="38.25">
      <c r="A6323" s="569">
        <v>95315</v>
      </c>
      <c r="B6323" s="569" t="s">
        <v>10673</v>
      </c>
      <c r="C6323" s="569" t="s">
        <v>26</v>
      </c>
      <c r="D6323" s="570">
        <v>0.13</v>
      </c>
    </row>
    <row r="6324" spans="1:4" ht="38.25">
      <c r="A6324" s="569">
        <v>95316</v>
      </c>
      <c r="B6324" s="569" t="s">
        <v>10674</v>
      </c>
      <c r="C6324" s="569" t="s">
        <v>26</v>
      </c>
      <c r="D6324" s="570">
        <v>0.27</v>
      </c>
    </row>
    <row r="6325" spans="1:4" ht="38.25">
      <c r="A6325" s="569">
        <v>95317</v>
      </c>
      <c r="B6325" s="569" t="s">
        <v>10675</v>
      </c>
      <c r="C6325" s="569" t="s">
        <v>26</v>
      </c>
      <c r="D6325" s="570">
        <v>0.13</v>
      </c>
    </row>
    <row r="6326" spans="1:4" ht="38.25">
      <c r="A6326" s="569">
        <v>95318</v>
      </c>
      <c r="B6326" s="569" t="s">
        <v>10676</v>
      </c>
      <c r="C6326" s="569" t="s">
        <v>26</v>
      </c>
      <c r="D6326" s="570">
        <v>0.11</v>
      </c>
    </row>
    <row r="6327" spans="1:4" ht="38.25">
      <c r="A6327" s="569">
        <v>95319</v>
      </c>
      <c r="B6327" s="569" t="s">
        <v>10677</v>
      </c>
      <c r="C6327" s="569" t="s">
        <v>26</v>
      </c>
      <c r="D6327" s="570">
        <v>7.0000000000000007E-2</v>
      </c>
    </row>
    <row r="6328" spans="1:4" ht="38.25">
      <c r="A6328" s="569">
        <v>95320</v>
      </c>
      <c r="B6328" s="569" t="s">
        <v>10678</v>
      </c>
      <c r="C6328" s="569" t="s">
        <v>26</v>
      </c>
      <c r="D6328" s="570">
        <v>0.08</v>
      </c>
    </row>
    <row r="6329" spans="1:4" ht="38.25">
      <c r="A6329" s="569">
        <v>95321</v>
      </c>
      <c r="B6329" s="569" t="s">
        <v>10679</v>
      </c>
      <c r="C6329" s="569" t="s">
        <v>26</v>
      </c>
      <c r="D6329" s="570">
        <v>0.12</v>
      </c>
    </row>
    <row r="6330" spans="1:4" ht="38.25">
      <c r="A6330" s="569">
        <v>95322</v>
      </c>
      <c r="B6330" s="569" t="s">
        <v>10680</v>
      </c>
      <c r="C6330" s="569" t="s">
        <v>26</v>
      </c>
      <c r="D6330" s="570">
        <v>0.03</v>
      </c>
    </row>
    <row r="6331" spans="1:4" ht="38.25">
      <c r="A6331" s="569">
        <v>95323</v>
      </c>
      <c r="B6331" s="569" t="s">
        <v>10681</v>
      </c>
      <c r="C6331" s="569" t="s">
        <v>26</v>
      </c>
      <c r="D6331" s="570">
        <v>0.13</v>
      </c>
    </row>
    <row r="6332" spans="1:4" ht="38.25">
      <c r="A6332" s="569">
        <v>95324</v>
      </c>
      <c r="B6332" s="569" t="s">
        <v>10682</v>
      </c>
      <c r="C6332" s="569" t="s">
        <v>26</v>
      </c>
      <c r="D6332" s="570">
        <v>0.15</v>
      </c>
    </row>
    <row r="6333" spans="1:4" ht="38.25">
      <c r="A6333" s="569">
        <v>95325</v>
      </c>
      <c r="B6333" s="569" t="s">
        <v>10683</v>
      </c>
      <c r="C6333" s="569" t="s">
        <v>26</v>
      </c>
      <c r="D6333" s="570">
        <v>0.13</v>
      </c>
    </row>
    <row r="6334" spans="1:4" ht="38.25">
      <c r="A6334" s="569">
        <v>95326</v>
      </c>
      <c r="B6334" s="569" t="s">
        <v>10684</v>
      </c>
      <c r="C6334" s="569" t="s">
        <v>26</v>
      </c>
      <c r="D6334" s="570">
        <v>0.03</v>
      </c>
    </row>
    <row r="6335" spans="1:4" ht="38.25">
      <c r="A6335" s="569">
        <v>95327</v>
      </c>
      <c r="B6335" s="569" t="s">
        <v>10685</v>
      </c>
      <c r="C6335" s="569" t="s">
        <v>26</v>
      </c>
      <c r="D6335" s="570">
        <v>0.18</v>
      </c>
    </row>
    <row r="6336" spans="1:4" ht="25.5">
      <c r="A6336" s="569">
        <v>95328</v>
      </c>
      <c r="B6336" s="569" t="s">
        <v>10686</v>
      </c>
      <c r="C6336" s="569" t="s">
        <v>26</v>
      </c>
      <c r="D6336" s="570">
        <v>0.11</v>
      </c>
    </row>
    <row r="6337" spans="1:4" ht="38.25">
      <c r="A6337" s="569">
        <v>95329</v>
      </c>
      <c r="B6337" s="569" t="s">
        <v>10687</v>
      </c>
      <c r="C6337" s="569" t="s">
        <v>26</v>
      </c>
      <c r="D6337" s="570">
        <v>0.16</v>
      </c>
    </row>
    <row r="6338" spans="1:4" ht="38.25">
      <c r="A6338" s="569">
        <v>95330</v>
      </c>
      <c r="B6338" s="569" t="s">
        <v>10688</v>
      </c>
      <c r="C6338" s="569" t="s">
        <v>26</v>
      </c>
      <c r="D6338" s="570">
        <v>0.11</v>
      </c>
    </row>
    <row r="6339" spans="1:4" ht="38.25">
      <c r="A6339" s="569">
        <v>95331</v>
      </c>
      <c r="B6339" s="569" t="s">
        <v>10689</v>
      </c>
      <c r="C6339" s="569" t="s">
        <v>26</v>
      </c>
      <c r="D6339" s="570">
        <v>7.0000000000000007E-2</v>
      </c>
    </row>
    <row r="6340" spans="1:4" ht="25.5">
      <c r="A6340" s="569">
        <v>95332</v>
      </c>
      <c r="B6340" s="569" t="s">
        <v>10690</v>
      </c>
      <c r="C6340" s="569" t="s">
        <v>26</v>
      </c>
      <c r="D6340" s="570">
        <v>0.39</v>
      </c>
    </row>
    <row r="6341" spans="1:4" ht="38.25">
      <c r="A6341" s="569">
        <v>95333</v>
      </c>
      <c r="B6341" s="569" t="s">
        <v>10691</v>
      </c>
      <c r="C6341" s="569" t="s">
        <v>26</v>
      </c>
      <c r="D6341" s="570">
        <v>0.39</v>
      </c>
    </row>
    <row r="6342" spans="1:4" ht="25.5">
      <c r="A6342" s="569">
        <v>95334</v>
      </c>
      <c r="B6342" s="569" t="s">
        <v>10692</v>
      </c>
      <c r="C6342" s="569" t="s">
        <v>26</v>
      </c>
      <c r="D6342" s="570">
        <v>0.32</v>
      </c>
    </row>
    <row r="6343" spans="1:4" ht="38.25">
      <c r="A6343" s="569">
        <v>95335</v>
      </c>
      <c r="B6343" s="569" t="s">
        <v>10693</v>
      </c>
      <c r="C6343" s="569" t="s">
        <v>26</v>
      </c>
      <c r="D6343" s="570">
        <v>0.19</v>
      </c>
    </row>
    <row r="6344" spans="1:4" ht="25.5">
      <c r="A6344" s="569">
        <v>95336</v>
      </c>
      <c r="B6344" s="569" t="s">
        <v>10694</v>
      </c>
      <c r="C6344" s="569" t="s">
        <v>26</v>
      </c>
      <c r="D6344" s="570">
        <v>0.12</v>
      </c>
    </row>
    <row r="6345" spans="1:4" ht="25.5">
      <c r="A6345" s="569">
        <v>95337</v>
      </c>
      <c r="B6345" s="569" t="s">
        <v>6092</v>
      </c>
      <c r="C6345" s="569" t="s">
        <v>26</v>
      </c>
      <c r="D6345" s="570">
        <v>0.11</v>
      </c>
    </row>
    <row r="6346" spans="1:4" ht="38.25">
      <c r="A6346" s="569">
        <v>95338</v>
      </c>
      <c r="B6346" s="569" t="s">
        <v>10695</v>
      </c>
      <c r="C6346" s="569" t="s">
        <v>26</v>
      </c>
      <c r="D6346" s="570">
        <v>0.22</v>
      </c>
    </row>
    <row r="6347" spans="1:4" ht="25.5">
      <c r="A6347" s="569">
        <v>95339</v>
      </c>
      <c r="B6347" s="569" t="s">
        <v>10696</v>
      </c>
      <c r="C6347" s="569" t="s">
        <v>26</v>
      </c>
      <c r="D6347" s="570">
        <v>0.18</v>
      </c>
    </row>
    <row r="6348" spans="1:4" ht="25.5">
      <c r="A6348" s="569">
        <v>95340</v>
      </c>
      <c r="B6348" s="569" t="s">
        <v>10697</v>
      </c>
      <c r="C6348" s="569" t="s">
        <v>26</v>
      </c>
      <c r="D6348" s="570">
        <v>0.15</v>
      </c>
    </row>
    <row r="6349" spans="1:4" ht="38.25">
      <c r="A6349" s="569">
        <v>95341</v>
      </c>
      <c r="B6349" s="569" t="s">
        <v>10698</v>
      </c>
      <c r="C6349" s="569" t="s">
        <v>26</v>
      </c>
      <c r="D6349" s="570">
        <v>0.15</v>
      </c>
    </row>
    <row r="6350" spans="1:4" ht="38.25">
      <c r="A6350" s="569">
        <v>95342</v>
      </c>
      <c r="B6350" s="569" t="s">
        <v>10699</v>
      </c>
      <c r="C6350" s="569" t="s">
        <v>26</v>
      </c>
      <c r="D6350" s="570">
        <v>0.09</v>
      </c>
    </row>
    <row r="6351" spans="1:4" ht="38.25">
      <c r="A6351" s="569">
        <v>95343</v>
      </c>
      <c r="B6351" s="569" t="s">
        <v>10700</v>
      </c>
      <c r="C6351" s="569" t="s">
        <v>26</v>
      </c>
      <c r="D6351" s="570">
        <v>0.11</v>
      </c>
    </row>
    <row r="6352" spans="1:4" ht="38.25">
      <c r="A6352" s="569">
        <v>95344</v>
      </c>
      <c r="B6352" s="569" t="s">
        <v>10701</v>
      </c>
      <c r="C6352" s="569" t="s">
        <v>26</v>
      </c>
      <c r="D6352" s="570">
        <v>0.08</v>
      </c>
    </row>
    <row r="6353" spans="1:4" ht="38.25">
      <c r="A6353" s="569">
        <v>95345</v>
      </c>
      <c r="B6353" s="569" t="s">
        <v>10702</v>
      </c>
      <c r="C6353" s="569" t="s">
        <v>26</v>
      </c>
      <c r="D6353" s="570">
        <v>0.35</v>
      </c>
    </row>
    <row r="6354" spans="1:4" ht="38.25">
      <c r="A6354" s="569">
        <v>95346</v>
      </c>
      <c r="B6354" s="569" t="s">
        <v>10703</v>
      </c>
      <c r="C6354" s="569" t="s">
        <v>26</v>
      </c>
      <c r="D6354" s="570">
        <v>0.04</v>
      </c>
    </row>
    <row r="6355" spans="1:4" ht="38.25">
      <c r="A6355" s="569">
        <v>95347</v>
      </c>
      <c r="B6355" s="569" t="s">
        <v>10704</v>
      </c>
      <c r="C6355" s="569" t="s">
        <v>26</v>
      </c>
      <c r="D6355" s="570">
        <v>0.04</v>
      </c>
    </row>
    <row r="6356" spans="1:4" ht="38.25">
      <c r="A6356" s="569">
        <v>95348</v>
      </c>
      <c r="B6356" s="569" t="s">
        <v>10705</v>
      </c>
      <c r="C6356" s="569" t="s">
        <v>26</v>
      </c>
      <c r="D6356" s="570">
        <v>0.05</v>
      </c>
    </row>
    <row r="6357" spans="1:4" ht="38.25">
      <c r="A6357" s="569">
        <v>95349</v>
      </c>
      <c r="B6357" s="569" t="s">
        <v>10706</v>
      </c>
      <c r="C6357" s="569" t="s">
        <v>26</v>
      </c>
      <c r="D6357" s="570">
        <v>0.03</v>
      </c>
    </row>
    <row r="6358" spans="1:4" ht="38.25">
      <c r="A6358" s="569">
        <v>95350</v>
      </c>
      <c r="B6358" s="569" t="s">
        <v>10707</v>
      </c>
      <c r="C6358" s="569" t="s">
        <v>26</v>
      </c>
      <c r="D6358" s="570">
        <v>0.04</v>
      </c>
    </row>
    <row r="6359" spans="1:4" ht="38.25">
      <c r="A6359" s="569">
        <v>95351</v>
      </c>
      <c r="B6359" s="569" t="s">
        <v>10708</v>
      </c>
      <c r="C6359" s="569" t="s">
        <v>26</v>
      </c>
      <c r="D6359" s="570">
        <v>0.16</v>
      </c>
    </row>
    <row r="6360" spans="1:4" ht="25.5">
      <c r="A6360" s="569">
        <v>95352</v>
      </c>
      <c r="B6360" s="569" t="s">
        <v>10709</v>
      </c>
      <c r="C6360" s="569" t="s">
        <v>26</v>
      </c>
      <c r="D6360" s="570">
        <v>0.04</v>
      </c>
    </row>
    <row r="6361" spans="1:4" ht="38.25">
      <c r="A6361" s="569">
        <v>95354</v>
      </c>
      <c r="B6361" s="569" t="s">
        <v>10710</v>
      </c>
      <c r="C6361" s="569" t="s">
        <v>26</v>
      </c>
      <c r="D6361" s="570">
        <v>0.06</v>
      </c>
    </row>
    <row r="6362" spans="1:4" ht="38.25">
      <c r="A6362" s="569">
        <v>95355</v>
      </c>
      <c r="B6362" s="569" t="s">
        <v>10711</v>
      </c>
      <c r="C6362" s="569" t="s">
        <v>26</v>
      </c>
      <c r="D6362" s="570">
        <v>0.06</v>
      </c>
    </row>
    <row r="6363" spans="1:4" ht="38.25">
      <c r="A6363" s="569">
        <v>95356</v>
      </c>
      <c r="B6363" s="569" t="s">
        <v>10712</v>
      </c>
      <c r="C6363" s="569" t="s">
        <v>26</v>
      </c>
      <c r="D6363" s="570">
        <v>7.0000000000000007E-2</v>
      </c>
    </row>
    <row r="6364" spans="1:4" ht="38.25">
      <c r="A6364" s="569">
        <v>95357</v>
      </c>
      <c r="B6364" s="569" t="s">
        <v>10713</v>
      </c>
      <c r="C6364" s="569" t="s">
        <v>26</v>
      </c>
      <c r="D6364" s="570">
        <v>0.11</v>
      </c>
    </row>
    <row r="6365" spans="1:4" ht="38.25">
      <c r="A6365" s="569">
        <v>95358</v>
      </c>
      <c r="B6365" s="569" t="s">
        <v>10714</v>
      </c>
      <c r="C6365" s="569" t="s">
        <v>26</v>
      </c>
      <c r="D6365" s="570">
        <v>0.12</v>
      </c>
    </row>
    <row r="6366" spans="1:4" ht="38.25">
      <c r="A6366" s="569">
        <v>95359</v>
      </c>
      <c r="B6366" s="569" t="s">
        <v>10715</v>
      </c>
      <c r="C6366" s="569" t="s">
        <v>26</v>
      </c>
      <c r="D6366" s="570">
        <v>0.12</v>
      </c>
    </row>
    <row r="6367" spans="1:4" ht="38.25">
      <c r="A6367" s="569">
        <v>95360</v>
      </c>
      <c r="B6367" s="569" t="s">
        <v>10716</v>
      </c>
      <c r="C6367" s="569" t="s">
        <v>26</v>
      </c>
      <c r="D6367" s="570">
        <v>0.08</v>
      </c>
    </row>
    <row r="6368" spans="1:4" ht="38.25">
      <c r="A6368" s="569">
        <v>95361</v>
      </c>
      <c r="B6368" s="569" t="s">
        <v>10717</v>
      </c>
      <c r="C6368" s="569" t="s">
        <v>26</v>
      </c>
      <c r="D6368" s="570">
        <v>0.05</v>
      </c>
    </row>
    <row r="6369" spans="1:4" ht="38.25">
      <c r="A6369" s="569">
        <v>95362</v>
      </c>
      <c r="B6369" s="569" t="s">
        <v>10718</v>
      </c>
      <c r="C6369" s="569" t="s">
        <v>26</v>
      </c>
      <c r="D6369" s="570">
        <v>7.0000000000000007E-2</v>
      </c>
    </row>
    <row r="6370" spans="1:4" ht="38.25">
      <c r="A6370" s="569">
        <v>95363</v>
      </c>
      <c r="B6370" s="569" t="s">
        <v>10719</v>
      </c>
      <c r="C6370" s="569" t="s">
        <v>26</v>
      </c>
      <c r="D6370" s="570">
        <v>0.09</v>
      </c>
    </row>
    <row r="6371" spans="1:4" ht="38.25">
      <c r="A6371" s="569">
        <v>95364</v>
      </c>
      <c r="B6371" s="569" t="s">
        <v>10720</v>
      </c>
      <c r="C6371" s="569" t="s">
        <v>26</v>
      </c>
      <c r="D6371" s="570">
        <v>7.0000000000000007E-2</v>
      </c>
    </row>
    <row r="6372" spans="1:4" ht="38.25">
      <c r="A6372" s="569">
        <v>95365</v>
      </c>
      <c r="B6372" s="569" t="s">
        <v>10721</v>
      </c>
      <c r="C6372" s="569" t="s">
        <v>26</v>
      </c>
      <c r="D6372" s="570">
        <v>0.08</v>
      </c>
    </row>
    <row r="6373" spans="1:4" ht="38.25">
      <c r="A6373" s="569">
        <v>95366</v>
      </c>
      <c r="B6373" s="569" t="s">
        <v>10722</v>
      </c>
      <c r="C6373" s="569" t="s">
        <v>26</v>
      </c>
      <c r="D6373" s="570">
        <v>0.06</v>
      </c>
    </row>
    <row r="6374" spans="1:4" ht="51">
      <c r="A6374" s="569">
        <v>95367</v>
      </c>
      <c r="B6374" s="569" t="s">
        <v>10723</v>
      </c>
      <c r="C6374" s="569" t="s">
        <v>26</v>
      </c>
      <c r="D6374" s="570">
        <v>0.06</v>
      </c>
    </row>
    <row r="6375" spans="1:4" ht="38.25">
      <c r="A6375" s="569">
        <v>95368</v>
      </c>
      <c r="B6375" s="569" t="s">
        <v>10724</v>
      </c>
      <c r="C6375" s="569" t="s">
        <v>26</v>
      </c>
      <c r="D6375" s="570">
        <v>0.12</v>
      </c>
    </row>
    <row r="6376" spans="1:4" ht="38.25">
      <c r="A6376" s="569">
        <v>95369</v>
      </c>
      <c r="B6376" s="569" t="s">
        <v>10725</v>
      </c>
      <c r="C6376" s="569" t="s">
        <v>26</v>
      </c>
      <c r="D6376" s="570">
        <v>7.0000000000000007E-2</v>
      </c>
    </row>
    <row r="6377" spans="1:4" ht="25.5">
      <c r="A6377" s="569">
        <v>95370</v>
      </c>
      <c r="B6377" s="569" t="s">
        <v>10726</v>
      </c>
      <c r="C6377" s="569" t="s">
        <v>26</v>
      </c>
      <c r="D6377" s="570">
        <v>0.17</v>
      </c>
    </row>
    <row r="6378" spans="1:4" ht="25.5">
      <c r="A6378" s="569">
        <v>95371</v>
      </c>
      <c r="B6378" s="569" t="s">
        <v>6093</v>
      </c>
      <c r="C6378" s="569" t="s">
        <v>26</v>
      </c>
      <c r="D6378" s="570">
        <v>0.21</v>
      </c>
    </row>
    <row r="6379" spans="1:4" ht="25.5">
      <c r="A6379" s="569">
        <v>95372</v>
      </c>
      <c r="B6379" s="569" t="s">
        <v>6094</v>
      </c>
      <c r="C6379" s="569" t="s">
        <v>26</v>
      </c>
      <c r="D6379" s="570">
        <v>0.15</v>
      </c>
    </row>
    <row r="6380" spans="1:4" ht="38.25">
      <c r="A6380" s="569">
        <v>95373</v>
      </c>
      <c r="B6380" s="569" t="s">
        <v>10727</v>
      </c>
      <c r="C6380" s="569" t="s">
        <v>26</v>
      </c>
      <c r="D6380" s="570">
        <v>0.17</v>
      </c>
    </row>
    <row r="6381" spans="1:4" ht="38.25">
      <c r="A6381" s="569">
        <v>95374</v>
      </c>
      <c r="B6381" s="569" t="s">
        <v>10728</v>
      </c>
      <c r="C6381" s="569" t="s">
        <v>26</v>
      </c>
      <c r="D6381" s="570">
        <v>0.16</v>
      </c>
    </row>
    <row r="6382" spans="1:4" ht="25.5">
      <c r="A6382" s="569">
        <v>95375</v>
      </c>
      <c r="B6382" s="569" t="s">
        <v>6095</v>
      </c>
      <c r="C6382" s="569" t="s">
        <v>26</v>
      </c>
      <c r="D6382" s="570">
        <v>0.15</v>
      </c>
    </row>
    <row r="6383" spans="1:4" ht="25.5">
      <c r="A6383" s="569">
        <v>95376</v>
      </c>
      <c r="B6383" s="569" t="s">
        <v>10729</v>
      </c>
      <c r="C6383" s="569" t="s">
        <v>26</v>
      </c>
      <c r="D6383" s="570">
        <v>0.03</v>
      </c>
    </row>
    <row r="6384" spans="1:4" ht="25.5">
      <c r="A6384" s="569">
        <v>95377</v>
      </c>
      <c r="B6384" s="569" t="s">
        <v>10730</v>
      </c>
      <c r="C6384" s="569" t="s">
        <v>26</v>
      </c>
      <c r="D6384" s="570">
        <v>0.11</v>
      </c>
    </row>
    <row r="6385" spans="1:4" ht="25.5">
      <c r="A6385" s="569">
        <v>95378</v>
      </c>
      <c r="B6385" s="569" t="s">
        <v>6096</v>
      </c>
      <c r="C6385" s="569" t="s">
        <v>26</v>
      </c>
      <c r="D6385" s="570">
        <v>0.16</v>
      </c>
    </row>
    <row r="6386" spans="1:4" ht="25.5">
      <c r="A6386" s="569">
        <v>95379</v>
      </c>
      <c r="B6386" s="569" t="s">
        <v>6097</v>
      </c>
      <c r="C6386" s="569" t="s">
        <v>26</v>
      </c>
      <c r="D6386" s="570">
        <v>0.11</v>
      </c>
    </row>
    <row r="6387" spans="1:4" ht="38.25">
      <c r="A6387" s="569">
        <v>95380</v>
      </c>
      <c r="B6387" s="569" t="s">
        <v>10731</v>
      </c>
      <c r="C6387" s="569" t="s">
        <v>26</v>
      </c>
      <c r="D6387" s="570">
        <v>0.15</v>
      </c>
    </row>
    <row r="6388" spans="1:4" ht="25.5">
      <c r="A6388" s="569">
        <v>95381</v>
      </c>
      <c r="B6388" s="569" t="s">
        <v>6098</v>
      </c>
      <c r="C6388" s="569" t="s">
        <v>26</v>
      </c>
      <c r="D6388" s="570">
        <v>0.15</v>
      </c>
    </row>
    <row r="6389" spans="1:4" ht="38.25">
      <c r="A6389" s="569">
        <v>95382</v>
      </c>
      <c r="B6389" s="569" t="s">
        <v>10732</v>
      </c>
      <c r="C6389" s="569" t="s">
        <v>26</v>
      </c>
      <c r="D6389" s="570">
        <v>0.14000000000000001</v>
      </c>
    </row>
    <row r="6390" spans="1:4" ht="38.25">
      <c r="A6390" s="569">
        <v>95383</v>
      </c>
      <c r="B6390" s="569" t="s">
        <v>10733</v>
      </c>
      <c r="C6390" s="569" t="s">
        <v>26</v>
      </c>
      <c r="D6390" s="570">
        <v>0.12</v>
      </c>
    </row>
    <row r="6391" spans="1:4" ht="38.25">
      <c r="A6391" s="569">
        <v>95384</v>
      </c>
      <c r="B6391" s="569" t="s">
        <v>10734</v>
      </c>
      <c r="C6391" s="569" t="s">
        <v>26</v>
      </c>
      <c r="D6391" s="570">
        <v>0.15</v>
      </c>
    </row>
    <row r="6392" spans="1:4" ht="25.5">
      <c r="A6392" s="569">
        <v>95385</v>
      </c>
      <c r="B6392" s="569" t="s">
        <v>10735</v>
      </c>
      <c r="C6392" s="569" t="s">
        <v>26</v>
      </c>
      <c r="D6392" s="570">
        <v>0.12</v>
      </c>
    </row>
    <row r="6393" spans="1:4" ht="25.5">
      <c r="A6393" s="569">
        <v>95386</v>
      </c>
      <c r="B6393" s="569" t="s">
        <v>10736</v>
      </c>
      <c r="C6393" s="569" t="s">
        <v>26</v>
      </c>
      <c r="D6393" s="570">
        <v>0.09</v>
      </c>
    </row>
    <row r="6394" spans="1:4" ht="25.5">
      <c r="A6394" s="569">
        <v>95387</v>
      </c>
      <c r="B6394" s="569" t="s">
        <v>10737</v>
      </c>
      <c r="C6394" s="569" t="s">
        <v>26</v>
      </c>
      <c r="D6394" s="570">
        <v>0.14000000000000001</v>
      </c>
    </row>
    <row r="6395" spans="1:4" ht="25.5">
      <c r="A6395" s="569">
        <v>95388</v>
      </c>
      <c r="B6395" s="569" t="s">
        <v>10738</v>
      </c>
      <c r="C6395" s="569" t="s">
        <v>26</v>
      </c>
      <c r="D6395" s="570">
        <v>0.04</v>
      </c>
    </row>
    <row r="6396" spans="1:4" ht="38.25">
      <c r="A6396" s="569">
        <v>95389</v>
      </c>
      <c r="B6396" s="569" t="s">
        <v>10739</v>
      </c>
      <c r="C6396" s="569" t="s">
        <v>26</v>
      </c>
      <c r="D6396" s="570">
        <v>0.06</v>
      </c>
    </row>
    <row r="6397" spans="1:4" ht="25.5">
      <c r="A6397" s="569">
        <v>95390</v>
      </c>
      <c r="B6397" s="569" t="s">
        <v>10740</v>
      </c>
      <c r="C6397" s="569" t="s">
        <v>26</v>
      </c>
      <c r="D6397" s="570">
        <v>0.05</v>
      </c>
    </row>
    <row r="6398" spans="1:4" ht="38.25">
      <c r="A6398" s="569">
        <v>95391</v>
      </c>
      <c r="B6398" s="569" t="s">
        <v>10741</v>
      </c>
      <c r="C6398" s="569" t="s">
        <v>26</v>
      </c>
      <c r="D6398" s="570">
        <v>0.08</v>
      </c>
    </row>
    <row r="6399" spans="1:4" ht="25.5">
      <c r="A6399" s="569">
        <v>95392</v>
      </c>
      <c r="B6399" s="569" t="s">
        <v>10742</v>
      </c>
      <c r="C6399" s="569" t="s">
        <v>26</v>
      </c>
      <c r="D6399" s="570">
        <v>0.05</v>
      </c>
    </row>
    <row r="6400" spans="1:4" ht="38.25">
      <c r="A6400" s="569">
        <v>95393</v>
      </c>
      <c r="B6400" s="569" t="s">
        <v>10743</v>
      </c>
      <c r="C6400" s="569" t="s">
        <v>26</v>
      </c>
      <c r="D6400" s="570">
        <v>0.2</v>
      </c>
    </row>
    <row r="6401" spans="1:4" ht="38.25">
      <c r="A6401" s="569">
        <v>95394</v>
      </c>
      <c r="B6401" s="569" t="s">
        <v>10744</v>
      </c>
      <c r="C6401" s="569" t="s">
        <v>26</v>
      </c>
      <c r="D6401" s="570">
        <v>0.39</v>
      </c>
    </row>
    <row r="6402" spans="1:4" ht="38.25">
      <c r="A6402" s="569">
        <v>95395</v>
      </c>
      <c r="B6402" s="569" t="s">
        <v>10745</v>
      </c>
      <c r="C6402" s="569" t="s">
        <v>26</v>
      </c>
      <c r="D6402" s="570">
        <v>0.55000000000000004</v>
      </c>
    </row>
    <row r="6403" spans="1:4" ht="38.25">
      <c r="A6403" s="569">
        <v>95396</v>
      </c>
      <c r="B6403" s="569" t="s">
        <v>10746</v>
      </c>
      <c r="C6403" s="569" t="s">
        <v>26</v>
      </c>
      <c r="D6403" s="570">
        <v>0.73</v>
      </c>
    </row>
    <row r="6404" spans="1:4" ht="38.25">
      <c r="A6404" s="569">
        <v>95397</v>
      </c>
      <c r="B6404" s="569" t="s">
        <v>10747</v>
      </c>
      <c r="C6404" s="569" t="s">
        <v>26</v>
      </c>
      <c r="D6404" s="570">
        <v>0.06</v>
      </c>
    </row>
    <row r="6405" spans="1:4" ht="38.25">
      <c r="A6405" s="569">
        <v>95398</v>
      </c>
      <c r="B6405" s="569" t="s">
        <v>10748</v>
      </c>
      <c r="C6405" s="569" t="s">
        <v>26</v>
      </c>
      <c r="D6405" s="570">
        <v>0.04</v>
      </c>
    </row>
    <row r="6406" spans="1:4" ht="38.25">
      <c r="A6406" s="569">
        <v>95399</v>
      </c>
      <c r="B6406" s="569" t="s">
        <v>10749</v>
      </c>
      <c r="C6406" s="569" t="s">
        <v>26</v>
      </c>
      <c r="D6406" s="570">
        <v>0.06</v>
      </c>
    </row>
    <row r="6407" spans="1:4" ht="38.25">
      <c r="A6407" s="569">
        <v>95400</v>
      </c>
      <c r="B6407" s="569" t="s">
        <v>10750</v>
      </c>
      <c r="C6407" s="569" t="s">
        <v>26</v>
      </c>
      <c r="D6407" s="570">
        <v>0.06</v>
      </c>
    </row>
    <row r="6408" spans="1:4" ht="38.25">
      <c r="A6408" s="569">
        <v>95401</v>
      </c>
      <c r="B6408" s="569" t="s">
        <v>10751</v>
      </c>
      <c r="C6408" s="569" t="s">
        <v>26</v>
      </c>
      <c r="D6408" s="570">
        <v>0.28999999999999998</v>
      </c>
    </row>
    <row r="6409" spans="1:4" ht="38.25">
      <c r="A6409" s="569">
        <v>95402</v>
      </c>
      <c r="B6409" s="569" t="s">
        <v>10752</v>
      </c>
      <c r="C6409" s="569" t="s">
        <v>26</v>
      </c>
      <c r="D6409" s="570">
        <v>0.94</v>
      </c>
    </row>
    <row r="6410" spans="1:4" ht="38.25">
      <c r="A6410" s="569">
        <v>95403</v>
      </c>
      <c r="B6410" s="569" t="s">
        <v>10753</v>
      </c>
      <c r="C6410" s="569" t="s">
        <v>26</v>
      </c>
      <c r="D6410" s="570">
        <v>1.07</v>
      </c>
    </row>
    <row r="6411" spans="1:4" ht="38.25">
      <c r="A6411" s="569">
        <v>95404</v>
      </c>
      <c r="B6411" s="569" t="s">
        <v>10754</v>
      </c>
      <c r="C6411" s="569" t="s">
        <v>26</v>
      </c>
      <c r="D6411" s="570">
        <v>1.46</v>
      </c>
    </row>
    <row r="6412" spans="1:4" ht="38.25">
      <c r="A6412" s="569">
        <v>95405</v>
      </c>
      <c r="B6412" s="569" t="s">
        <v>10755</v>
      </c>
      <c r="C6412" s="569" t="s">
        <v>26</v>
      </c>
      <c r="D6412" s="570">
        <v>0.44</v>
      </c>
    </row>
    <row r="6413" spans="1:4" ht="25.5">
      <c r="A6413" s="569">
        <v>95406</v>
      </c>
      <c r="B6413" s="569" t="s">
        <v>10756</v>
      </c>
      <c r="C6413" s="569" t="s">
        <v>26</v>
      </c>
      <c r="D6413" s="570">
        <v>0.08</v>
      </c>
    </row>
    <row r="6414" spans="1:4" ht="38.25">
      <c r="A6414" s="569">
        <v>95407</v>
      </c>
      <c r="B6414" s="569" t="s">
        <v>10757</v>
      </c>
      <c r="C6414" s="569" t="s">
        <v>26</v>
      </c>
      <c r="D6414" s="570">
        <v>0.83</v>
      </c>
    </row>
    <row r="6415" spans="1:4" ht="38.25">
      <c r="A6415" s="569">
        <v>95408</v>
      </c>
      <c r="B6415" s="569" t="s">
        <v>10758</v>
      </c>
      <c r="C6415" s="569" t="s">
        <v>2111</v>
      </c>
      <c r="D6415" s="570">
        <v>5.7</v>
      </c>
    </row>
    <row r="6416" spans="1:4" ht="38.25">
      <c r="A6416" s="569">
        <v>95409</v>
      </c>
      <c r="B6416" s="569" t="s">
        <v>10759</v>
      </c>
      <c r="C6416" s="569" t="s">
        <v>2111</v>
      </c>
      <c r="D6416" s="570">
        <v>10.78</v>
      </c>
    </row>
    <row r="6417" spans="1:4" ht="38.25">
      <c r="A6417" s="569">
        <v>95410</v>
      </c>
      <c r="B6417" s="569" t="s">
        <v>10760</v>
      </c>
      <c r="C6417" s="569" t="s">
        <v>2111</v>
      </c>
      <c r="D6417" s="570">
        <v>8.1300000000000008</v>
      </c>
    </row>
    <row r="6418" spans="1:4" ht="38.25">
      <c r="A6418" s="569">
        <v>95411</v>
      </c>
      <c r="B6418" s="569" t="s">
        <v>10761</v>
      </c>
      <c r="C6418" s="569" t="s">
        <v>2111</v>
      </c>
      <c r="D6418" s="570">
        <v>8.6199999999999992</v>
      </c>
    </row>
    <row r="6419" spans="1:4" ht="38.25">
      <c r="A6419" s="569">
        <v>95412</v>
      </c>
      <c r="B6419" s="569" t="s">
        <v>10762</v>
      </c>
      <c r="C6419" s="569" t="s">
        <v>2111</v>
      </c>
      <c r="D6419" s="570">
        <v>8.6199999999999992</v>
      </c>
    </row>
    <row r="6420" spans="1:4" ht="25.5">
      <c r="A6420" s="569">
        <v>95413</v>
      </c>
      <c r="B6420" s="569" t="s">
        <v>10763</v>
      </c>
      <c r="C6420" s="569" t="s">
        <v>2111</v>
      </c>
      <c r="D6420" s="570">
        <v>6.93</v>
      </c>
    </row>
    <row r="6421" spans="1:4" ht="38.25">
      <c r="A6421" s="569">
        <v>95414</v>
      </c>
      <c r="B6421" s="569" t="s">
        <v>10764</v>
      </c>
      <c r="C6421" s="569" t="s">
        <v>2111</v>
      </c>
      <c r="D6421" s="570">
        <v>27.97</v>
      </c>
    </row>
    <row r="6422" spans="1:4" ht="38.25">
      <c r="A6422" s="569">
        <v>95415</v>
      </c>
      <c r="B6422" s="569" t="s">
        <v>10765</v>
      </c>
      <c r="C6422" s="569" t="s">
        <v>2111</v>
      </c>
      <c r="D6422" s="570">
        <v>127.35</v>
      </c>
    </row>
    <row r="6423" spans="1:4" ht="38.25">
      <c r="A6423" s="569">
        <v>95416</v>
      </c>
      <c r="B6423" s="569" t="s">
        <v>10766</v>
      </c>
      <c r="C6423" s="569" t="s">
        <v>2111</v>
      </c>
      <c r="D6423" s="570">
        <v>5.58</v>
      </c>
    </row>
    <row r="6424" spans="1:4" ht="38.25">
      <c r="A6424" s="569">
        <v>95417</v>
      </c>
      <c r="B6424" s="569" t="s">
        <v>10767</v>
      </c>
      <c r="C6424" s="569" t="s">
        <v>2111</v>
      </c>
      <c r="D6424" s="570">
        <v>144.94999999999999</v>
      </c>
    </row>
    <row r="6425" spans="1:4" ht="38.25">
      <c r="A6425" s="569">
        <v>95418</v>
      </c>
      <c r="B6425" s="569" t="s">
        <v>10768</v>
      </c>
      <c r="C6425" s="569" t="s">
        <v>2111</v>
      </c>
      <c r="D6425" s="570">
        <v>198.14</v>
      </c>
    </row>
    <row r="6426" spans="1:4" ht="38.25">
      <c r="A6426" s="569">
        <v>95419</v>
      </c>
      <c r="B6426" s="569" t="s">
        <v>10769</v>
      </c>
      <c r="C6426" s="569" t="s">
        <v>2111</v>
      </c>
      <c r="D6426" s="570">
        <v>52.6</v>
      </c>
    </row>
    <row r="6427" spans="1:4" ht="38.25">
      <c r="A6427" s="569">
        <v>95420</v>
      </c>
      <c r="B6427" s="569" t="s">
        <v>10770</v>
      </c>
      <c r="C6427" s="569" t="s">
        <v>2111</v>
      </c>
      <c r="D6427" s="570">
        <v>74.72</v>
      </c>
    </row>
    <row r="6428" spans="1:4" ht="38.25">
      <c r="A6428" s="569">
        <v>95421</v>
      </c>
      <c r="B6428" s="569" t="s">
        <v>10771</v>
      </c>
      <c r="C6428" s="569" t="s">
        <v>2111</v>
      </c>
      <c r="D6428" s="570">
        <v>98.79</v>
      </c>
    </row>
    <row r="6429" spans="1:4" ht="38.25">
      <c r="A6429" s="569">
        <v>95422</v>
      </c>
      <c r="B6429" s="569" t="s">
        <v>10772</v>
      </c>
      <c r="C6429" s="569" t="s">
        <v>2111</v>
      </c>
      <c r="D6429" s="570">
        <v>38.93</v>
      </c>
    </row>
    <row r="6430" spans="1:4" ht="38.25">
      <c r="A6430" s="569">
        <v>95423</v>
      </c>
      <c r="B6430" s="569" t="s">
        <v>10773</v>
      </c>
      <c r="C6430" s="569" t="s">
        <v>2111</v>
      </c>
      <c r="D6430" s="570">
        <v>59.1</v>
      </c>
    </row>
    <row r="6431" spans="1:4" ht="25.5">
      <c r="A6431" s="569">
        <v>95424</v>
      </c>
      <c r="B6431" s="569" t="s">
        <v>10774</v>
      </c>
      <c r="C6431" s="569" t="s">
        <v>2111</v>
      </c>
      <c r="D6431" s="570">
        <v>11.4</v>
      </c>
    </row>
    <row r="6432" spans="1:4">
      <c r="A6432" s="569"/>
      <c r="B6432" s="569"/>
      <c r="C6432" s="569"/>
      <c r="D6432" s="570"/>
    </row>
    <row r="6433" spans="1:4" ht="38.25">
      <c r="A6433" s="571">
        <v>13532</v>
      </c>
      <c r="B6433" s="571" t="s">
        <v>13385</v>
      </c>
      <c r="C6433" s="571" t="s">
        <v>6748</v>
      </c>
      <c r="D6433" s="572">
        <v>50972.49</v>
      </c>
    </row>
    <row r="6434" spans="1:4" ht="51">
      <c r="A6434" s="571">
        <v>12075</v>
      </c>
      <c r="B6434" s="571" t="s">
        <v>2588</v>
      </c>
      <c r="C6434" s="571" t="s">
        <v>6748</v>
      </c>
      <c r="D6434" s="572">
        <v>557.54999999999995</v>
      </c>
    </row>
    <row r="6435" spans="1:4" ht="51">
      <c r="A6435" s="571">
        <v>13617</v>
      </c>
      <c r="B6435" s="571" t="s">
        <v>13386</v>
      </c>
      <c r="C6435" s="571" t="s">
        <v>6748</v>
      </c>
      <c r="D6435" s="572">
        <v>46516.36</v>
      </c>
    </row>
    <row r="6436" spans="1:4" ht="38.25">
      <c r="A6436" s="571">
        <v>1159</v>
      </c>
      <c r="B6436" s="571" t="s">
        <v>13387</v>
      </c>
      <c r="C6436" s="571" t="s">
        <v>6748</v>
      </c>
      <c r="D6436" s="572">
        <v>152529.47</v>
      </c>
    </row>
    <row r="6437" spans="1:4" ht="51">
      <c r="A6437" s="571">
        <v>2404</v>
      </c>
      <c r="B6437" s="571" t="s">
        <v>834</v>
      </c>
      <c r="C6437" s="571" t="s">
        <v>6753</v>
      </c>
      <c r="D6437" s="572">
        <v>80</v>
      </c>
    </row>
    <row r="6438" spans="1:4" ht="38.25">
      <c r="A6438" s="571">
        <v>2720</v>
      </c>
      <c r="B6438" s="571" t="s">
        <v>935</v>
      </c>
      <c r="C6438" s="571" t="s">
        <v>6751</v>
      </c>
      <c r="D6438" s="572">
        <v>154.02000000000001</v>
      </c>
    </row>
    <row r="6439" spans="1:4" ht="63.75">
      <c r="A6439" s="571">
        <v>2719</v>
      </c>
      <c r="B6439" s="571" t="s">
        <v>934</v>
      </c>
      <c r="C6439" s="571" t="s">
        <v>6751</v>
      </c>
      <c r="D6439" s="572">
        <v>130.5</v>
      </c>
    </row>
    <row r="6440" spans="1:4" ht="51">
      <c r="A6440" s="571">
        <v>13382</v>
      </c>
      <c r="B6440" s="571" t="s">
        <v>2782</v>
      </c>
      <c r="C6440" s="571" t="s">
        <v>6748</v>
      </c>
      <c r="D6440" s="572">
        <v>181.5</v>
      </c>
    </row>
    <row r="6441" spans="1:4" ht="51">
      <c r="A6441" s="571">
        <v>20198</v>
      </c>
      <c r="B6441" s="571" t="s">
        <v>2956</v>
      </c>
      <c r="C6441" s="571" t="s">
        <v>6746</v>
      </c>
      <c r="D6441" s="572">
        <v>1447.33</v>
      </c>
    </row>
    <row r="6442" spans="1:4" ht="51">
      <c r="A6442" s="571">
        <v>4126</v>
      </c>
      <c r="B6442" s="571" t="s">
        <v>1318</v>
      </c>
      <c r="C6442" s="571" t="s">
        <v>6748</v>
      </c>
      <c r="D6442" s="572">
        <v>167.11</v>
      </c>
    </row>
    <row r="6443" spans="1:4" ht="38.25">
      <c r="A6443" s="571">
        <v>10615</v>
      </c>
      <c r="B6443" s="571" t="s">
        <v>13388</v>
      </c>
      <c r="C6443" s="571" t="s">
        <v>6748</v>
      </c>
      <c r="D6443" s="572">
        <v>43290</v>
      </c>
    </row>
    <row r="6444" spans="1:4" ht="38.25">
      <c r="A6444" s="571">
        <v>13860</v>
      </c>
      <c r="B6444" s="571" t="s">
        <v>13389</v>
      </c>
      <c r="C6444" s="571" t="s">
        <v>6748</v>
      </c>
      <c r="D6444" s="572">
        <v>46868.71</v>
      </c>
    </row>
    <row r="6445" spans="1:4" ht="38.25">
      <c r="A6445" s="571">
        <v>38605</v>
      </c>
      <c r="B6445" s="571" t="s">
        <v>3905</v>
      </c>
      <c r="C6445" s="571" t="s">
        <v>6748</v>
      </c>
      <c r="D6445" s="572">
        <v>103.06</v>
      </c>
    </row>
    <row r="6446" spans="1:4" ht="25.5">
      <c r="A6446" s="571">
        <v>11270</v>
      </c>
      <c r="B6446" s="571" t="s">
        <v>2315</v>
      </c>
      <c r="C6446" s="571" t="s">
        <v>6748</v>
      </c>
      <c r="D6446" s="572">
        <v>1.38</v>
      </c>
    </row>
    <row r="6447" spans="1:4" ht="25.5">
      <c r="A6447" s="571">
        <v>412</v>
      </c>
      <c r="B6447" s="571" t="s">
        <v>283</v>
      </c>
      <c r="C6447" s="571" t="s">
        <v>6748</v>
      </c>
      <c r="D6447" s="572">
        <v>1.02</v>
      </c>
    </row>
    <row r="6448" spans="1:4" ht="25.5">
      <c r="A6448" s="571">
        <v>414</v>
      </c>
      <c r="B6448" s="571" t="s">
        <v>284</v>
      </c>
      <c r="C6448" s="571" t="s">
        <v>6748</v>
      </c>
      <c r="D6448" s="572">
        <v>0.06</v>
      </c>
    </row>
    <row r="6449" spans="1:4" ht="25.5">
      <c r="A6449" s="571">
        <v>410</v>
      </c>
      <c r="B6449" s="571" t="s">
        <v>281</v>
      </c>
      <c r="C6449" s="571" t="s">
        <v>6748</v>
      </c>
      <c r="D6449" s="572">
        <v>0.15</v>
      </c>
    </row>
    <row r="6450" spans="1:4" ht="25.5">
      <c r="A6450" s="571">
        <v>411</v>
      </c>
      <c r="B6450" s="571" t="s">
        <v>282</v>
      </c>
      <c r="C6450" s="571" t="s">
        <v>6748</v>
      </c>
      <c r="D6450" s="572">
        <v>0.2</v>
      </c>
    </row>
    <row r="6451" spans="1:4" ht="25.5">
      <c r="A6451" s="571">
        <v>408</v>
      </c>
      <c r="B6451" s="571" t="s">
        <v>280</v>
      </c>
      <c r="C6451" s="571" t="s">
        <v>6748</v>
      </c>
      <c r="D6451" s="572">
        <v>0.99</v>
      </c>
    </row>
    <row r="6452" spans="1:4" ht="38.25">
      <c r="A6452" s="571">
        <v>39131</v>
      </c>
      <c r="B6452" s="571" t="s">
        <v>3945</v>
      </c>
      <c r="C6452" s="571" t="s">
        <v>6748</v>
      </c>
      <c r="D6452" s="572">
        <v>2.12</v>
      </c>
    </row>
    <row r="6453" spans="1:4" ht="38.25">
      <c r="A6453" s="571">
        <v>394</v>
      </c>
      <c r="B6453" s="571" t="s">
        <v>269</v>
      </c>
      <c r="C6453" s="571" t="s">
        <v>6748</v>
      </c>
      <c r="D6453" s="572">
        <v>2.15</v>
      </c>
    </row>
    <row r="6454" spans="1:4" ht="38.25">
      <c r="A6454" s="571">
        <v>39130</v>
      </c>
      <c r="B6454" s="571" t="s">
        <v>3944</v>
      </c>
      <c r="C6454" s="571" t="s">
        <v>6748</v>
      </c>
      <c r="D6454" s="572">
        <v>1.94</v>
      </c>
    </row>
    <row r="6455" spans="1:4" ht="38.25">
      <c r="A6455" s="571">
        <v>395</v>
      </c>
      <c r="B6455" s="571" t="s">
        <v>270</v>
      </c>
      <c r="C6455" s="571" t="s">
        <v>6748</v>
      </c>
      <c r="D6455" s="572">
        <v>2.0699999999999998</v>
      </c>
    </row>
    <row r="6456" spans="1:4" ht="38.25">
      <c r="A6456" s="571">
        <v>39127</v>
      </c>
      <c r="B6456" s="571" t="s">
        <v>3941</v>
      </c>
      <c r="C6456" s="571" t="s">
        <v>6748</v>
      </c>
      <c r="D6456" s="572">
        <v>1.02</v>
      </c>
    </row>
    <row r="6457" spans="1:4" ht="38.25">
      <c r="A6457" s="571">
        <v>392</v>
      </c>
      <c r="B6457" s="571" t="s">
        <v>97</v>
      </c>
      <c r="C6457" s="571" t="s">
        <v>6748</v>
      </c>
      <c r="D6457" s="572">
        <v>1.05</v>
      </c>
    </row>
    <row r="6458" spans="1:4" ht="38.25">
      <c r="A6458" s="571">
        <v>39129</v>
      </c>
      <c r="B6458" s="571" t="s">
        <v>3943</v>
      </c>
      <c r="C6458" s="571" t="s">
        <v>6748</v>
      </c>
      <c r="D6458" s="572">
        <v>1.19</v>
      </c>
    </row>
    <row r="6459" spans="1:4" ht="38.25">
      <c r="A6459" s="571">
        <v>393</v>
      </c>
      <c r="B6459" s="571" t="s">
        <v>268</v>
      </c>
      <c r="C6459" s="571" t="s">
        <v>6748</v>
      </c>
      <c r="D6459" s="572">
        <v>1.25</v>
      </c>
    </row>
    <row r="6460" spans="1:4" ht="38.25">
      <c r="A6460" s="571">
        <v>39133</v>
      </c>
      <c r="B6460" s="571" t="s">
        <v>3947</v>
      </c>
      <c r="C6460" s="571" t="s">
        <v>6748</v>
      </c>
      <c r="D6460" s="572">
        <v>2.79</v>
      </c>
    </row>
    <row r="6461" spans="1:4" ht="38.25">
      <c r="A6461" s="571">
        <v>397</v>
      </c>
      <c r="B6461" s="571" t="s">
        <v>272</v>
      </c>
      <c r="C6461" s="571" t="s">
        <v>6748</v>
      </c>
      <c r="D6461" s="572">
        <v>3.08</v>
      </c>
    </row>
    <row r="6462" spans="1:4" ht="38.25">
      <c r="A6462" s="571">
        <v>39132</v>
      </c>
      <c r="B6462" s="571" t="s">
        <v>3946</v>
      </c>
      <c r="C6462" s="571" t="s">
        <v>6748</v>
      </c>
      <c r="D6462" s="572">
        <v>2.23</v>
      </c>
    </row>
    <row r="6463" spans="1:4" ht="38.25">
      <c r="A6463" s="571">
        <v>396</v>
      </c>
      <c r="B6463" s="571" t="s">
        <v>271</v>
      </c>
      <c r="C6463" s="571" t="s">
        <v>6748</v>
      </c>
      <c r="D6463" s="572">
        <v>2.39</v>
      </c>
    </row>
    <row r="6464" spans="1:4" ht="38.25">
      <c r="A6464" s="571">
        <v>39135</v>
      </c>
      <c r="B6464" s="571" t="s">
        <v>3949</v>
      </c>
      <c r="C6464" s="571" t="s">
        <v>6748</v>
      </c>
      <c r="D6464" s="572">
        <v>4.46</v>
      </c>
    </row>
    <row r="6465" spans="1:4" ht="38.25">
      <c r="A6465" s="571">
        <v>39128</v>
      </c>
      <c r="B6465" s="571" t="s">
        <v>3942</v>
      </c>
      <c r="C6465" s="571" t="s">
        <v>6748</v>
      </c>
      <c r="D6465" s="572">
        <v>1.1100000000000001</v>
      </c>
    </row>
    <row r="6466" spans="1:4" ht="38.25">
      <c r="A6466" s="571">
        <v>400</v>
      </c>
      <c r="B6466" s="571" t="s">
        <v>275</v>
      </c>
      <c r="C6466" s="571" t="s">
        <v>6748</v>
      </c>
      <c r="D6466" s="572">
        <v>1.0900000000000001</v>
      </c>
    </row>
    <row r="6467" spans="1:4" ht="38.25">
      <c r="A6467" s="571">
        <v>39125</v>
      </c>
      <c r="B6467" s="571" t="s">
        <v>3939</v>
      </c>
      <c r="C6467" s="571" t="s">
        <v>6748</v>
      </c>
      <c r="D6467" s="572">
        <v>1.1100000000000001</v>
      </c>
    </row>
    <row r="6468" spans="1:4" ht="38.25">
      <c r="A6468" s="571">
        <v>39134</v>
      </c>
      <c r="B6468" s="571" t="s">
        <v>3948</v>
      </c>
      <c r="C6468" s="571" t="s">
        <v>6748</v>
      </c>
      <c r="D6468" s="572">
        <v>3.72</v>
      </c>
    </row>
    <row r="6469" spans="1:4" ht="38.25">
      <c r="A6469" s="571">
        <v>398</v>
      </c>
      <c r="B6469" s="571" t="s">
        <v>273</v>
      </c>
      <c r="C6469" s="571" t="s">
        <v>6748</v>
      </c>
      <c r="D6469" s="572">
        <v>3.43</v>
      </c>
    </row>
    <row r="6470" spans="1:4" ht="38.25">
      <c r="A6470" s="571">
        <v>39126</v>
      </c>
      <c r="B6470" s="571" t="s">
        <v>3940</v>
      </c>
      <c r="C6470" s="571" t="s">
        <v>6748</v>
      </c>
      <c r="D6470" s="572">
        <v>5.0199999999999996</v>
      </c>
    </row>
    <row r="6471" spans="1:4" ht="38.25">
      <c r="A6471" s="571">
        <v>399</v>
      </c>
      <c r="B6471" s="571" t="s">
        <v>274</v>
      </c>
      <c r="C6471" s="571" t="s">
        <v>6748</v>
      </c>
      <c r="D6471" s="572">
        <v>4.42</v>
      </c>
    </row>
    <row r="6472" spans="1:4" ht="25.5">
      <c r="A6472" s="571">
        <v>39158</v>
      </c>
      <c r="B6472" s="571" t="s">
        <v>6142</v>
      </c>
      <c r="C6472" s="571" t="s">
        <v>6748</v>
      </c>
      <c r="D6472" s="572">
        <v>11.88</v>
      </c>
    </row>
    <row r="6473" spans="1:4" ht="25.5">
      <c r="A6473" s="571">
        <v>39141</v>
      </c>
      <c r="B6473" s="571" t="s">
        <v>3955</v>
      </c>
      <c r="C6473" s="571" t="s">
        <v>6748</v>
      </c>
      <c r="D6473" s="572">
        <v>0.86</v>
      </c>
    </row>
    <row r="6474" spans="1:4" ht="25.5">
      <c r="A6474" s="571">
        <v>39140</v>
      </c>
      <c r="B6474" s="571" t="s">
        <v>3954</v>
      </c>
      <c r="C6474" s="571" t="s">
        <v>6748</v>
      </c>
      <c r="D6474" s="572">
        <v>0.78</v>
      </c>
    </row>
    <row r="6475" spans="1:4" ht="25.5">
      <c r="A6475" s="571">
        <v>39137</v>
      </c>
      <c r="B6475" s="571" t="s">
        <v>3951</v>
      </c>
      <c r="C6475" s="571" t="s">
        <v>6748</v>
      </c>
      <c r="D6475" s="572">
        <v>0.45</v>
      </c>
    </row>
    <row r="6476" spans="1:4" ht="25.5">
      <c r="A6476" s="571">
        <v>39139</v>
      </c>
      <c r="B6476" s="571" t="s">
        <v>3953</v>
      </c>
      <c r="C6476" s="571" t="s">
        <v>6748</v>
      </c>
      <c r="D6476" s="572">
        <v>0.65</v>
      </c>
    </row>
    <row r="6477" spans="1:4" ht="25.5">
      <c r="A6477" s="571">
        <v>39143</v>
      </c>
      <c r="B6477" s="571" t="s">
        <v>3957</v>
      </c>
      <c r="C6477" s="571" t="s">
        <v>6748</v>
      </c>
      <c r="D6477" s="572">
        <v>1.78</v>
      </c>
    </row>
    <row r="6478" spans="1:4" ht="25.5">
      <c r="A6478" s="571">
        <v>39142</v>
      </c>
      <c r="B6478" s="571" t="s">
        <v>3956</v>
      </c>
      <c r="C6478" s="571" t="s">
        <v>6748</v>
      </c>
      <c r="D6478" s="572">
        <v>1.27</v>
      </c>
    </row>
    <row r="6479" spans="1:4" ht="25.5">
      <c r="A6479" s="571">
        <v>39138</v>
      </c>
      <c r="B6479" s="571" t="s">
        <v>3952</v>
      </c>
      <c r="C6479" s="571" t="s">
        <v>6748</v>
      </c>
      <c r="D6479" s="572">
        <v>0.47</v>
      </c>
    </row>
    <row r="6480" spans="1:4" ht="25.5">
      <c r="A6480" s="571">
        <v>39136</v>
      </c>
      <c r="B6480" s="571" t="s">
        <v>3950</v>
      </c>
      <c r="C6480" s="571" t="s">
        <v>6748</v>
      </c>
      <c r="D6480" s="572">
        <v>0.31</v>
      </c>
    </row>
    <row r="6481" spans="1:4" ht="25.5">
      <c r="A6481" s="571">
        <v>39144</v>
      </c>
      <c r="B6481" s="571" t="s">
        <v>3958</v>
      </c>
      <c r="C6481" s="571" t="s">
        <v>6748</v>
      </c>
      <c r="D6481" s="572">
        <v>2.0699999999999998</v>
      </c>
    </row>
    <row r="6482" spans="1:4" ht="25.5">
      <c r="A6482" s="571">
        <v>39145</v>
      </c>
      <c r="B6482" s="571" t="s">
        <v>3959</v>
      </c>
      <c r="C6482" s="571" t="s">
        <v>6748</v>
      </c>
      <c r="D6482" s="572">
        <v>3.41</v>
      </c>
    </row>
    <row r="6483" spans="1:4" ht="38.25">
      <c r="A6483" s="571">
        <v>12615</v>
      </c>
      <c r="B6483" s="571" t="s">
        <v>2680</v>
      </c>
      <c r="C6483" s="571" t="s">
        <v>6748</v>
      </c>
      <c r="D6483" s="572">
        <v>3.36</v>
      </c>
    </row>
    <row r="6484" spans="1:4" ht="38.25">
      <c r="A6484" s="571">
        <v>11927</v>
      </c>
      <c r="B6484" s="571" t="s">
        <v>2547</v>
      </c>
      <c r="C6484" s="571" t="s">
        <v>6748</v>
      </c>
      <c r="D6484" s="572">
        <v>4.12</v>
      </c>
    </row>
    <row r="6485" spans="1:4" ht="38.25">
      <c r="A6485" s="571">
        <v>11928</v>
      </c>
      <c r="B6485" s="571" t="s">
        <v>2548</v>
      </c>
      <c r="C6485" s="571" t="s">
        <v>6748</v>
      </c>
      <c r="D6485" s="572">
        <v>4.71</v>
      </c>
    </row>
    <row r="6486" spans="1:4" ht="38.25">
      <c r="A6486" s="571">
        <v>11929</v>
      </c>
      <c r="B6486" s="571" t="s">
        <v>2549</v>
      </c>
      <c r="C6486" s="571" t="s">
        <v>6748</v>
      </c>
      <c r="D6486" s="572">
        <v>7.3</v>
      </c>
    </row>
    <row r="6487" spans="1:4" ht="25.5">
      <c r="A6487" s="571">
        <v>36801</v>
      </c>
      <c r="B6487" s="571" t="s">
        <v>3441</v>
      </c>
      <c r="C6487" s="571" t="s">
        <v>6748</v>
      </c>
      <c r="D6487" s="572">
        <v>20.77</v>
      </c>
    </row>
    <row r="6488" spans="1:4" ht="38.25">
      <c r="A6488" s="571">
        <v>36246</v>
      </c>
      <c r="B6488" s="571" t="s">
        <v>6134</v>
      </c>
      <c r="C6488" s="571" t="s">
        <v>6752</v>
      </c>
      <c r="D6488" s="572">
        <v>2.41</v>
      </c>
    </row>
    <row r="6489" spans="1:4" ht="25.5">
      <c r="A6489" s="571">
        <v>37600</v>
      </c>
      <c r="B6489" s="571" t="s">
        <v>6137</v>
      </c>
      <c r="C6489" s="571" t="s">
        <v>6748</v>
      </c>
      <c r="D6489" s="572">
        <v>47.99</v>
      </c>
    </row>
    <row r="6490" spans="1:4" ht="25.5">
      <c r="A6490" s="571">
        <v>37599</v>
      </c>
      <c r="B6490" s="571" t="s">
        <v>3574</v>
      </c>
      <c r="C6490" s="571" t="s">
        <v>6748</v>
      </c>
      <c r="D6490" s="572">
        <v>44.66</v>
      </c>
    </row>
    <row r="6491" spans="1:4" ht="25.5">
      <c r="A6491" s="571">
        <v>1</v>
      </c>
      <c r="B6491" s="571" t="s">
        <v>123</v>
      </c>
      <c r="C6491" s="571" t="s">
        <v>6745</v>
      </c>
      <c r="D6491" s="572">
        <v>55</v>
      </c>
    </row>
    <row r="6492" spans="1:4" ht="25.5">
      <c r="A6492" s="571">
        <v>3</v>
      </c>
      <c r="B6492" s="571" t="s">
        <v>125</v>
      </c>
      <c r="C6492" s="571" t="s">
        <v>6747</v>
      </c>
      <c r="D6492" s="572">
        <v>3.26</v>
      </c>
    </row>
    <row r="6493" spans="1:4">
      <c r="A6493" s="571">
        <v>26</v>
      </c>
      <c r="B6493" s="571" t="s">
        <v>139</v>
      </c>
      <c r="C6493" s="571" t="s">
        <v>6745</v>
      </c>
      <c r="D6493" s="572">
        <v>4.0199999999999996</v>
      </c>
    </row>
    <row r="6494" spans="1:4">
      <c r="A6494" s="571">
        <v>20</v>
      </c>
      <c r="B6494" s="571" t="s">
        <v>133</v>
      </c>
      <c r="C6494" s="571" t="s">
        <v>6745</v>
      </c>
      <c r="D6494" s="572">
        <v>4.05</v>
      </c>
    </row>
    <row r="6495" spans="1:4">
      <c r="A6495" s="571">
        <v>21</v>
      </c>
      <c r="B6495" s="571" t="s">
        <v>134</v>
      </c>
      <c r="C6495" s="571" t="s">
        <v>6745</v>
      </c>
      <c r="D6495" s="572">
        <v>4.05</v>
      </c>
    </row>
    <row r="6496" spans="1:4">
      <c r="A6496" s="571">
        <v>24</v>
      </c>
      <c r="B6496" s="571" t="s">
        <v>137</v>
      </c>
      <c r="C6496" s="571" t="s">
        <v>6745</v>
      </c>
      <c r="D6496" s="572">
        <v>4.05</v>
      </c>
    </row>
    <row r="6497" spans="1:4">
      <c r="A6497" s="571">
        <v>25</v>
      </c>
      <c r="B6497" s="571" t="s">
        <v>138</v>
      </c>
      <c r="C6497" s="571" t="s">
        <v>6745</v>
      </c>
      <c r="D6497" s="572">
        <v>4.05</v>
      </c>
    </row>
    <row r="6498" spans="1:4">
      <c r="A6498" s="571">
        <v>34341</v>
      </c>
      <c r="B6498" s="571" t="s">
        <v>6975</v>
      </c>
      <c r="C6498" s="571" t="s">
        <v>6745</v>
      </c>
      <c r="D6498" s="572">
        <v>3.81</v>
      </c>
    </row>
    <row r="6499" spans="1:4">
      <c r="A6499" s="571">
        <v>22</v>
      </c>
      <c r="B6499" s="571" t="s">
        <v>135</v>
      </c>
      <c r="C6499" s="571" t="s">
        <v>6745</v>
      </c>
      <c r="D6499" s="572">
        <v>4.33</v>
      </c>
    </row>
    <row r="6500" spans="1:4">
      <c r="A6500" s="571">
        <v>23</v>
      </c>
      <c r="B6500" s="571" t="s">
        <v>136</v>
      </c>
      <c r="C6500" s="571" t="s">
        <v>6745</v>
      </c>
      <c r="D6500" s="572">
        <v>4.29</v>
      </c>
    </row>
    <row r="6501" spans="1:4">
      <c r="A6501" s="571">
        <v>34439</v>
      </c>
      <c r="B6501" s="571" t="s">
        <v>3158</v>
      </c>
      <c r="C6501" s="571" t="s">
        <v>6745</v>
      </c>
      <c r="D6501" s="572">
        <v>4.8</v>
      </c>
    </row>
    <row r="6502" spans="1:4">
      <c r="A6502" s="571">
        <v>34</v>
      </c>
      <c r="B6502" s="571" t="s">
        <v>146</v>
      </c>
      <c r="C6502" s="571" t="s">
        <v>6745</v>
      </c>
      <c r="D6502" s="572">
        <v>4.2699999999999996</v>
      </c>
    </row>
    <row r="6503" spans="1:4">
      <c r="A6503" s="571">
        <v>34441</v>
      </c>
      <c r="B6503" s="571" t="s">
        <v>3159</v>
      </c>
      <c r="C6503" s="571" t="s">
        <v>6745</v>
      </c>
      <c r="D6503" s="572">
        <v>4.55</v>
      </c>
    </row>
    <row r="6504" spans="1:4">
      <c r="A6504" s="571">
        <v>31</v>
      </c>
      <c r="B6504" s="571" t="s">
        <v>143</v>
      </c>
      <c r="C6504" s="571" t="s">
        <v>6745</v>
      </c>
      <c r="D6504" s="572">
        <v>4.0599999999999996</v>
      </c>
    </row>
    <row r="6505" spans="1:4">
      <c r="A6505" s="571">
        <v>34443</v>
      </c>
      <c r="B6505" s="571" t="s">
        <v>3160</v>
      </c>
      <c r="C6505" s="571" t="s">
        <v>6745</v>
      </c>
      <c r="D6505" s="572">
        <v>4.55</v>
      </c>
    </row>
    <row r="6506" spans="1:4">
      <c r="A6506" s="571">
        <v>27</v>
      </c>
      <c r="B6506" s="571" t="s">
        <v>140</v>
      </c>
      <c r="C6506" s="571" t="s">
        <v>6745</v>
      </c>
      <c r="D6506" s="572">
        <v>4.0599999999999996</v>
      </c>
    </row>
    <row r="6507" spans="1:4">
      <c r="A6507" s="571">
        <v>34446</v>
      </c>
      <c r="B6507" s="571" t="s">
        <v>3161</v>
      </c>
      <c r="C6507" s="571" t="s">
        <v>6745</v>
      </c>
      <c r="D6507" s="572">
        <v>4.55</v>
      </c>
    </row>
    <row r="6508" spans="1:4">
      <c r="A6508" s="571">
        <v>29</v>
      </c>
      <c r="B6508" s="571" t="s">
        <v>142</v>
      </c>
      <c r="C6508" s="571" t="s">
        <v>6745</v>
      </c>
      <c r="D6508" s="572">
        <v>3.79</v>
      </c>
    </row>
    <row r="6509" spans="1:4">
      <c r="A6509" s="571">
        <v>28</v>
      </c>
      <c r="B6509" s="571" t="s">
        <v>141</v>
      </c>
      <c r="C6509" s="571" t="s">
        <v>6745</v>
      </c>
      <c r="D6509" s="572">
        <v>4.3899999999999997</v>
      </c>
    </row>
    <row r="6510" spans="1:4">
      <c r="A6510" s="571">
        <v>34449</v>
      </c>
      <c r="B6510" s="571" t="s">
        <v>3163</v>
      </c>
      <c r="C6510" s="571" t="s">
        <v>6745</v>
      </c>
      <c r="D6510" s="572">
        <v>5.01</v>
      </c>
    </row>
    <row r="6511" spans="1:4">
      <c r="A6511" s="571">
        <v>32</v>
      </c>
      <c r="B6511" s="571" t="s">
        <v>144</v>
      </c>
      <c r="C6511" s="571" t="s">
        <v>6745</v>
      </c>
      <c r="D6511" s="572">
        <v>4.47</v>
      </c>
    </row>
    <row r="6512" spans="1:4">
      <c r="A6512" s="571">
        <v>33</v>
      </c>
      <c r="B6512" s="571" t="s">
        <v>145</v>
      </c>
      <c r="C6512" s="571" t="s">
        <v>6745</v>
      </c>
      <c r="D6512" s="572">
        <v>5.0199999999999996</v>
      </c>
    </row>
    <row r="6513" spans="1:4">
      <c r="A6513" s="571">
        <v>34343</v>
      </c>
      <c r="B6513" s="571" t="s">
        <v>3131</v>
      </c>
      <c r="C6513" s="571" t="s">
        <v>6745</v>
      </c>
      <c r="D6513" s="572">
        <v>4.82</v>
      </c>
    </row>
    <row r="6514" spans="1:4">
      <c r="A6514" s="571">
        <v>34452</v>
      </c>
      <c r="B6514" s="571" t="s">
        <v>3164</v>
      </c>
      <c r="C6514" s="571" t="s">
        <v>6745</v>
      </c>
      <c r="D6514" s="572">
        <v>4.4400000000000004</v>
      </c>
    </row>
    <row r="6515" spans="1:4">
      <c r="A6515" s="571">
        <v>36</v>
      </c>
      <c r="B6515" s="571" t="s">
        <v>147</v>
      </c>
      <c r="C6515" s="571" t="s">
        <v>6745</v>
      </c>
      <c r="D6515" s="572">
        <v>4.2300000000000004</v>
      </c>
    </row>
    <row r="6516" spans="1:4">
      <c r="A6516" s="571">
        <v>34456</v>
      </c>
      <c r="B6516" s="571" t="s">
        <v>3165</v>
      </c>
      <c r="C6516" s="571" t="s">
        <v>6745</v>
      </c>
      <c r="D6516" s="572">
        <v>4.4400000000000004</v>
      </c>
    </row>
    <row r="6517" spans="1:4">
      <c r="A6517" s="571">
        <v>39</v>
      </c>
      <c r="B6517" s="571" t="s">
        <v>149</v>
      </c>
      <c r="C6517" s="571" t="s">
        <v>6745</v>
      </c>
      <c r="D6517" s="572">
        <v>4.2300000000000004</v>
      </c>
    </row>
    <row r="6518" spans="1:4">
      <c r="A6518" s="571">
        <v>34457</v>
      </c>
      <c r="B6518" s="571" t="s">
        <v>6976</v>
      </c>
      <c r="C6518" s="571" t="s">
        <v>6745</v>
      </c>
      <c r="D6518" s="572">
        <v>4.76</v>
      </c>
    </row>
    <row r="6519" spans="1:4">
      <c r="A6519" s="571">
        <v>40</v>
      </c>
      <c r="B6519" s="571" t="s">
        <v>150</v>
      </c>
      <c r="C6519" s="571" t="s">
        <v>6745</v>
      </c>
      <c r="D6519" s="572">
        <v>4.32</v>
      </c>
    </row>
    <row r="6520" spans="1:4">
      <c r="A6520" s="571">
        <v>34460</v>
      </c>
      <c r="B6520" s="571" t="s">
        <v>3167</v>
      </c>
      <c r="C6520" s="571" t="s">
        <v>6745</v>
      </c>
      <c r="D6520" s="572">
        <v>4.8600000000000003</v>
      </c>
    </row>
    <row r="6521" spans="1:4">
      <c r="A6521" s="571">
        <v>42</v>
      </c>
      <c r="B6521" s="571" t="s">
        <v>151</v>
      </c>
      <c r="C6521" s="571" t="s">
        <v>6745</v>
      </c>
      <c r="D6521" s="572">
        <v>4.3899999999999997</v>
      </c>
    </row>
    <row r="6522" spans="1:4">
      <c r="A6522" s="571">
        <v>38</v>
      </c>
      <c r="B6522" s="571" t="s">
        <v>148</v>
      </c>
      <c r="C6522" s="571" t="s">
        <v>6745</v>
      </c>
      <c r="D6522" s="572">
        <v>4.8899999999999997</v>
      </c>
    </row>
    <row r="6523" spans="1:4">
      <c r="A6523" s="571">
        <v>34344</v>
      </c>
      <c r="B6523" s="571" t="s">
        <v>3132</v>
      </c>
      <c r="C6523" s="571" t="s">
        <v>6745</v>
      </c>
      <c r="D6523" s="572">
        <v>6.64</v>
      </c>
    </row>
    <row r="6524" spans="1:4" ht="38.25">
      <c r="A6524" s="571">
        <v>20063</v>
      </c>
      <c r="B6524" s="571" t="s">
        <v>2891</v>
      </c>
      <c r="C6524" s="571" t="s">
        <v>6748</v>
      </c>
      <c r="D6524" s="572">
        <v>3.35</v>
      </c>
    </row>
    <row r="6525" spans="1:4" ht="38.25">
      <c r="A6525" s="571">
        <v>40410</v>
      </c>
      <c r="B6525" s="571" t="s">
        <v>7284</v>
      </c>
      <c r="C6525" s="571" t="s">
        <v>6748</v>
      </c>
      <c r="D6525" s="572">
        <v>16.170000000000002</v>
      </c>
    </row>
    <row r="6526" spans="1:4" ht="38.25">
      <c r="A6526" s="571">
        <v>40411</v>
      </c>
      <c r="B6526" s="571" t="s">
        <v>7285</v>
      </c>
      <c r="C6526" s="571" t="s">
        <v>6748</v>
      </c>
      <c r="D6526" s="572">
        <v>17.55</v>
      </c>
    </row>
    <row r="6527" spans="1:4" ht="38.25">
      <c r="A6527" s="571">
        <v>40412</v>
      </c>
      <c r="B6527" s="571" t="s">
        <v>13390</v>
      </c>
      <c r="C6527" s="571" t="s">
        <v>6748</v>
      </c>
      <c r="D6527" s="572">
        <v>19.690000000000001</v>
      </c>
    </row>
    <row r="6528" spans="1:4" ht="25.5">
      <c r="A6528" s="571">
        <v>38838</v>
      </c>
      <c r="B6528" s="571" t="s">
        <v>7050</v>
      </c>
      <c r="C6528" s="571" t="s">
        <v>6748</v>
      </c>
      <c r="D6528" s="572">
        <v>6.34</v>
      </c>
    </row>
    <row r="6529" spans="1:4" ht="25.5">
      <c r="A6529" s="571">
        <v>38839</v>
      </c>
      <c r="B6529" s="571" t="s">
        <v>7051</v>
      </c>
      <c r="C6529" s="571" t="s">
        <v>6748</v>
      </c>
      <c r="D6529" s="572">
        <v>7.46</v>
      </c>
    </row>
    <row r="6530" spans="1:4" ht="51">
      <c r="A6530" s="571">
        <v>55</v>
      </c>
      <c r="B6530" s="571" t="s">
        <v>5943</v>
      </c>
      <c r="C6530" s="571" t="s">
        <v>6748</v>
      </c>
      <c r="D6530" s="572">
        <v>3.12</v>
      </c>
    </row>
    <row r="6531" spans="1:4" ht="51">
      <c r="A6531" s="571">
        <v>61</v>
      </c>
      <c r="B6531" s="571" t="s">
        <v>5945</v>
      </c>
      <c r="C6531" s="571" t="s">
        <v>6748</v>
      </c>
      <c r="D6531" s="572">
        <v>2.95</v>
      </c>
    </row>
    <row r="6532" spans="1:4" ht="51">
      <c r="A6532" s="571">
        <v>62</v>
      </c>
      <c r="B6532" s="571" t="s">
        <v>5946</v>
      </c>
      <c r="C6532" s="571" t="s">
        <v>6748</v>
      </c>
      <c r="D6532" s="572">
        <v>6.11</v>
      </c>
    </row>
    <row r="6533" spans="1:4" ht="38.25">
      <c r="A6533" s="571">
        <v>77</v>
      </c>
      <c r="B6533" s="571" t="s">
        <v>172</v>
      </c>
      <c r="C6533" s="571" t="s">
        <v>6748</v>
      </c>
      <c r="D6533" s="572">
        <v>4.0199999999999996</v>
      </c>
    </row>
    <row r="6534" spans="1:4" ht="25.5">
      <c r="A6534" s="571">
        <v>76</v>
      </c>
      <c r="B6534" s="571" t="s">
        <v>171</v>
      </c>
      <c r="C6534" s="571" t="s">
        <v>6748</v>
      </c>
      <c r="D6534" s="572">
        <v>0.78</v>
      </c>
    </row>
    <row r="6535" spans="1:4" ht="25.5">
      <c r="A6535" s="571">
        <v>67</v>
      </c>
      <c r="B6535" s="571" t="s">
        <v>163</v>
      </c>
      <c r="C6535" s="571" t="s">
        <v>6748</v>
      </c>
      <c r="D6535" s="572">
        <v>8.75</v>
      </c>
    </row>
    <row r="6536" spans="1:4" ht="25.5">
      <c r="A6536" s="571">
        <v>71</v>
      </c>
      <c r="B6536" s="571" t="s">
        <v>167</v>
      </c>
      <c r="C6536" s="571" t="s">
        <v>6748</v>
      </c>
      <c r="D6536" s="572">
        <v>15.39</v>
      </c>
    </row>
    <row r="6537" spans="1:4" ht="25.5">
      <c r="A6537" s="571">
        <v>73</v>
      </c>
      <c r="B6537" s="571" t="s">
        <v>169</v>
      </c>
      <c r="C6537" s="571" t="s">
        <v>6748</v>
      </c>
      <c r="D6537" s="572">
        <v>11.07</v>
      </c>
    </row>
    <row r="6538" spans="1:4" ht="25.5">
      <c r="A6538" s="571">
        <v>103</v>
      </c>
      <c r="B6538" s="571" t="s">
        <v>187</v>
      </c>
      <c r="C6538" s="571" t="s">
        <v>6748</v>
      </c>
      <c r="D6538" s="572">
        <v>38.270000000000003</v>
      </c>
    </row>
    <row r="6539" spans="1:4" ht="25.5">
      <c r="A6539" s="571">
        <v>107</v>
      </c>
      <c r="B6539" s="571" t="s">
        <v>191</v>
      </c>
      <c r="C6539" s="571" t="s">
        <v>6748</v>
      </c>
      <c r="D6539" s="572">
        <v>0.73</v>
      </c>
    </row>
    <row r="6540" spans="1:4" ht="25.5">
      <c r="A6540" s="571">
        <v>65</v>
      </c>
      <c r="B6540" s="571" t="s">
        <v>161</v>
      </c>
      <c r="C6540" s="571" t="s">
        <v>6748</v>
      </c>
      <c r="D6540" s="572">
        <v>0.82</v>
      </c>
    </row>
    <row r="6541" spans="1:4" ht="25.5">
      <c r="A6541" s="571">
        <v>108</v>
      </c>
      <c r="B6541" s="571" t="s">
        <v>192</v>
      </c>
      <c r="C6541" s="571" t="s">
        <v>6748</v>
      </c>
      <c r="D6541" s="572">
        <v>1.62</v>
      </c>
    </row>
    <row r="6542" spans="1:4" ht="25.5">
      <c r="A6542" s="571">
        <v>110</v>
      </c>
      <c r="B6542" s="571" t="s">
        <v>194</v>
      </c>
      <c r="C6542" s="571" t="s">
        <v>6748</v>
      </c>
      <c r="D6542" s="572">
        <v>3.83</v>
      </c>
    </row>
    <row r="6543" spans="1:4" ht="25.5">
      <c r="A6543" s="571">
        <v>109</v>
      </c>
      <c r="B6543" s="571" t="s">
        <v>193</v>
      </c>
      <c r="C6543" s="571" t="s">
        <v>6748</v>
      </c>
      <c r="D6543" s="572">
        <v>2.92</v>
      </c>
    </row>
    <row r="6544" spans="1:4" ht="25.5">
      <c r="A6544" s="571">
        <v>111</v>
      </c>
      <c r="B6544" s="571" t="s">
        <v>195</v>
      </c>
      <c r="C6544" s="571" t="s">
        <v>6748</v>
      </c>
      <c r="D6544" s="572">
        <v>6.65</v>
      </c>
    </row>
    <row r="6545" spans="1:4" ht="25.5">
      <c r="A6545" s="571">
        <v>112</v>
      </c>
      <c r="B6545" s="571" t="s">
        <v>196</v>
      </c>
      <c r="C6545" s="571" t="s">
        <v>6748</v>
      </c>
      <c r="D6545" s="572">
        <v>3.6</v>
      </c>
    </row>
    <row r="6546" spans="1:4" ht="25.5">
      <c r="A6546" s="571">
        <v>113</v>
      </c>
      <c r="B6546" s="571" t="s">
        <v>197</v>
      </c>
      <c r="C6546" s="571" t="s">
        <v>6748</v>
      </c>
      <c r="D6546" s="572">
        <v>9.16</v>
      </c>
    </row>
    <row r="6547" spans="1:4" ht="25.5">
      <c r="A6547" s="571">
        <v>104</v>
      </c>
      <c r="B6547" s="571" t="s">
        <v>188</v>
      </c>
      <c r="C6547" s="571" t="s">
        <v>6748</v>
      </c>
      <c r="D6547" s="572">
        <v>15.81</v>
      </c>
    </row>
    <row r="6548" spans="1:4" ht="25.5">
      <c r="A6548" s="571">
        <v>102</v>
      </c>
      <c r="B6548" s="571" t="s">
        <v>186</v>
      </c>
      <c r="C6548" s="571" t="s">
        <v>6748</v>
      </c>
      <c r="D6548" s="572">
        <v>23.76</v>
      </c>
    </row>
    <row r="6549" spans="1:4" ht="38.25">
      <c r="A6549" s="571">
        <v>95</v>
      </c>
      <c r="B6549" s="571" t="s">
        <v>181</v>
      </c>
      <c r="C6549" s="571" t="s">
        <v>6748</v>
      </c>
      <c r="D6549" s="572">
        <v>10.039999999999999</v>
      </c>
    </row>
    <row r="6550" spans="1:4" ht="38.25">
      <c r="A6550" s="571">
        <v>96</v>
      </c>
      <c r="B6550" s="571" t="s">
        <v>182</v>
      </c>
      <c r="C6550" s="571" t="s">
        <v>6748</v>
      </c>
      <c r="D6550" s="572">
        <v>13</v>
      </c>
    </row>
    <row r="6551" spans="1:4" ht="38.25">
      <c r="A6551" s="571">
        <v>97</v>
      </c>
      <c r="B6551" s="571" t="s">
        <v>183</v>
      </c>
      <c r="C6551" s="571" t="s">
        <v>6748</v>
      </c>
      <c r="D6551" s="572">
        <v>16.37</v>
      </c>
    </row>
    <row r="6552" spans="1:4" ht="38.25">
      <c r="A6552" s="571">
        <v>98</v>
      </c>
      <c r="B6552" s="571" t="s">
        <v>184</v>
      </c>
      <c r="C6552" s="571" t="s">
        <v>6748</v>
      </c>
      <c r="D6552" s="572">
        <v>26.55</v>
      </c>
    </row>
    <row r="6553" spans="1:4" ht="38.25">
      <c r="A6553" s="571">
        <v>99</v>
      </c>
      <c r="B6553" s="571" t="s">
        <v>85</v>
      </c>
      <c r="C6553" s="571" t="s">
        <v>6748</v>
      </c>
      <c r="D6553" s="572">
        <v>30.62</v>
      </c>
    </row>
    <row r="6554" spans="1:4" ht="38.25">
      <c r="A6554" s="571">
        <v>100</v>
      </c>
      <c r="B6554" s="571" t="s">
        <v>185</v>
      </c>
      <c r="C6554" s="571" t="s">
        <v>6748</v>
      </c>
      <c r="D6554" s="572">
        <v>37.229999999999997</v>
      </c>
    </row>
    <row r="6555" spans="1:4" ht="25.5">
      <c r="A6555" s="571">
        <v>75</v>
      </c>
      <c r="B6555" s="571" t="s">
        <v>81</v>
      </c>
      <c r="C6555" s="571" t="s">
        <v>6748</v>
      </c>
      <c r="D6555" s="572">
        <v>279.26</v>
      </c>
    </row>
    <row r="6556" spans="1:4" ht="25.5">
      <c r="A6556" s="571">
        <v>114</v>
      </c>
      <c r="B6556" s="571" t="s">
        <v>198</v>
      </c>
      <c r="C6556" s="571" t="s">
        <v>6748</v>
      </c>
      <c r="D6556" s="572">
        <v>11.02</v>
      </c>
    </row>
    <row r="6557" spans="1:4" ht="25.5">
      <c r="A6557" s="571">
        <v>68</v>
      </c>
      <c r="B6557" s="571" t="s">
        <v>164</v>
      </c>
      <c r="C6557" s="571" t="s">
        <v>6748</v>
      </c>
      <c r="D6557" s="572">
        <v>14.77</v>
      </c>
    </row>
    <row r="6558" spans="1:4" ht="25.5">
      <c r="A6558" s="571">
        <v>86</v>
      </c>
      <c r="B6558" s="571" t="s">
        <v>176</v>
      </c>
      <c r="C6558" s="571" t="s">
        <v>6748</v>
      </c>
      <c r="D6558" s="572">
        <v>21.88</v>
      </c>
    </row>
    <row r="6559" spans="1:4" ht="25.5">
      <c r="A6559" s="571">
        <v>66</v>
      </c>
      <c r="B6559" s="571" t="s">
        <v>162</v>
      </c>
      <c r="C6559" s="571" t="s">
        <v>6748</v>
      </c>
      <c r="D6559" s="572">
        <v>25.1</v>
      </c>
    </row>
    <row r="6560" spans="1:4" ht="25.5">
      <c r="A6560" s="571">
        <v>69</v>
      </c>
      <c r="B6560" s="571" t="s">
        <v>165</v>
      </c>
      <c r="C6560" s="571" t="s">
        <v>6748</v>
      </c>
      <c r="D6560" s="572">
        <v>37.229999999999997</v>
      </c>
    </row>
    <row r="6561" spans="1:4" ht="25.5">
      <c r="A6561" s="571">
        <v>83</v>
      </c>
      <c r="B6561" s="571" t="s">
        <v>87</v>
      </c>
      <c r="C6561" s="571" t="s">
        <v>6748</v>
      </c>
      <c r="D6561" s="572">
        <v>144.86000000000001</v>
      </c>
    </row>
    <row r="6562" spans="1:4" ht="25.5">
      <c r="A6562" s="571">
        <v>74</v>
      </c>
      <c r="B6562" s="571" t="s">
        <v>170</v>
      </c>
      <c r="C6562" s="571" t="s">
        <v>6748</v>
      </c>
      <c r="D6562" s="572">
        <v>195.14</v>
      </c>
    </row>
    <row r="6563" spans="1:4" ht="38.25">
      <c r="A6563" s="571">
        <v>106</v>
      </c>
      <c r="B6563" s="571" t="s">
        <v>190</v>
      </c>
      <c r="C6563" s="571" t="s">
        <v>6748</v>
      </c>
      <c r="D6563" s="572">
        <v>398.93</v>
      </c>
    </row>
    <row r="6564" spans="1:4" ht="38.25">
      <c r="A6564" s="571">
        <v>87</v>
      </c>
      <c r="B6564" s="571" t="s">
        <v>177</v>
      </c>
      <c r="C6564" s="571" t="s">
        <v>6748</v>
      </c>
      <c r="D6564" s="572">
        <v>16.510000000000002</v>
      </c>
    </row>
    <row r="6565" spans="1:4" ht="25.5">
      <c r="A6565" s="571">
        <v>88</v>
      </c>
      <c r="B6565" s="571" t="s">
        <v>178</v>
      </c>
      <c r="C6565" s="571" t="s">
        <v>6748</v>
      </c>
      <c r="D6565" s="572">
        <v>19.86</v>
      </c>
    </row>
    <row r="6566" spans="1:4" ht="38.25">
      <c r="A6566" s="571">
        <v>89</v>
      </c>
      <c r="B6566" s="571" t="s">
        <v>179</v>
      </c>
      <c r="C6566" s="571" t="s">
        <v>6748</v>
      </c>
      <c r="D6566" s="572">
        <v>29.32</v>
      </c>
    </row>
    <row r="6567" spans="1:4" ht="38.25">
      <c r="A6567" s="571">
        <v>90</v>
      </c>
      <c r="B6567" s="571" t="s">
        <v>180</v>
      </c>
      <c r="C6567" s="571" t="s">
        <v>6748</v>
      </c>
      <c r="D6567" s="572">
        <v>33.619999999999997</v>
      </c>
    </row>
    <row r="6568" spans="1:4" ht="25.5">
      <c r="A6568" s="571">
        <v>81</v>
      </c>
      <c r="B6568" s="571" t="s">
        <v>86</v>
      </c>
      <c r="C6568" s="571" t="s">
        <v>6748</v>
      </c>
      <c r="D6568" s="572">
        <v>49.9</v>
      </c>
    </row>
    <row r="6569" spans="1:4" ht="38.25">
      <c r="A6569" s="571">
        <v>82</v>
      </c>
      <c r="B6569" s="571" t="s">
        <v>173</v>
      </c>
      <c r="C6569" s="571" t="s">
        <v>6748</v>
      </c>
      <c r="D6569" s="572">
        <v>194.18</v>
      </c>
    </row>
    <row r="6570" spans="1:4" ht="25.5">
      <c r="A6570" s="571">
        <v>105</v>
      </c>
      <c r="B6570" s="571" t="s">
        <v>189</v>
      </c>
      <c r="C6570" s="571" t="s">
        <v>6748</v>
      </c>
      <c r="D6570" s="572">
        <v>261.56</v>
      </c>
    </row>
    <row r="6571" spans="1:4" ht="25.5">
      <c r="A6571" s="571">
        <v>60</v>
      </c>
      <c r="B6571" s="571" t="s">
        <v>5944</v>
      </c>
      <c r="C6571" s="571" t="s">
        <v>6748</v>
      </c>
      <c r="D6571" s="572">
        <v>4.05</v>
      </c>
    </row>
    <row r="6572" spans="1:4" ht="25.5">
      <c r="A6572" s="571">
        <v>72</v>
      </c>
      <c r="B6572" s="571" t="s">
        <v>168</v>
      </c>
      <c r="C6572" s="571" t="s">
        <v>6748</v>
      </c>
      <c r="D6572" s="572">
        <v>25.89</v>
      </c>
    </row>
    <row r="6573" spans="1:4" ht="25.5">
      <c r="A6573" s="571">
        <v>70</v>
      </c>
      <c r="B6573" s="571" t="s">
        <v>166</v>
      </c>
      <c r="C6573" s="571" t="s">
        <v>6748</v>
      </c>
      <c r="D6573" s="572">
        <v>26.24</v>
      </c>
    </row>
    <row r="6574" spans="1:4" ht="25.5">
      <c r="A6574" s="571">
        <v>85</v>
      </c>
      <c r="B6574" s="571" t="s">
        <v>175</v>
      </c>
      <c r="C6574" s="571" t="s">
        <v>6748</v>
      </c>
      <c r="D6574" s="572">
        <v>37.72</v>
      </c>
    </row>
    <row r="6575" spans="1:4" ht="25.5">
      <c r="A6575" s="571">
        <v>84</v>
      </c>
      <c r="B6575" s="571" t="s">
        <v>174</v>
      </c>
      <c r="C6575" s="571" t="s">
        <v>6748</v>
      </c>
      <c r="D6575" s="572">
        <v>1.43</v>
      </c>
    </row>
    <row r="6576" spans="1:4" ht="25.5">
      <c r="A6576" s="571">
        <v>37997</v>
      </c>
      <c r="B6576" s="571" t="s">
        <v>3673</v>
      </c>
      <c r="C6576" s="571" t="s">
        <v>6748</v>
      </c>
      <c r="D6576" s="572">
        <v>5.6</v>
      </c>
    </row>
    <row r="6577" spans="1:4" ht="25.5">
      <c r="A6577" s="571">
        <v>37998</v>
      </c>
      <c r="B6577" s="571" t="s">
        <v>3674</v>
      </c>
      <c r="C6577" s="571" t="s">
        <v>6748</v>
      </c>
      <c r="D6577" s="572">
        <v>5.81</v>
      </c>
    </row>
    <row r="6578" spans="1:4" ht="38.25">
      <c r="A6578" s="571">
        <v>10899</v>
      </c>
      <c r="B6578" s="571" t="s">
        <v>2194</v>
      </c>
      <c r="C6578" s="571" t="s">
        <v>6748</v>
      </c>
      <c r="D6578" s="572">
        <v>55.39</v>
      </c>
    </row>
    <row r="6579" spans="1:4" ht="38.25">
      <c r="A6579" s="571">
        <v>10900</v>
      </c>
      <c r="B6579" s="571" t="s">
        <v>2195</v>
      </c>
      <c r="C6579" s="571" t="s">
        <v>6748</v>
      </c>
      <c r="D6579" s="572">
        <v>43.35</v>
      </c>
    </row>
    <row r="6580" spans="1:4" ht="25.5">
      <c r="A6580" s="571">
        <v>46</v>
      </c>
      <c r="B6580" s="571" t="s">
        <v>153</v>
      </c>
      <c r="C6580" s="571" t="s">
        <v>6748</v>
      </c>
      <c r="D6580" s="572">
        <v>18.38</v>
      </c>
    </row>
    <row r="6581" spans="1:4" ht="25.5">
      <c r="A6581" s="571">
        <v>51</v>
      </c>
      <c r="B6581" s="571" t="s">
        <v>157</v>
      </c>
      <c r="C6581" s="571" t="s">
        <v>6748</v>
      </c>
      <c r="D6581" s="572">
        <v>41.76</v>
      </c>
    </row>
    <row r="6582" spans="1:4" ht="25.5">
      <c r="A6582" s="571">
        <v>12863</v>
      </c>
      <c r="B6582" s="571" t="s">
        <v>2738</v>
      </c>
      <c r="C6582" s="571" t="s">
        <v>6748</v>
      </c>
      <c r="D6582" s="572">
        <v>12.02</v>
      </c>
    </row>
    <row r="6583" spans="1:4" ht="25.5">
      <c r="A6583" s="571">
        <v>50</v>
      </c>
      <c r="B6583" s="571" t="s">
        <v>156</v>
      </c>
      <c r="C6583" s="571" t="s">
        <v>6748</v>
      </c>
      <c r="D6583" s="572">
        <v>26.45</v>
      </c>
    </row>
    <row r="6584" spans="1:4" ht="25.5">
      <c r="A6584" s="571">
        <v>47</v>
      </c>
      <c r="B6584" s="571" t="s">
        <v>154</v>
      </c>
      <c r="C6584" s="571" t="s">
        <v>6748</v>
      </c>
      <c r="D6584" s="572">
        <v>21.98</v>
      </c>
    </row>
    <row r="6585" spans="1:4" ht="25.5">
      <c r="A6585" s="571">
        <v>48</v>
      </c>
      <c r="B6585" s="571" t="s">
        <v>155</v>
      </c>
      <c r="C6585" s="571" t="s">
        <v>6748</v>
      </c>
      <c r="D6585" s="572">
        <v>8.58</v>
      </c>
    </row>
    <row r="6586" spans="1:4" ht="25.5">
      <c r="A6586" s="571">
        <v>52</v>
      </c>
      <c r="B6586" s="571" t="s">
        <v>158</v>
      </c>
      <c r="C6586" s="571" t="s">
        <v>6748</v>
      </c>
      <c r="D6586" s="572">
        <v>4.28</v>
      </c>
    </row>
    <row r="6587" spans="1:4" ht="25.5">
      <c r="A6587" s="571">
        <v>43</v>
      </c>
      <c r="B6587" s="571" t="s">
        <v>152</v>
      </c>
      <c r="C6587" s="571" t="s">
        <v>6748</v>
      </c>
      <c r="D6587" s="572">
        <v>11.27</v>
      </c>
    </row>
    <row r="6588" spans="1:4">
      <c r="A6588" s="571">
        <v>4791</v>
      </c>
      <c r="B6588" s="571" t="s">
        <v>1489</v>
      </c>
      <c r="C6588" s="571" t="s">
        <v>6745</v>
      </c>
      <c r="D6588" s="572">
        <v>14</v>
      </c>
    </row>
    <row r="6589" spans="1:4" ht="38.25">
      <c r="A6589" s="571">
        <v>157</v>
      </c>
      <c r="B6589" s="571" t="s">
        <v>216</v>
      </c>
      <c r="C6589" s="571" t="s">
        <v>6745</v>
      </c>
      <c r="D6589" s="572">
        <v>90.36</v>
      </c>
    </row>
    <row r="6590" spans="1:4" ht="25.5">
      <c r="A6590" s="571">
        <v>156</v>
      </c>
      <c r="B6590" s="571" t="s">
        <v>215</v>
      </c>
      <c r="C6590" s="571" t="s">
        <v>6745</v>
      </c>
      <c r="D6590" s="572">
        <v>40.33</v>
      </c>
    </row>
    <row r="6591" spans="1:4" ht="25.5">
      <c r="A6591" s="571">
        <v>131</v>
      </c>
      <c r="B6591" s="571" t="s">
        <v>205</v>
      </c>
      <c r="C6591" s="571" t="s">
        <v>6745</v>
      </c>
      <c r="D6591" s="572">
        <v>38.72</v>
      </c>
    </row>
    <row r="6592" spans="1:4" ht="38.25">
      <c r="A6592" s="571">
        <v>39719</v>
      </c>
      <c r="B6592" s="571" t="s">
        <v>4241</v>
      </c>
      <c r="C6592" s="571" t="s">
        <v>6747</v>
      </c>
      <c r="D6592" s="572">
        <v>65.06</v>
      </c>
    </row>
    <row r="6593" spans="1:4">
      <c r="A6593" s="571">
        <v>21114</v>
      </c>
      <c r="B6593" s="571" t="s">
        <v>3033</v>
      </c>
      <c r="C6593" s="571" t="s">
        <v>6748</v>
      </c>
      <c r="D6593" s="572">
        <v>13.94</v>
      </c>
    </row>
    <row r="6594" spans="1:4" ht="25.5">
      <c r="A6594" s="571">
        <v>119</v>
      </c>
      <c r="B6594" s="571" t="s">
        <v>200</v>
      </c>
      <c r="C6594" s="571" t="s">
        <v>6748</v>
      </c>
      <c r="D6594" s="572">
        <v>5.5</v>
      </c>
    </row>
    <row r="6595" spans="1:4" ht="25.5">
      <c r="A6595" s="571">
        <v>20080</v>
      </c>
      <c r="B6595" s="571" t="s">
        <v>2895</v>
      </c>
      <c r="C6595" s="571" t="s">
        <v>6748</v>
      </c>
      <c r="D6595" s="572">
        <v>15.77</v>
      </c>
    </row>
    <row r="6596" spans="1:4" ht="25.5">
      <c r="A6596" s="571">
        <v>122</v>
      </c>
      <c r="B6596" s="571" t="s">
        <v>82</v>
      </c>
      <c r="C6596" s="571" t="s">
        <v>6748</v>
      </c>
      <c r="D6596" s="572">
        <v>49.68</v>
      </c>
    </row>
    <row r="6597" spans="1:4" ht="25.5">
      <c r="A6597" s="571">
        <v>3410</v>
      </c>
      <c r="B6597" s="571" t="s">
        <v>1043</v>
      </c>
      <c r="C6597" s="571" t="s">
        <v>6745</v>
      </c>
      <c r="D6597" s="572">
        <v>23.01</v>
      </c>
    </row>
    <row r="6598" spans="1:4" ht="38.25">
      <c r="A6598" s="571">
        <v>124</v>
      </c>
      <c r="B6598" s="571" t="s">
        <v>202</v>
      </c>
      <c r="C6598" s="571" t="s">
        <v>6747</v>
      </c>
      <c r="D6598" s="572">
        <v>10.06</v>
      </c>
    </row>
    <row r="6599" spans="1:4" ht="25.5">
      <c r="A6599" s="571">
        <v>7334</v>
      </c>
      <c r="B6599" s="571" t="s">
        <v>1880</v>
      </c>
      <c r="C6599" s="571" t="s">
        <v>6747</v>
      </c>
      <c r="D6599" s="572">
        <v>11.83</v>
      </c>
    </row>
    <row r="6600" spans="1:4" ht="38.25">
      <c r="A6600" s="571">
        <v>7325</v>
      </c>
      <c r="B6600" s="571" t="s">
        <v>1879</v>
      </c>
      <c r="C6600" s="571" t="s">
        <v>6745</v>
      </c>
      <c r="D6600" s="572">
        <v>4.6500000000000004</v>
      </c>
    </row>
    <row r="6601" spans="1:4" ht="38.25">
      <c r="A6601" s="571">
        <v>123</v>
      </c>
      <c r="B6601" s="571" t="s">
        <v>201</v>
      </c>
      <c r="C6601" s="571" t="s">
        <v>6747</v>
      </c>
      <c r="D6601" s="572">
        <v>4.47</v>
      </c>
    </row>
    <row r="6602" spans="1:4" ht="25.5">
      <c r="A6602" s="571">
        <v>127</v>
      </c>
      <c r="B6602" s="571" t="s">
        <v>203</v>
      </c>
      <c r="C6602" s="571" t="s">
        <v>6747</v>
      </c>
      <c r="D6602" s="572">
        <v>10.5</v>
      </c>
    </row>
    <row r="6603" spans="1:4" ht="25.5">
      <c r="A6603" s="571">
        <v>133</v>
      </c>
      <c r="B6603" s="571" t="s">
        <v>207</v>
      </c>
      <c r="C6603" s="571" t="s">
        <v>6747</v>
      </c>
      <c r="D6603" s="572">
        <v>4.5</v>
      </c>
    </row>
    <row r="6604" spans="1:4" ht="25.5">
      <c r="A6604" s="571">
        <v>37538</v>
      </c>
      <c r="B6604" s="571" t="s">
        <v>3543</v>
      </c>
      <c r="C6604" s="571" t="s">
        <v>6810</v>
      </c>
      <c r="D6604" s="572">
        <v>111.91</v>
      </c>
    </row>
    <row r="6605" spans="1:4" ht="25.5">
      <c r="A6605" s="571">
        <v>132</v>
      </c>
      <c r="B6605" s="571" t="s">
        <v>206</v>
      </c>
      <c r="C6605" s="571" t="s">
        <v>6747</v>
      </c>
      <c r="D6605" s="572">
        <v>4.96</v>
      </c>
    </row>
    <row r="6606" spans="1:4" ht="25.5">
      <c r="A6606" s="571">
        <v>13408</v>
      </c>
      <c r="B6606" s="571" t="s">
        <v>2790</v>
      </c>
      <c r="C6606" s="571" t="s">
        <v>6956</v>
      </c>
      <c r="D6606" s="572">
        <v>1763.04</v>
      </c>
    </row>
    <row r="6607" spans="1:4" ht="38.25">
      <c r="A6607" s="571">
        <v>37476</v>
      </c>
      <c r="B6607" s="571" t="s">
        <v>3518</v>
      </c>
      <c r="C6607" s="571" t="s">
        <v>6748</v>
      </c>
      <c r="D6607" s="572">
        <v>1266.1099999999999</v>
      </c>
    </row>
    <row r="6608" spans="1:4" ht="38.25">
      <c r="A6608" s="571">
        <v>37478</v>
      </c>
      <c r="B6608" s="571" t="s">
        <v>3520</v>
      </c>
      <c r="C6608" s="571" t="s">
        <v>6748</v>
      </c>
      <c r="D6608" s="572">
        <v>1791.21</v>
      </c>
    </row>
    <row r="6609" spans="1:4" ht="38.25">
      <c r="A6609" s="571">
        <v>37477</v>
      </c>
      <c r="B6609" s="571" t="s">
        <v>3519</v>
      </c>
      <c r="C6609" s="571" t="s">
        <v>6748</v>
      </c>
      <c r="D6609" s="572">
        <v>2191.8000000000002</v>
      </c>
    </row>
    <row r="6610" spans="1:4" ht="38.25">
      <c r="A6610" s="571">
        <v>37479</v>
      </c>
      <c r="B6610" s="571" t="s">
        <v>3521</v>
      </c>
      <c r="C6610" s="571" t="s">
        <v>6748</v>
      </c>
      <c r="D6610" s="572">
        <v>2740.6</v>
      </c>
    </row>
    <row r="6611" spans="1:4" ht="25.5">
      <c r="A6611" s="571">
        <v>4319</v>
      </c>
      <c r="B6611" s="571" t="s">
        <v>1401</v>
      </c>
      <c r="C6611" s="571" t="s">
        <v>6748</v>
      </c>
      <c r="D6611" s="572">
        <v>1.01</v>
      </c>
    </row>
    <row r="6612" spans="1:4" ht="25.5">
      <c r="A6612" s="571">
        <v>40553</v>
      </c>
      <c r="B6612" s="571" t="s">
        <v>6691</v>
      </c>
      <c r="C6612" s="571" t="s">
        <v>6746</v>
      </c>
      <c r="D6612" s="572">
        <v>36.25</v>
      </c>
    </row>
    <row r="6613" spans="1:4">
      <c r="A6613" s="571">
        <v>13003</v>
      </c>
      <c r="B6613" s="571" t="s">
        <v>2753</v>
      </c>
      <c r="C6613" s="571" t="s">
        <v>6747</v>
      </c>
      <c r="D6613" s="572">
        <v>1.61</v>
      </c>
    </row>
    <row r="6614" spans="1:4">
      <c r="A6614" s="571">
        <v>6114</v>
      </c>
      <c r="B6614" s="571" t="s">
        <v>1676</v>
      </c>
      <c r="C6614" s="571" t="s">
        <v>6751</v>
      </c>
      <c r="D6614" s="572">
        <v>8.83</v>
      </c>
    </row>
    <row r="6615" spans="1:4">
      <c r="A6615" s="571">
        <v>40912</v>
      </c>
      <c r="B6615" s="571" t="s">
        <v>4433</v>
      </c>
      <c r="C6615" s="571" t="s">
        <v>6936</v>
      </c>
      <c r="D6615" s="572">
        <v>1560.13</v>
      </c>
    </row>
    <row r="6616" spans="1:4">
      <c r="A6616" s="571">
        <v>247</v>
      </c>
      <c r="B6616" s="571" t="s">
        <v>225</v>
      </c>
      <c r="C6616" s="571" t="s">
        <v>6751</v>
      </c>
      <c r="D6616" s="572">
        <v>9.2100000000000009</v>
      </c>
    </row>
    <row r="6617" spans="1:4">
      <c r="A6617" s="571">
        <v>40919</v>
      </c>
      <c r="B6617" s="571" t="s">
        <v>4439</v>
      </c>
      <c r="C6617" s="571" t="s">
        <v>6936</v>
      </c>
      <c r="D6617" s="572">
        <v>1627.12</v>
      </c>
    </row>
    <row r="6618" spans="1:4">
      <c r="A6618" s="571">
        <v>25958</v>
      </c>
      <c r="B6618" s="571" t="s">
        <v>13391</v>
      </c>
      <c r="C6618" s="571" t="s">
        <v>6751</v>
      </c>
      <c r="D6618" s="572">
        <v>6.77</v>
      </c>
    </row>
    <row r="6619" spans="1:4" ht="25.5">
      <c r="A6619" s="571">
        <v>40984</v>
      </c>
      <c r="B6619" s="571" t="s">
        <v>4468</v>
      </c>
      <c r="C6619" s="571" t="s">
        <v>6936</v>
      </c>
      <c r="D6619" s="572">
        <v>1195.3499999999999</v>
      </c>
    </row>
    <row r="6620" spans="1:4">
      <c r="A6620" s="571">
        <v>248</v>
      </c>
      <c r="B6620" s="571" t="s">
        <v>226</v>
      </c>
      <c r="C6620" s="571" t="s">
        <v>6751</v>
      </c>
      <c r="D6620" s="572">
        <v>9.15</v>
      </c>
    </row>
    <row r="6621" spans="1:4" ht="25.5">
      <c r="A6621" s="571">
        <v>41086</v>
      </c>
      <c r="B6621" s="571" t="s">
        <v>4508</v>
      </c>
      <c r="C6621" s="571" t="s">
        <v>6936</v>
      </c>
      <c r="D6621" s="572">
        <v>1614.36</v>
      </c>
    </row>
    <row r="6622" spans="1:4">
      <c r="A6622" s="571">
        <v>6127</v>
      </c>
      <c r="B6622" s="571" t="s">
        <v>1679</v>
      </c>
      <c r="C6622" s="571" t="s">
        <v>6751</v>
      </c>
      <c r="D6622" s="572">
        <v>9.42</v>
      </c>
    </row>
    <row r="6623" spans="1:4">
      <c r="A6623" s="571">
        <v>34466</v>
      </c>
      <c r="B6623" s="571" t="s">
        <v>3169</v>
      </c>
      <c r="C6623" s="571" t="s">
        <v>6751</v>
      </c>
      <c r="D6623" s="572">
        <v>9.15</v>
      </c>
    </row>
    <row r="6624" spans="1:4">
      <c r="A6624" s="571">
        <v>41083</v>
      </c>
      <c r="B6624" s="571" t="s">
        <v>4505</v>
      </c>
      <c r="C6624" s="571" t="s">
        <v>6936</v>
      </c>
      <c r="D6624" s="572">
        <v>1614.36</v>
      </c>
    </row>
    <row r="6625" spans="1:4">
      <c r="A6625" s="571">
        <v>252</v>
      </c>
      <c r="B6625" s="571" t="s">
        <v>228</v>
      </c>
      <c r="C6625" s="571" t="s">
        <v>6751</v>
      </c>
      <c r="D6625" s="572">
        <v>9.4700000000000006</v>
      </c>
    </row>
    <row r="6626" spans="1:4">
      <c r="A6626" s="571">
        <v>40909</v>
      </c>
      <c r="B6626" s="571" t="s">
        <v>4430</v>
      </c>
      <c r="C6626" s="571" t="s">
        <v>6936</v>
      </c>
      <c r="D6626" s="572">
        <v>1673.39</v>
      </c>
    </row>
    <row r="6627" spans="1:4">
      <c r="A6627" s="571">
        <v>242</v>
      </c>
      <c r="B6627" s="571" t="s">
        <v>221</v>
      </c>
      <c r="C6627" s="571" t="s">
        <v>6751</v>
      </c>
      <c r="D6627" s="572">
        <v>16.46</v>
      </c>
    </row>
    <row r="6628" spans="1:4">
      <c r="A6628" s="571">
        <v>41085</v>
      </c>
      <c r="B6628" s="571" t="s">
        <v>4507</v>
      </c>
      <c r="C6628" s="571" t="s">
        <v>6936</v>
      </c>
      <c r="D6628" s="572">
        <v>2902.71</v>
      </c>
    </row>
    <row r="6629" spans="1:4" ht="38.25">
      <c r="A6629" s="571">
        <v>427</v>
      </c>
      <c r="B6629" s="571" t="s">
        <v>291</v>
      </c>
      <c r="C6629" s="571" t="s">
        <v>6748</v>
      </c>
      <c r="D6629" s="572">
        <v>4.66</v>
      </c>
    </row>
    <row r="6630" spans="1:4" ht="38.25">
      <c r="A6630" s="571">
        <v>417</v>
      </c>
      <c r="B6630" s="571" t="s">
        <v>287</v>
      </c>
      <c r="C6630" s="571" t="s">
        <v>6748</v>
      </c>
      <c r="D6630" s="572">
        <v>2.2000000000000002</v>
      </c>
    </row>
    <row r="6631" spans="1:4" ht="38.25">
      <c r="A6631" s="571">
        <v>11273</v>
      </c>
      <c r="B6631" s="571" t="s">
        <v>2317</v>
      </c>
      <c r="C6631" s="571" t="s">
        <v>6748</v>
      </c>
      <c r="D6631" s="572">
        <v>6.82</v>
      </c>
    </row>
    <row r="6632" spans="1:4" ht="38.25">
      <c r="A6632" s="571">
        <v>11272</v>
      </c>
      <c r="B6632" s="571" t="s">
        <v>2316</v>
      </c>
      <c r="C6632" s="571" t="s">
        <v>6748</v>
      </c>
      <c r="D6632" s="572">
        <v>4.1100000000000003</v>
      </c>
    </row>
    <row r="6633" spans="1:4" ht="38.25">
      <c r="A6633" s="571">
        <v>11275</v>
      </c>
      <c r="B6633" s="571" t="s">
        <v>2319</v>
      </c>
      <c r="C6633" s="571" t="s">
        <v>6748</v>
      </c>
      <c r="D6633" s="572">
        <v>1.65</v>
      </c>
    </row>
    <row r="6634" spans="1:4" ht="38.25">
      <c r="A6634" s="571">
        <v>11274</v>
      </c>
      <c r="B6634" s="571" t="s">
        <v>2318</v>
      </c>
      <c r="C6634" s="571" t="s">
        <v>6748</v>
      </c>
      <c r="D6634" s="572">
        <v>1.26</v>
      </c>
    </row>
    <row r="6635" spans="1:4" ht="25.5">
      <c r="A6635" s="571">
        <v>38470</v>
      </c>
      <c r="B6635" s="571" t="s">
        <v>3874</v>
      </c>
      <c r="C6635" s="571" t="s">
        <v>6748</v>
      </c>
      <c r="D6635" s="572">
        <v>31.2</v>
      </c>
    </row>
    <row r="6636" spans="1:4">
      <c r="A6636" s="571">
        <v>38547</v>
      </c>
      <c r="B6636" s="571" t="s">
        <v>3888</v>
      </c>
      <c r="C6636" s="571" t="s">
        <v>6748</v>
      </c>
      <c r="D6636" s="572">
        <v>85.14</v>
      </c>
    </row>
    <row r="6637" spans="1:4" ht="25.5">
      <c r="A6637" s="571">
        <v>38469</v>
      </c>
      <c r="B6637" s="571" t="s">
        <v>3873</v>
      </c>
      <c r="C6637" s="571" t="s">
        <v>6748</v>
      </c>
      <c r="D6637" s="572">
        <v>91.54</v>
      </c>
    </row>
    <row r="6638" spans="1:4">
      <c r="A6638" s="571">
        <v>38467</v>
      </c>
      <c r="B6638" s="571" t="s">
        <v>3871</v>
      </c>
      <c r="C6638" s="571" t="s">
        <v>6748</v>
      </c>
      <c r="D6638" s="572">
        <v>51.51</v>
      </c>
    </row>
    <row r="6639" spans="1:4">
      <c r="A6639" s="571">
        <v>38468</v>
      </c>
      <c r="B6639" s="571" t="s">
        <v>3872</v>
      </c>
      <c r="C6639" s="571" t="s">
        <v>6748</v>
      </c>
      <c r="D6639" s="572">
        <v>56.68</v>
      </c>
    </row>
    <row r="6640" spans="1:4" ht="25.5">
      <c r="A6640" s="571">
        <v>38471</v>
      </c>
      <c r="B6640" s="571" t="s">
        <v>3875</v>
      </c>
      <c r="C6640" s="571" t="s">
        <v>6748</v>
      </c>
      <c r="D6640" s="572">
        <v>73.61</v>
      </c>
    </row>
    <row r="6641" spans="1:4" ht="25.5">
      <c r="A6641" s="571">
        <v>37370</v>
      </c>
      <c r="B6641" s="571" t="s">
        <v>3453</v>
      </c>
      <c r="C6641" s="571" t="s">
        <v>6751</v>
      </c>
      <c r="D6641" s="572">
        <v>2.15</v>
      </c>
    </row>
    <row r="6642" spans="1:4" ht="25.5">
      <c r="A6642" s="571">
        <v>40862</v>
      </c>
      <c r="B6642" s="571" t="s">
        <v>4420</v>
      </c>
      <c r="C6642" s="571" t="s">
        <v>6936</v>
      </c>
      <c r="D6642" s="572">
        <v>405.95</v>
      </c>
    </row>
    <row r="6643" spans="1:4" ht="38.25">
      <c r="A6643" s="571">
        <v>10658</v>
      </c>
      <c r="B6643" s="571" t="s">
        <v>2156</v>
      </c>
      <c r="C6643" s="571" t="s">
        <v>6748</v>
      </c>
      <c r="D6643" s="572">
        <v>6900</v>
      </c>
    </row>
    <row r="6644" spans="1:4">
      <c r="A6644" s="571">
        <v>253</v>
      </c>
      <c r="B6644" s="571" t="s">
        <v>229</v>
      </c>
      <c r="C6644" s="571" t="s">
        <v>6751</v>
      </c>
      <c r="D6644" s="572">
        <v>12.68</v>
      </c>
    </row>
    <row r="6645" spans="1:4">
      <c r="A6645" s="571">
        <v>40809</v>
      </c>
      <c r="B6645" s="571" t="s">
        <v>4407</v>
      </c>
      <c r="C6645" s="571" t="s">
        <v>6936</v>
      </c>
      <c r="D6645" s="572">
        <v>2236.52</v>
      </c>
    </row>
    <row r="6646" spans="1:4" ht="63.75">
      <c r="A6646" s="571">
        <v>42457</v>
      </c>
      <c r="B6646" s="571" t="s">
        <v>13392</v>
      </c>
      <c r="C6646" s="571" t="s">
        <v>6748</v>
      </c>
      <c r="D6646" s="572">
        <v>1585.1</v>
      </c>
    </row>
    <row r="6647" spans="1:4">
      <c r="A6647" s="571">
        <v>583</v>
      </c>
      <c r="B6647" s="571" t="s">
        <v>331</v>
      </c>
      <c r="C6647" s="571" t="s">
        <v>6745</v>
      </c>
      <c r="D6647" s="572">
        <v>21.59</v>
      </c>
    </row>
    <row r="6648" spans="1:4" ht="25.5">
      <c r="A6648" s="571">
        <v>299</v>
      </c>
      <c r="B6648" s="571" t="s">
        <v>234</v>
      </c>
      <c r="C6648" s="571" t="s">
        <v>6748</v>
      </c>
      <c r="D6648" s="572">
        <v>1.54</v>
      </c>
    </row>
    <row r="6649" spans="1:4" ht="25.5">
      <c r="A6649" s="571">
        <v>298</v>
      </c>
      <c r="B6649" s="571" t="s">
        <v>233</v>
      </c>
      <c r="C6649" s="571" t="s">
        <v>6748</v>
      </c>
      <c r="D6649" s="572">
        <v>1.55</v>
      </c>
    </row>
    <row r="6650" spans="1:4" ht="25.5">
      <c r="A6650" s="571">
        <v>295</v>
      </c>
      <c r="B6650" s="571" t="s">
        <v>230</v>
      </c>
      <c r="C6650" s="571" t="s">
        <v>6748</v>
      </c>
      <c r="D6650" s="572">
        <v>0.92</v>
      </c>
    </row>
    <row r="6651" spans="1:4" ht="25.5">
      <c r="A6651" s="571">
        <v>296</v>
      </c>
      <c r="B6651" s="571" t="s">
        <v>231</v>
      </c>
      <c r="C6651" s="571" t="s">
        <v>6748</v>
      </c>
      <c r="D6651" s="572">
        <v>0.96</v>
      </c>
    </row>
    <row r="6652" spans="1:4" ht="25.5">
      <c r="A6652" s="571">
        <v>297</v>
      </c>
      <c r="B6652" s="571" t="s">
        <v>232</v>
      </c>
      <c r="C6652" s="571" t="s">
        <v>6748</v>
      </c>
      <c r="D6652" s="572">
        <v>1.35</v>
      </c>
    </row>
    <row r="6653" spans="1:4" ht="25.5">
      <c r="A6653" s="571">
        <v>301</v>
      </c>
      <c r="B6653" s="571" t="s">
        <v>236</v>
      </c>
      <c r="C6653" s="571" t="s">
        <v>6748</v>
      </c>
      <c r="D6653" s="572">
        <v>1.7</v>
      </c>
    </row>
    <row r="6654" spans="1:4" ht="25.5">
      <c r="A6654" s="571">
        <v>300</v>
      </c>
      <c r="B6654" s="571" t="s">
        <v>235</v>
      </c>
      <c r="C6654" s="571" t="s">
        <v>6748</v>
      </c>
      <c r="D6654" s="572">
        <v>7.14</v>
      </c>
    </row>
    <row r="6655" spans="1:4" ht="25.5">
      <c r="A6655" s="571">
        <v>20084</v>
      </c>
      <c r="B6655" s="571" t="s">
        <v>2897</v>
      </c>
      <c r="C6655" s="571" t="s">
        <v>6748</v>
      </c>
      <c r="D6655" s="572">
        <v>0.92</v>
      </c>
    </row>
    <row r="6656" spans="1:4" ht="25.5">
      <c r="A6656" s="571">
        <v>20085</v>
      </c>
      <c r="B6656" s="571" t="s">
        <v>2898</v>
      </c>
      <c r="C6656" s="571" t="s">
        <v>6748</v>
      </c>
      <c r="D6656" s="572">
        <v>0.85</v>
      </c>
    </row>
    <row r="6657" spans="1:4" ht="25.5">
      <c r="A6657" s="571">
        <v>311</v>
      </c>
      <c r="B6657" s="571" t="s">
        <v>237</v>
      </c>
      <c r="C6657" s="571" t="s">
        <v>6748</v>
      </c>
      <c r="D6657" s="572">
        <v>5.52</v>
      </c>
    </row>
    <row r="6658" spans="1:4" ht="25.5">
      <c r="A6658" s="571">
        <v>318</v>
      </c>
      <c r="B6658" s="571" t="s">
        <v>239</v>
      </c>
      <c r="C6658" s="571" t="s">
        <v>6748</v>
      </c>
      <c r="D6658" s="572">
        <v>9.68</v>
      </c>
    </row>
    <row r="6659" spans="1:4" ht="25.5">
      <c r="A6659" s="571">
        <v>319</v>
      </c>
      <c r="B6659" s="571" t="s">
        <v>240</v>
      </c>
      <c r="C6659" s="571" t="s">
        <v>6748</v>
      </c>
      <c r="D6659" s="572">
        <v>18.28</v>
      </c>
    </row>
    <row r="6660" spans="1:4" ht="25.5">
      <c r="A6660" s="571">
        <v>320</v>
      </c>
      <c r="B6660" s="571" t="s">
        <v>241</v>
      </c>
      <c r="C6660" s="571" t="s">
        <v>6748</v>
      </c>
      <c r="D6660" s="572">
        <v>58.13</v>
      </c>
    </row>
    <row r="6661" spans="1:4" ht="25.5">
      <c r="A6661" s="571">
        <v>314</v>
      </c>
      <c r="B6661" s="571" t="s">
        <v>238</v>
      </c>
      <c r="C6661" s="571" t="s">
        <v>6748</v>
      </c>
      <c r="D6661" s="572">
        <v>89.29</v>
      </c>
    </row>
    <row r="6662" spans="1:4" ht="25.5">
      <c r="A6662" s="571">
        <v>303</v>
      </c>
      <c r="B6662" s="571" t="s">
        <v>6594</v>
      </c>
      <c r="C6662" s="571" t="s">
        <v>6748</v>
      </c>
      <c r="D6662" s="572">
        <v>2.31</v>
      </c>
    </row>
    <row r="6663" spans="1:4" ht="25.5">
      <c r="A6663" s="571">
        <v>304</v>
      </c>
      <c r="B6663" s="571" t="s">
        <v>6595</v>
      </c>
      <c r="C6663" s="571" t="s">
        <v>6748</v>
      </c>
      <c r="D6663" s="572">
        <v>3.53</v>
      </c>
    </row>
    <row r="6664" spans="1:4" ht="25.5">
      <c r="A6664" s="571">
        <v>305</v>
      </c>
      <c r="B6664" s="571" t="s">
        <v>6596</v>
      </c>
      <c r="C6664" s="571" t="s">
        <v>6748</v>
      </c>
      <c r="D6664" s="572">
        <v>6.04</v>
      </c>
    </row>
    <row r="6665" spans="1:4" ht="25.5">
      <c r="A6665" s="571">
        <v>306</v>
      </c>
      <c r="B6665" s="571" t="s">
        <v>6597</v>
      </c>
      <c r="C6665" s="571" t="s">
        <v>6748</v>
      </c>
      <c r="D6665" s="572">
        <v>7.26</v>
      </c>
    </row>
    <row r="6666" spans="1:4" ht="25.5">
      <c r="A6666" s="571">
        <v>307</v>
      </c>
      <c r="B6666" s="571" t="s">
        <v>6598</v>
      </c>
      <c r="C6666" s="571" t="s">
        <v>6748</v>
      </c>
      <c r="D6666" s="572">
        <v>14.33</v>
      </c>
    </row>
    <row r="6667" spans="1:4" ht="25.5">
      <c r="A6667" s="571">
        <v>309</v>
      </c>
      <c r="B6667" s="571" t="s">
        <v>6600</v>
      </c>
      <c r="C6667" s="571" t="s">
        <v>6748</v>
      </c>
      <c r="D6667" s="572">
        <v>29.38</v>
      </c>
    </row>
    <row r="6668" spans="1:4" ht="25.5">
      <c r="A6668" s="571">
        <v>310</v>
      </c>
      <c r="B6668" s="571" t="s">
        <v>6601</v>
      </c>
      <c r="C6668" s="571" t="s">
        <v>6748</v>
      </c>
      <c r="D6668" s="572">
        <v>37.26</v>
      </c>
    </row>
    <row r="6669" spans="1:4" ht="25.5">
      <c r="A6669" s="571">
        <v>328</v>
      </c>
      <c r="B6669" s="571" t="s">
        <v>243</v>
      </c>
      <c r="C6669" s="571" t="s">
        <v>6748</v>
      </c>
      <c r="D6669" s="572">
        <v>4.4400000000000004</v>
      </c>
    </row>
    <row r="6670" spans="1:4" ht="25.5">
      <c r="A6670" s="571">
        <v>325</v>
      </c>
      <c r="B6670" s="571" t="s">
        <v>242</v>
      </c>
      <c r="C6670" s="571" t="s">
        <v>6748</v>
      </c>
      <c r="D6670" s="572">
        <v>1.72</v>
      </c>
    </row>
    <row r="6671" spans="1:4" ht="25.5">
      <c r="A6671" s="571">
        <v>20326</v>
      </c>
      <c r="B6671" s="571" t="s">
        <v>2981</v>
      </c>
      <c r="C6671" s="571" t="s">
        <v>6748</v>
      </c>
      <c r="D6671" s="572">
        <v>4.6100000000000003</v>
      </c>
    </row>
    <row r="6672" spans="1:4" ht="25.5">
      <c r="A6672" s="571">
        <v>329</v>
      </c>
      <c r="B6672" s="571" t="s">
        <v>244</v>
      </c>
      <c r="C6672" s="571" t="s">
        <v>6748</v>
      </c>
      <c r="D6672" s="572">
        <v>5.68</v>
      </c>
    </row>
    <row r="6673" spans="1:4" ht="25.5">
      <c r="A6673" s="571">
        <v>308</v>
      </c>
      <c r="B6673" s="571" t="s">
        <v>6599</v>
      </c>
      <c r="C6673" s="571" t="s">
        <v>6748</v>
      </c>
      <c r="D6673" s="572">
        <v>19.14</v>
      </c>
    </row>
    <row r="6674" spans="1:4" ht="25.5">
      <c r="A6674" s="571">
        <v>39642</v>
      </c>
      <c r="B6674" s="571" t="s">
        <v>4215</v>
      </c>
      <c r="C6674" s="571" t="s">
        <v>6748</v>
      </c>
      <c r="D6674" s="572">
        <v>1.1599999999999999</v>
      </c>
    </row>
    <row r="6675" spans="1:4" ht="25.5">
      <c r="A6675" s="571">
        <v>39641</v>
      </c>
      <c r="B6675" s="571" t="s">
        <v>4214</v>
      </c>
      <c r="C6675" s="571" t="s">
        <v>6748</v>
      </c>
      <c r="D6675" s="572">
        <v>0.81</v>
      </c>
    </row>
    <row r="6676" spans="1:4" ht="25.5">
      <c r="A6676" s="571">
        <v>39643</v>
      </c>
      <c r="B6676" s="571" t="s">
        <v>4216</v>
      </c>
      <c r="C6676" s="571" t="s">
        <v>6748</v>
      </c>
      <c r="D6676" s="572">
        <v>3.23</v>
      </c>
    </row>
    <row r="6677" spans="1:4" ht="25.5">
      <c r="A6677" s="571">
        <v>39644</v>
      </c>
      <c r="B6677" s="571" t="s">
        <v>4217</v>
      </c>
      <c r="C6677" s="571" t="s">
        <v>6748</v>
      </c>
      <c r="D6677" s="572">
        <v>4.17</v>
      </c>
    </row>
    <row r="6678" spans="1:4" ht="25.5">
      <c r="A6678" s="571">
        <v>39645</v>
      </c>
      <c r="B6678" s="571" t="s">
        <v>4218</v>
      </c>
      <c r="C6678" s="571" t="s">
        <v>6748</v>
      </c>
      <c r="D6678" s="572">
        <v>5.38</v>
      </c>
    </row>
    <row r="6679" spans="1:4" ht="25.5">
      <c r="A6679" s="571">
        <v>12548</v>
      </c>
      <c r="B6679" s="571" t="s">
        <v>2660</v>
      </c>
      <c r="C6679" s="571" t="s">
        <v>6748</v>
      </c>
      <c r="D6679" s="572">
        <v>63.32</v>
      </c>
    </row>
    <row r="6680" spans="1:4" ht="25.5">
      <c r="A6680" s="571">
        <v>13113</v>
      </c>
      <c r="B6680" s="571" t="s">
        <v>2756</v>
      </c>
      <c r="C6680" s="571" t="s">
        <v>6748</v>
      </c>
      <c r="D6680" s="572">
        <v>25.95</v>
      </c>
    </row>
    <row r="6681" spans="1:4" ht="25.5">
      <c r="A6681" s="571">
        <v>13114</v>
      </c>
      <c r="B6681" s="571" t="s">
        <v>2757</v>
      </c>
      <c r="C6681" s="571" t="s">
        <v>6748</v>
      </c>
      <c r="D6681" s="572">
        <v>31.59</v>
      </c>
    </row>
    <row r="6682" spans="1:4" ht="25.5">
      <c r="A6682" s="571">
        <v>12530</v>
      </c>
      <c r="B6682" s="571" t="s">
        <v>2653</v>
      </c>
      <c r="C6682" s="571" t="s">
        <v>6748</v>
      </c>
      <c r="D6682" s="572">
        <v>38.49</v>
      </c>
    </row>
    <row r="6683" spans="1:4" ht="25.5">
      <c r="A6683" s="571">
        <v>12531</v>
      </c>
      <c r="B6683" s="571" t="s">
        <v>2654</v>
      </c>
      <c r="C6683" s="571" t="s">
        <v>6748</v>
      </c>
      <c r="D6683" s="572">
        <v>43.06</v>
      </c>
    </row>
    <row r="6684" spans="1:4" ht="25.5">
      <c r="A6684" s="571">
        <v>12532</v>
      </c>
      <c r="B6684" s="571" t="s">
        <v>2655</v>
      </c>
      <c r="C6684" s="571" t="s">
        <v>6748</v>
      </c>
      <c r="D6684" s="572">
        <v>52.66</v>
      </c>
    </row>
    <row r="6685" spans="1:4" ht="25.5">
      <c r="A6685" s="571">
        <v>12533</v>
      </c>
      <c r="B6685" s="571" t="s">
        <v>2656</v>
      </c>
      <c r="C6685" s="571" t="s">
        <v>6748</v>
      </c>
      <c r="D6685" s="572">
        <v>62.81</v>
      </c>
    </row>
    <row r="6686" spans="1:4" ht="25.5">
      <c r="A6686" s="571">
        <v>12544</v>
      </c>
      <c r="B6686" s="571" t="s">
        <v>2657</v>
      </c>
      <c r="C6686" s="571" t="s">
        <v>6748</v>
      </c>
      <c r="D6686" s="572">
        <v>76.73</v>
      </c>
    </row>
    <row r="6687" spans="1:4" ht="25.5">
      <c r="A6687" s="571">
        <v>12546</v>
      </c>
      <c r="B6687" s="571" t="s">
        <v>2658</v>
      </c>
      <c r="C6687" s="571" t="s">
        <v>6748</v>
      </c>
      <c r="D6687" s="572">
        <v>79.430000000000007</v>
      </c>
    </row>
    <row r="6688" spans="1:4" ht="25.5">
      <c r="A6688" s="571">
        <v>12547</v>
      </c>
      <c r="B6688" s="571" t="s">
        <v>2659</v>
      </c>
      <c r="C6688" s="571" t="s">
        <v>6748</v>
      </c>
      <c r="D6688" s="572">
        <v>92.37</v>
      </c>
    </row>
    <row r="6689" spans="1:4" ht="25.5">
      <c r="A6689" s="571">
        <v>12551</v>
      </c>
      <c r="B6689" s="571" t="s">
        <v>2661</v>
      </c>
      <c r="C6689" s="571" t="s">
        <v>6748</v>
      </c>
      <c r="D6689" s="572">
        <v>100.58</v>
      </c>
    </row>
    <row r="6690" spans="1:4" ht="25.5">
      <c r="A6690" s="571">
        <v>12563</v>
      </c>
      <c r="B6690" s="571" t="s">
        <v>2662</v>
      </c>
      <c r="C6690" s="571" t="s">
        <v>6748</v>
      </c>
      <c r="D6690" s="572">
        <v>157.97999999999999</v>
      </c>
    </row>
    <row r="6691" spans="1:4" ht="25.5">
      <c r="A6691" s="571">
        <v>12565</v>
      </c>
      <c r="B6691" s="571" t="s">
        <v>2663</v>
      </c>
      <c r="C6691" s="571" t="s">
        <v>6748</v>
      </c>
      <c r="D6691" s="572">
        <v>248.6</v>
      </c>
    </row>
    <row r="6692" spans="1:4" ht="25.5">
      <c r="A6692" s="571">
        <v>12567</v>
      </c>
      <c r="B6692" s="571" t="s">
        <v>2664</v>
      </c>
      <c r="C6692" s="571" t="s">
        <v>6748</v>
      </c>
      <c r="D6692" s="572">
        <v>323.48</v>
      </c>
    </row>
    <row r="6693" spans="1:4" ht="25.5">
      <c r="A6693" s="571">
        <v>12568</v>
      </c>
      <c r="B6693" s="571" t="s">
        <v>2665</v>
      </c>
      <c r="C6693" s="571" t="s">
        <v>6748</v>
      </c>
      <c r="D6693" s="572">
        <v>534.12</v>
      </c>
    </row>
    <row r="6694" spans="1:4" ht="25.5">
      <c r="A6694" s="571">
        <v>11789</v>
      </c>
      <c r="B6694" s="571" t="s">
        <v>2483</v>
      </c>
      <c r="C6694" s="571" t="s">
        <v>6748</v>
      </c>
      <c r="D6694" s="572">
        <v>0.62</v>
      </c>
    </row>
    <row r="6695" spans="1:4" ht="38.25">
      <c r="A6695" s="571">
        <v>20975</v>
      </c>
      <c r="B6695" s="571" t="s">
        <v>2994</v>
      </c>
      <c r="C6695" s="571" t="s">
        <v>6748</v>
      </c>
      <c r="D6695" s="572">
        <v>8.68</v>
      </c>
    </row>
    <row r="6696" spans="1:4" ht="38.25">
      <c r="A6696" s="571">
        <v>20976</v>
      </c>
      <c r="B6696" s="571" t="s">
        <v>2995</v>
      </c>
      <c r="C6696" s="571" t="s">
        <v>6748</v>
      </c>
      <c r="D6696" s="572">
        <v>13.12</v>
      </c>
    </row>
    <row r="6697" spans="1:4" ht="25.5">
      <c r="A6697" s="571">
        <v>40340</v>
      </c>
      <c r="B6697" s="571" t="s">
        <v>4355</v>
      </c>
      <c r="C6697" s="571" t="s">
        <v>6748</v>
      </c>
      <c r="D6697" s="572">
        <v>45.02</v>
      </c>
    </row>
    <row r="6698" spans="1:4" ht="25.5">
      <c r="A6698" s="571">
        <v>40341</v>
      </c>
      <c r="B6698" s="571" t="s">
        <v>4356</v>
      </c>
      <c r="C6698" s="571" t="s">
        <v>6748</v>
      </c>
      <c r="D6698" s="572">
        <v>53.3</v>
      </c>
    </row>
    <row r="6699" spans="1:4" ht="25.5">
      <c r="A6699" s="571">
        <v>40342</v>
      </c>
      <c r="B6699" s="571" t="s">
        <v>4357</v>
      </c>
      <c r="C6699" s="571" t="s">
        <v>6748</v>
      </c>
      <c r="D6699" s="572">
        <v>67.58</v>
      </c>
    </row>
    <row r="6700" spans="1:4" ht="25.5">
      <c r="A6700" s="571">
        <v>40343</v>
      </c>
      <c r="B6700" s="571" t="s">
        <v>4358</v>
      </c>
      <c r="C6700" s="571" t="s">
        <v>6748</v>
      </c>
      <c r="D6700" s="572">
        <v>82.91</v>
      </c>
    </row>
    <row r="6701" spans="1:4" ht="25.5">
      <c r="A6701" s="571">
        <v>40344</v>
      </c>
      <c r="B6701" s="571" t="s">
        <v>4359</v>
      </c>
      <c r="C6701" s="571" t="s">
        <v>6748</v>
      </c>
      <c r="D6701" s="572">
        <v>87.66</v>
      </c>
    </row>
    <row r="6702" spans="1:4" ht="25.5">
      <c r="A6702" s="571">
        <v>40345</v>
      </c>
      <c r="B6702" s="571" t="s">
        <v>4360</v>
      </c>
      <c r="C6702" s="571" t="s">
        <v>6748</v>
      </c>
      <c r="D6702" s="572">
        <v>109.45</v>
      </c>
    </row>
    <row r="6703" spans="1:4" ht="25.5">
      <c r="A6703" s="571">
        <v>40346</v>
      </c>
      <c r="B6703" s="571" t="s">
        <v>4361</v>
      </c>
      <c r="C6703" s="571" t="s">
        <v>6748</v>
      </c>
      <c r="D6703" s="572">
        <v>102.96</v>
      </c>
    </row>
    <row r="6704" spans="1:4" ht="25.5">
      <c r="A6704" s="571">
        <v>40347</v>
      </c>
      <c r="B6704" s="571" t="s">
        <v>4362</v>
      </c>
      <c r="C6704" s="571" t="s">
        <v>6748</v>
      </c>
      <c r="D6704" s="572">
        <v>127.3</v>
      </c>
    </row>
    <row r="6705" spans="1:4" ht="25.5">
      <c r="A6705" s="571">
        <v>38840</v>
      </c>
      <c r="B6705" s="571" t="s">
        <v>7052</v>
      </c>
      <c r="C6705" s="571" t="s">
        <v>6748</v>
      </c>
      <c r="D6705" s="572">
        <v>1.77</v>
      </c>
    </row>
    <row r="6706" spans="1:4" ht="25.5">
      <c r="A6706" s="571">
        <v>38841</v>
      </c>
      <c r="B6706" s="571" t="s">
        <v>7053</v>
      </c>
      <c r="C6706" s="571" t="s">
        <v>6748</v>
      </c>
      <c r="D6706" s="572">
        <v>1.97</v>
      </c>
    </row>
    <row r="6707" spans="1:4" ht="25.5">
      <c r="A6707" s="571">
        <v>38842</v>
      </c>
      <c r="B6707" s="571" t="s">
        <v>7054</v>
      </c>
      <c r="C6707" s="571" t="s">
        <v>6748</v>
      </c>
      <c r="D6707" s="572">
        <v>3.89</v>
      </c>
    </row>
    <row r="6708" spans="1:4" ht="25.5">
      <c r="A6708" s="571">
        <v>38843</v>
      </c>
      <c r="B6708" s="571" t="s">
        <v>7055</v>
      </c>
      <c r="C6708" s="571" t="s">
        <v>6748</v>
      </c>
      <c r="D6708" s="572">
        <v>6.08</v>
      </c>
    </row>
    <row r="6709" spans="1:4" ht="51">
      <c r="A6709" s="571">
        <v>13761</v>
      </c>
      <c r="B6709" s="571" t="s">
        <v>2806</v>
      </c>
      <c r="C6709" s="571" t="s">
        <v>6748</v>
      </c>
      <c r="D6709" s="572">
        <v>2631.26</v>
      </c>
    </row>
    <row r="6710" spans="1:4" ht="63.75">
      <c r="A6710" s="571">
        <v>12888</v>
      </c>
      <c r="B6710" s="571" t="s">
        <v>2744</v>
      </c>
      <c r="C6710" s="571" t="s">
        <v>6947</v>
      </c>
      <c r="D6710" s="572">
        <v>100.24</v>
      </c>
    </row>
    <row r="6711" spans="1:4" ht="25.5">
      <c r="A6711" s="571">
        <v>12889</v>
      </c>
      <c r="B6711" s="571" t="s">
        <v>2746</v>
      </c>
      <c r="C6711" s="571" t="s">
        <v>6947</v>
      </c>
      <c r="D6711" s="572">
        <v>65.459999999999994</v>
      </c>
    </row>
    <row r="6712" spans="1:4" ht="51">
      <c r="A6712" s="571">
        <v>4814</v>
      </c>
      <c r="B6712" s="571" t="s">
        <v>5983</v>
      </c>
      <c r="C6712" s="571" t="s">
        <v>6748</v>
      </c>
      <c r="D6712" s="572">
        <v>116.51</v>
      </c>
    </row>
    <row r="6713" spans="1:4" ht="25.5">
      <c r="A6713" s="571">
        <v>25967</v>
      </c>
      <c r="B6713" s="571" t="s">
        <v>6131</v>
      </c>
      <c r="C6713" s="571" t="s">
        <v>6748</v>
      </c>
      <c r="D6713" s="572">
        <v>1131.73</v>
      </c>
    </row>
    <row r="6714" spans="1:4">
      <c r="A6714" s="571">
        <v>6122</v>
      </c>
      <c r="B6714" s="571" t="s">
        <v>1678</v>
      </c>
      <c r="C6714" s="571" t="s">
        <v>6751</v>
      </c>
      <c r="D6714" s="572">
        <v>12.19</v>
      </c>
    </row>
    <row r="6715" spans="1:4" ht="25.5">
      <c r="A6715" s="571">
        <v>40810</v>
      </c>
      <c r="B6715" s="571" t="s">
        <v>13393</v>
      </c>
      <c r="C6715" s="571" t="s">
        <v>6936</v>
      </c>
      <c r="D6715" s="572">
        <v>2151.89</v>
      </c>
    </row>
    <row r="6716" spans="1:4" ht="25.5">
      <c r="A6716" s="571">
        <v>21100</v>
      </c>
      <c r="B6716" s="571" t="s">
        <v>3025</v>
      </c>
      <c r="C6716" s="571" t="s">
        <v>6748</v>
      </c>
      <c r="D6716" s="572">
        <v>2579.0300000000002</v>
      </c>
    </row>
    <row r="6717" spans="1:4" ht="51">
      <c r="A6717" s="571">
        <v>11816</v>
      </c>
      <c r="B6717" s="571" t="s">
        <v>2487</v>
      </c>
      <c r="C6717" s="571" t="s">
        <v>6748</v>
      </c>
      <c r="D6717" s="572">
        <v>2750</v>
      </c>
    </row>
    <row r="6718" spans="1:4" ht="51">
      <c r="A6718" s="571">
        <v>11814</v>
      </c>
      <c r="B6718" s="571" t="s">
        <v>2486</v>
      </c>
      <c r="C6718" s="571" t="s">
        <v>6748</v>
      </c>
      <c r="D6718" s="572">
        <v>5986.06</v>
      </c>
    </row>
    <row r="6719" spans="1:4" ht="63.75">
      <c r="A6719" s="571">
        <v>14186</v>
      </c>
      <c r="B6719" s="571" t="s">
        <v>2848</v>
      </c>
      <c r="C6719" s="571" t="s">
        <v>6748</v>
      </c>
      <c r="D6719" s="572">
        <v>7516.3</v>
      </c>
    </row>
    <row r="6720" spans="1:4" ht="51">
      <c r="A6720" s="571">
        <v>14185</v>
      </c>
      <c r="B6720" s="571" t="s">
        <v>2847</v>
      </c>
      <c r="C6720" s="571" t="s">
        <v>6748</v>
      </c>
      <c r="D6720" s="572">
        <v>9736.5400000000009</v>
      </c>
    </row>
    <row r="6721" spans="1:4" ht="51">
      <c r="A6721" s="571">
        <v>11811</v>
      </c>
      <c r="B6721" s="571" t="s">
        <v>2485</v>
      </c>
      <c r="C6721" s="571" t="s">
        <v>6748</v>
      </c>
      <c r="D6721" s="572">
        <v>3722.88</v>
      </c>
    </row>
    <row r="6722" spans="1:4" ht="25.5">
      <c r="A6722" s="571">
        <v>26038</v>
      </c>
      <c r="B6722" s="571" t="s">
        <v>3124</v>
      </c>
      <c r="C6722" s="571" t="s">
        <v>6748</v>
      </c>
      <c r="D6722" s="572">
        <v>178304.23</v>
      </c>
    </row>
    <row r="6723" spans="1:4" ht="38.25">
      <c r="A6723" s="571">
        <v>34482</v>
      </c>
      <c r="B6723" s="571" t="s">
        <v>3179</v>
      </c>
      <c r="C6723" s="571" t="s">
        <v>6748</v>
      </c>
      <c r="D6723" s="572">
        <v>4937.75</v>
      </c>
    </row>
    <row r="6724" spans="1:4" ht="38.25">
      <c r="A6724" s="571">
        <v>34469</v>
      </c>
      <c r="B6724" s="571" t="s">
        <v>3171</v>
      </c>
      <c r="C6724" s="571" t="s">
        <v>6748</v>
      </c>
      <c r="D6724" s="572">
        <v>7638.09</v>
      </c>
    </row>
    <row r="6725" spans="1:4" ht="38.25">
      <c r="A6725" s="571">
        <v>34472</v>
      </c>
      <c r="B6725" s="571" t="s">
        <v>3172</v>
      </c>
      <c r="C6725" s="571" t="s">
        <v>6748</v>
      </c>
      <c r="D6725" s="572">
        <v>2350</v>
      </c>
    </row>
    <row r="6726" spans="1:4" ht="38.25">
      <c r="A6726" s="571">
        <v>34476</v>
      </c>
      <c r="B6726" s="571" t="s">
        <v>3174</v>
      </c>
      <c r="C6726" s="571" t="s">
        <v>6748</v>
      </c>
      <c r="D6726" s="572">
        <v>3983.58</v>
      </c>
    </row>
    <row r="6727" spans="1:4" ht="38.25">
      <c r="A6727" s="571">
        <v>34477</v>
      </c>
      <c r="B6727" s="571" t="s">
        <v>3175</v>
      </c>
      <c r="C6727" s="571" t="s">
        <v>6748</v>
      </c>
      <c r="D6727" s="572">
        <v>5286.98</v>
      </c>
    </row>
    <row r="6728" spans="1:4" ht="25.5">
      <c r="A6728" s="571">
        <v>39847</v>
      </c>
      <c r="B6728" s="571" t="s">
        <v>4295</v>
      </c>
      <c r="C6728" s="571" t="s">
        <v>6748</v>
      </c>
      <c r="D6728" s="572">
        <v>1450.06</v>
      </c>
    </row>
    <row r="6729" spans="1:4" ht="25.5">
      <c r="A6729" s="571">
        <v>39844</v>
      </c>
      <c r="B6729" s="571" t="s">
        <v>4292</v>
      </c>
      <c r="C6729" s="571" t="s">
        <v>6748</v>
      </c>
      <c r="D6729" s="572">
        <v>2140</v>
      </c>
    </row>
    <row r="6730" spans="1:4" ht="25.5">
      <c r="A6730" s="571">
        <v>39845</v>
      </c>
      <c r="B6730" s="571" t="s">
        <v>4293</v>
      </c>
      <c r="C6730" s="571" t="s">
        <v>6748</v>
      </c>
      <c r="D6730" s="572">
        <v>1238.5999999999999</v>
      </c>
    </row>
    <row r="6731" spans="1:4" ht="25.5">
      <c r="A6731" s="571">
        <v>39846</v>
      </c>
      <c r="B6731" s="571" t="s">
        <v>4294</v>
      </c>
      <c r="C6731" s="571" t="s">
        <v>6748</v>
      </c>
      <c r="D6731" s="572">
        <v>1307.49</v>
      </c>
    </row>
    <row r="6732" spans="1:4" ht="25.5">
      <c r="A6732" s="571">
        <v>39838</v>
      </c>
      <c r="B6732" s="571" t="s">
        <v>4286</v>
      </c>
      <c r="C6732" s="571" t="s">
        <v>6748</v>
      </c>
      <c r="D6732" s="572">
        <v>3623.93</v>
      </c>
    </row>
    <row r="6733" spans="1:4" ht="25.5">
      <c r="A6733" s="571">
        <v>39839</v>
      </c>
      <c r="B6733" s="571" t="s">
        <v>4287</v>
      </c>
      <c r="C6733" s="571" t="s">
        <v>6748</v>
      </c>
      <c r="D6733" s="572">
        <v>3786.19</v>
      </c>
    </row>
    <row r="6734" spans="1:4" ht="25.5">
      <c r="A6734" s="571">
        <v>39840</v>
      </c>
      <c r="B6734" s="571" t="s">
        <v>4288</v>
      </c>
      <c r="C6734" s="571" t="s">
        <v>6748</v>
      </c>
      <c r="D6734" s="572">
        <v>4824.97</v>
      </c>
    </row>
    <row r="6735" spans="1:4" ht="25.5">
      <c r="A6735" s="571">
        <v>39841</v>
      </c>
      <c r="B6735" s="571" t="s">
        <v>4289</v>
      </c>
      <c r="C6735" s="571" t="s">
        <v>6748</v>
      </c>
      <c r="D6735" s="572">
        <v>5130.4799999999996</v>
      </c>
    </row>
    <row r="6736" spans="1:4" ht="25.5">
      <c r="A6736" s="571">
        <v>39842</v>
      </c>
      <c r="B6736" s="571" t="s">
        <v>4290</v>
      </c>
      <c r="C6736" s="571" t="s">
        <v>6748</v>
      </c>
      <c r="D6736" s="572">
        <v>6517.63</v>
      </c>
    </row>
    <row r="6737" spans="1:4" ht="25.5">
      <c r="A6737" s="571">
        <v>39843</v>
      </c>
      <c r="B6737" s="571" t="s">
        <v>4291</v>
      </c>
      <c r="C6737" s="571" t="s">
        <v>6748</v>
      </c>
      <c r="D6737" s="572">
        <v>7194.73</v>
      </c>
    </row>
    <row r="6738" spans="1:4">
      <c r="A6738" s="571">
        <v>39580</v>
      </c>
      <c r="B6738" s="571" t="s">
        <v>7255</v>
      </c>
      <c r="C6738" s="571" t="s">
        <v>6748</v>
      </c>
      <c r="D6738" s="572">
        <v>62209.33</v>
      </c>
    </row>
    <row r="6739" spans="1:4">
      <c r="A6739" s="571">
        <v>39577</v>
      </c>
      <c r="B6739" s="571" t="s">
        <v>7252</v>
      </c>
      <c r="C6739" s="571" t="s">
        <v>6748</v>
      </c>
      <c r="D6739" s="572">
        <v>26773.55</v>
      </c>
    </row>
    <row r="6740" spans="1:4">
      <c r="A6740" s="571">
        <v>39578</v>
      </c>
      <c r="B6740" s="571" t="s">
        <v>7253</v>
      </c>
      <c r="C6740" s="571" t="s">
        <v>6748</v>
      </c>
      <c r="D6740" s="572">
        <v>32371.91</v>
      </c>
    </row>
    <row r="6741" spans="1:4">
      <c r="A6741" s="571">
        <v>39579</v>
      </c>
      <c r="B6741" s="571" t="s">
        <v>7254</v>
      </c>
      <c r="C6741" s="571" t="s">
        <v>6748</v>
      </c>
      <c r="D6741" s="572">
        <v>40240.35</v>
      </c>
    </row>
    <row r="6742" spans="1:4" ht="25.5">
      <c r="A6742" s="571">
        <v>39557</v>
      </c>
      <c r="B6742" s="571" t="s">
        <v>7247</v>
      </c>
      <c r="C6742" s="571" t="s">
        <v>6748</v>
      </c>
      <c r="D6742" s="572">
        <v>5778.21</v>
      </c>
    </row>
    <row r="6743" spans="1:4" ht="25.5">
      <c r="A6743" s="571">
        <v>39558</v>
      </c>
      <c r="B6743" s="571" t="s">
        <v>7248</v>
      </c>
      <c r="C6743" s="571" t="s">
        <v>6748</v>
      </c>
      <c r="D6743" s="572">
        <v>5815.74</v>
      </c>
    </row>
    <row r="6744" spans="1:4" ht="25.5">
      <c r="A6744" s="571">
        <v>39559</v>
      </c>
      <c r="B6744" s="571" t="s">
        <v>7249</v>
      </c>
      <c r="C6744" s="571" t="s">
        <v>6748</v>
      </c>
      <c r="D6744" s="572">
        <v>6035.17</v>
      </c>
    </row>
    <row r="6745" spans="1:4" ht="25.5">
      <c r="A6745" s="571">
        <v>39560</v>
      </c>
      <c r="B6745" s="571" t="s">
        <v>7250</v>
      </c>
      <c r="C6745" s="571" t="s">
        <v>6748</v>
      </c>
      <c r="D6745" s="572">
        <v>6940.15</v>
      </c>
    </row>
    <row r="6746" spans="1:4" ht="25.5">
      <c r="A6746" s="571">
        <v>39561</v>
      </c>
      <c r="B6746" s="571" t="s">
        <v>7251</v>
      </c>
      <c r="C6746" s="571" t="s">
        <v>6748</v>
      </c>
      <c r="D6746" s="572">
        <v>8060.04</v>
      </c>
    </row>
    <row r="6747" spans="1:4" ht="25.5">
      <c r="A6747" s="571">
        <v>39556</v>
      </c>
      <c r="B6747" s="571" t="s">
        <v>7246</v>
      </c>
      <c r="C6747" s="571" t="s">
        <v>6748</v>
      </c>
      <c r="D6747" s="572">
        <v>5322.7</v>
      </c>
    </row>
    <row r="6748" spans="1:4" ht="25.5">
      <c r="A6748" s="571">
        <v>39555</v>
      </c>
      <c r="B6748" s="571" t="s">
        <v>7245</v>
      </c>
      <c r="C6748" s="571" t="s">
        <v>6748</v>
      </c>
      <c r="D6748" s="572">
        <v>1668.96</v>
      </c>
    </row>
    <row r="6749" spans="1:4" ht="25.5">
      <c r="A6749" s="571">
        <v>39548</v>
      </c>
      <c r="B6749" s="571" t="s">
        <v>7241</v>
      </c>
      <c r="C6749" s="571" t="s">
        <v>6748</v>
      </c>
      <c r="D6749" s="572">
        <v>2414.0500000000002</v>
      </c>
    </row>
    <row r="6750" spans="1:4" ht="25.5">
      <c r="A6750" s="571">
        <v>39554</v>
      </c>
      <c r="B6750" s="571" t="s">
        <v>7244</v>
      </c>
      <c r="C6750" s="571" t="s">
        <v>6748</v>
      </c>
      <c r="D6750" s="572">
        <v>2996.42</v>
      </c>
    </row>
    <row r="6751" spans="1:4" ht="25.5">
      <c r="A6751" s="571">
        <v>39550</v>
      </c>
      <c r="B6751" s="571" t="s">
        <v>7242</v>
      </c>
      <c r="C6751" s="571" t="s">
        <v>6748</v>
      </c>
      <c r="D6751" s="572">
        <v>1168.54</v>
      </c>
    </row>
    <row r="6752" spans="1:4" ht="25.5">
      <c r="A6752" s="571">
        <v>39551</v>
      </c>
      <c r="B6752" s="571" t="s">
        <v>7243</v>
      </c>
      <c r="C6752" s="571" t="s">
        <v>6748</v>
      </c>
      <c r="D6752" s="572">
        <v>1463.31</v>
      </c>
    </row>
    <row r="6753" spans="1:4" ht="25.5">
      <c r="A6753" s="571">
        <v>39826</v>
      </c>
      <c r="B6753" s="571" t="s">
        <v>4285</v>
      </c>
      <c r="C6753" s="571" t="s">
        <v>6748</v>
      </c>
      <c r="D6753" s="572">
        <v>3959.9</v>
      </c>
    </row>
    <row r="6754" spans="1:4" ht="25.5">
      <c r="A6754" s="571">
        <v>10700</v>
      </c>
      <c r="B6754" s="571" t="s">
        <v>2162</v>
      </c>
      <c r="C6754" s="571" t="s">
        <v>6748</v>
      </c>
      <c r="D6754" s="572">
        <v>10370.280000000001</v>
      </c>
    </row>
    <row r="6755" spans="1:4" ht="25.5">
      <c r="A6755" s="571">
        <v>346</v>
      </c>
      <c r="B6755" s="571" t="s">
        <v>255</v>
      </c>
      <c r="C6755" s="571" t="s">
        <v>6745</v>
      </c>
      <c r="D6755" s="572">
        <v>14.6</v>
      </c>
    </row>
    <row r="6756" spans="1:4" ht="25.5">
      <c r="A6756" s="571">
        <v>3312</v>
      </c>
      <c r="B6756" s="571" t="s">
        <v>1017</v>
      </c>
      <c r="C6756" s="571" t="s">
        <v>6745</v>
      </c>
      <c r="D6756" s="572">
        <v>17.170000000000002</v>
      </c>
    </row>
    <row r="6757" spans="1:4" ht="25.5">
      <c r="A6757" s="571">
        <v>339</v>
      </c>
      <c r="B6757" s="571" t="s">
        <v>250</v>
      </c>
      <c r="C6757" s="571" t="s">
        <v>6752</v>
      </c>
      <c r="D6757" s="572">
        <v>0.71</v>
      </c>
    </row>
    <row r="6758" spans="1:4" ht="25.5">
      <c r="A6758" s="571">
        <v>340</v>
      </c>
      <c r="B6758" s="571" t="s">
        <v>12674</v>
      </c>
      <c r="C6758" s="571" t="s">
        <v>6752</v>
      </c>
      <c r="D6758" s="572">
        <v>0.97</v>
      </c>
    </row>
    <row r="6759" spans="1:4">
      <c r="A6759" s="571">
        <v>338</v>
      </c>
      <c r="B6759" s="571" t="s">
        <v>249</v>
      </c>
      <c r="C6759" s="571" t="s">
        <v>6745</v>
      </c>
      <c r="D6759" s="572">
        <v>18.38</v>
      </c>
    </row>
    <row r="6760" spans="1:4" ht="25.5">
      <c r="A6760" s="571">
        <v>334</v>
      </c>
      <c r="B6760" s="571" t="s">
        <v>246</v>
      </c>
      <c r="C6760" s="571" t="s">
        <v>6745</v>
      </c>
      <c r="D6760" s="572">
        <v>13.21</v>
      </c>
    </row>
    <row r="6761" spans="1:4" ht="25.5">
      <c r="A6761" s="571">
        <v>335</v>
      </c>
      <c r="B6761" s="571" t="s">
        <v>247</v>
      </c>
      <c r="C6761" s="571" t="s">
        <v>6745</v>
      </c>
      <c r="D6761" s="572">
        <v>12.1</v>
      </c>
    </row>
    <row r="6762" spans="1:4" ht="25.5">
      <c r="A6762" s="571">
        <v>342</v>
      </c>
      <c r="B6762" s="571" t="s">
        <v>252</v>
      </c>
      <c r="C6762" s="571" t="s">
        <v>6745</v>
      </c>
      <c r="D6762" s="572">
        <v>13.68</v>
      </c>
    </row>
    <row r="6763" spans="1:4" ht="25.5">
      <c r="A6763" s="571">
        <v>333</v>
      </c>
      <c r="B6763" s="571" t="s">
        <v>245</v>
      </c>
      <c r="C6763" s="571" t="s">
        <v>6745</v>
      </c>
      <c r="D6763" s="572">
        <v>14</v>
      </c>
    </row>
    <row r="6764" spans="1:4" ht="25.5">
      <c r="A6764" s="571">
        <v>343</v>
      </c>
      <c r="B6764" s="571" t="s">
        <v>253</v>
      </c>
      <c r="C6764" s="571" t="s">
        <v>6752</v>
      </c>
      <c r="D6764" s="572">
        <v>0.37</v>
      </c>
    </row>
    <row r="6765" spans="1:4" ht="25.5">
      <c r="A6765" s="571">
        <v>344</v>
      </c>
      <c r="B6765" s="571" t="s">
        <v>254</v>
      </c>
      <c r="C6765" s="571" t="s">
        <v>6745</v>
      </c>
      <c r="D6765" s="572">
        <v>15.14</v>
      </c>
    </row>
    <row r="6766" spans="1:4" ht="25.5">
      <c r="A6766" s="571">
        <v>345</v>
      </c>
      <c r="B6766" s="571" t="s">
        <v>251</v>
      </c>
      <c r="C6766" s="571" t="s">
        <v>6745</v>
      </c>
      <c r="D6766" s="572">
        <v>18.5</v>
      </c>
    </row>
    <row r="6767" spans="1:4" ht="25.5">
      <c r="A6767" s="571">
        <v>341</v>
      </c>
      <c r="B6767" s="571" t="s">
        <v>251</v>
      </c>
      <c r="C6767" s="571" t="s">
        <v>6752</v>
      </c>
      <c r="D6767" s="572">
        <v>0.18</v>
      </c>
    </row>
    <row r="6768" spans="1:4" ht="25.5">
      <c r="A6768" s="571">
        <v>11107</v>
      </c>
      <c r="B6768" s="571" t="s">
        <v>2262</v>
      </c>
      <c r="C6768" s="571" t="s">
        <v>6745</v>
      </c>
      <c r="D6768" s="572">
        <v>12.02</v>
      </c>
    </row>
    <row r="6769" spans="1:4" ht="25.5">
      <c r="A6769" s="571">
        <v>3313</v>
      </c>
      <c r="B6769" s="571" t="s">
        <v>1018</v>
      </c>
      <c r="C6769" s="571" t="s">
        <v>6745</v>
      </c>
      <c r="D6769" s="572">
        <v>22.1</v>
      </c>
    </row>
    <row r="6770" spans="1:4">
      <c r="A6770" s="571">
        <v>34562</v>
      </c>
      <c r="B6770" s="571" t="s">
        <v>3202</v>
      </c>
      <c r="C6770" s="571" t="s">
        <v>6745</v>
      </c>
      <c r="D6770" s="572">
        <v>8.92</v>
      </c>
    </row>
    <row r="6771" spans="1:4">
      <c r="A6771" s="571">
        <v>337</v>
      </c>
      <c r="B6771" s="571" t="s">
        <v>248</v>
      </c>
      <c r="C6771" s="571" t="s">
        <v>6745</v>
      </c>
      <c r="D6771" s="572">
        <v>8.6199999999999992</v>
      </c>
    </row>
    <row r="6772" spans="1:4" ht="25.5">
      <c r="A6772" s="571">
        <v>369</v>
      </c>
      <c r="B6772" s="571" t="s">
        <v>262</v>
      </c>
      <c r="C6772" s="571" t="s">
        <v>6746</v>
      </c>
      <c r="D6772" s="572">
        <v>66.05</v>
      </c>
    </row>
    <row r="6773" spans="1:4" ht="25.5">
      <c r="A6773" s="571">
        <v>366</v>
      </c>
      <c r="B6773" s="571" t="s">
        <v>260</v>
      </c>
      <c r="C6773" s="571" t="s">
        <v>6746</v>
      </c>
      <c r="D6773" s="572">
        <v>55</v>
      </c>
    </row>
    <row r="6774" spans="1:4" ht="25.5">
      <c r="A6774" s="571">
        <v>367</v>
      </c>
      <c r="B6774" s="571" t="s">
        <v>115</v>
      </c>
      <c r="C6774" s="571" t="s">
        <v>6746</v>
      </c>
      <c r="D6774" s="572">
        <v>56.5</v>
      </c>
    </row>
    <row r="6775" spans="1:4" ht="25.5">
      <c r="A6775" s="571">
        <v>370</v>
      </c>
      <c r="B6775" s="571" t="s">
        <v>91</v>
      </c>
      <c r="C6775" s="571" t="s">
        <v>6746</v>
      </c>
      <c r="D6775" s="572">
        <v>56.25</v>
      </c>
    </row>
    <row r="6776" spans="1:4" ht="38.25">
      <c r="A6776" s="571">
        <v>368</v>
      </c>
      <c r="B6776" s="571" t="s">
        <v>261</v>
      </c>
      <c r="C6776" s="571" t="s">
        <v>6746</v>
      </c>
      <c r="D6776" s="572">
        <v>42.37</v>
      </c>
    </row>
    <row r="6777" spans="1:4" ht="38.25">
      <c r="A6777" s="571">
        <v>11075</v>
      </c>
      <c r="B6777" s="571" t="s">
        <v>2254</v>
      </c>
      <c r="C6777" s="571" t="s">
        <v>6746</v>
      </c>
      <c r="D6777" s="572">
        <v>925.18</v>
      </c>
    </row>
    <row r="6778" spans="1:4" ht="38.25">
      <c r="A6778" s="571">
        <v>11076</v>
      </c>
      <c r="B6778" s="571" t="s">
        <v>2255</v>
      </c>
      <c r="C6778" s="571" t="s">
        <v>6746</v>
      </c>
      <c r="D6778" s="572">
        <v>70.62</v>
      </c>
    </row>
    <row r="6779" spans="1:4">
      <c r="A6779" s="571">
        <v>1381</v>
      </c>
      <c r="B6779" s="571" t="s">
        <v>620</v>
      </c>
      <c r="C6779" s="571" t="s">
        <v>6745</v>
      </c>
      <c r="D6779" s="572">
        <v>0.5</v>
      </c>
    </row>
    <row r="6780" spans="1:4">
      <c r="A6780" s="571">
        <v>34353</v>
      </c>
      <c r="B6780" s="571" t="s">
        <v>3137</v>
      </c>
      <c r="C6780" s="571" t="s">
        <v>6745</v>
      </c>
      <c r="D6780" s="572">
        <v>1</v>
      </c>
    </row>
    <row r="6781" spans="1:4">
      <c r="A6781" s="571">
        <v>37595</v>
      </c>
      <c r="B6781" s="571" t="s">
        <v>3570</v>
      </c>
      <c r="C6781" s="571" t="s">
        <v>6745</v>
      </c>
      <c r="D6781" s="572">
        <v>1.52</v>
      </c>
    </row>
    <row r="6782" spans="1:4">
      <c r="A6782" s="571">
        <v>37596</v>
      </c>
      <c r="B6782" s="571" t="s">
        <v>3571</v>
      </c>
      <c r="C6782" s="571" t="s">
        <v>6745</v>
      </c>
      <c r="D6782" s="572">
        <v>2.2599999999999998</v>
      </c>
    </row>
    <row r="6783" spans="1:4" ht="38.25">
      <c r="A6783" s="571">
        <v>371</v>
      </c>
      <c r="B6783" s="571" t="s">
        <v>263</v>
      </c>
      <c r="C6783" s="571" t="s">
        <v>6745</v>
      </c>
      <c r="D6783" s="572">
        <v>0.45</v>
      </c>
    </row>
    <row r="6784" spans="1:4" ht="25.5">
      <c r="A6784" s="571">
        <v>37553</v>
      </c>
      <c r="B6784" s="571" t="s">
        <v>3551</v>
      </c>
      <c r="C6784" s="571" t="s">
        <v>6745</v>
      </c>
      <c r="D6784" s="572">
        <v>1.69</v>
      </c>
    </row>
    <row r="6785" spans="1:4" ht="25.5">
      <c r="A6785" s="571">
        <v>37552</v>
      </c>
      <c r="B6785" s="571" t="s">
        <v>3550</v>
      </c>
      <c r="C6785" s="571" t="s">
        <v>6745</v>
      </c>
      <c r="D6785" s="572">
        <v>2.17</v>
      </c>
    </row>
    <row r="6786" spans="1:4" ht="25.5">
      <c r="A6786" s="571">
        <v>36880</v>
      </c>
      <c r="B6786" s="571" t="s">
        <v>3443</v>
      </c>
      <c r="C6786" s="571" t="s">
        <v>6745</v>
      </c>
      <c r="D6786" s="572">
        <v>1.68</v>
      </c>
    </row>
    <row r="6787" spans="1:4">
      <c r="A6787" s="571">
        <v>34355</v>
      </c>
      <c r="B6787" s="571" t="s">
        <v>3138</v>
      </c>
      <c r="C6787" s="571" t="s">
        <v>6745</v>
      </c>
      <c r="D6787" s="572">
        <v>1.38</v>
      </c>
    </row>
    <row r="6788" spans="1:4" ht="25.5">
      <c r="A6788" s="571">
        <v>130</v>
      </c>
      <c r="B6788" s="571" t="s">
        <v>204</v>
      </c>
      <c r="C6788" s="571" t="s">
        <v>6745</v>
      </c>
      <c r="D6788" s="572">
        <v>3.61</v>
      </c>
    </row>
    <row r="6789" spans="1:4" ht="38.25">
      <c r="A6789" s="571">
        <v>135</v>
      </c>
      <c r="B6789" s="571" t="s">
        <v>209</v>
      </c>
      <c r="C6789" s="571" t="s">
        <v>6745</v>
      </c>
      <c r="D6789" s="572">
        <v>4.6500000000000004</v>
      </c>
    </row>
    <row r="6790" spans="1:4">
      <c r="A6790" s="571">
        <v>36886</v>
      </c>
      <c r="B6790" s="571" t="s">
        <v>3446</v>
      </c>
      <c r="C6790" s="571" t="s">
        <v>6745</v>
      </c>
      <c r="D6790" s="572">
        <v>0.53</v>
      </c>
    </row>
    <row r="6791" spans="1:4" ht="25.5">
      <c r="A6791" s="571">
        <v>374</v>
      </c>
      <c r="B6791" s="571" t="s">
        <v>264</v>
      </c>
      <c r="C6791" s="571" t="s">
        <v>6745</v>
      </c>
      <c r="D6791" s="572">
        <v>0.38</v>
      </c>
    </row>
    <row r="6792" spans="1:4" ht="38.25">
      <c r="A6792" s="571">
        <v>38546</v>
      </c>
      <c r="B6792" s="571" t="s">
        <v>3887</v>
      </c>
      <c r="C6792" s="571" t="s">
        <v>6746</v>
      </c>
      <c r="D6792" s="572">
        <v>390.1</v>
      </c>
    </row>
    <row r="6793" spans="1:4">
      <c r="A6793" s="571">
        <v>34549</v>
      </c>
      <c r="B6793" s="571" t="s">
        <v>3196</v>
      </c>
      <c r="C6793" s="571" t="s">
        <v>6746</v>
      </c>
      <c r="D6793" s="572">
        <v>198.15</v>
      </c>
    </row>
    <row r="6794" spans="1:4" ht="25.5">
      <c r="A6794" s="571">
        <v>6081</v>
      </c>
      <c r="B6794" s="571" t="s">
        <v>1664</v>
      </c>
      <c r="C6794" s="571" t="s">
        <v>6746</v>
      </c>
      <c r="D6794" s="572">
        <v>28.07</v>
      </c>
    </row>
    <row r="6795" spans="1:4" ht="25.5">
      <c r="A6795" s="571">
        <v>6077</v>
      </c>
      <c r="B6795" s="571" t="s">
        <v>1662</v>
      </c>
      <c r="C6795" s="571" t="s">
        <v>6746</v>
      </c>
      <c r="D6795" s="572">
        <v>16.18</v>
      </c>
    </row>
    <row r="6796" spans="1:4" ht="38.25">
      <c r="A6796" s="571">
        <v>6079</v>
      </c>
      <c r="B6796" s="571" t="s">
        <v>1663</v>
      </c>
      <c r="C6796" s="571" t="s">
        <v>6746</v>
      </c>
      <c r="D6796" s="572">
        <v>9.24</v>
      </c>
    </row>
    <row r="6797" spans="1:4" ht="38.25">
      <c r="A6797" s="571">
        <v>1091</v>
      </c>
      <c r="B6797" s="571" t="s">
        <v>523</v>
      </c>
      <c r="C6797" s="571" t="s">
        <v>6748</v>
      </c>
      <c r="D6797" s="572">
        <v>18.579999999999998</v>
      </c>
    </row>
    <row r="6798" spans="1:4" ht="38.25">
      <c r="A6798" s="571">
        <v>1094</v>
      </c>
      <c r="B6798" s="571" t="s">
        <v>526</v>
      </c>
      <c r="C6798" s="571" t="s">
        <v>6748</v>
      </c>
      <c r="D6798" s="572">
        <v>12.99</v>
      </c>
    </row>
    <row r="6799" spans="1:4" ht="38.25">
      <c r="A6799" s="571">
        <v>1095</v>
      </c>
      <c r="B6799" s="571" t="s">
        <v>527</v>
      </c>
      <c r="C6799" s="571" t="s">
        <v>6748</v>
      </c>
      <c r="D6799" s="572">
        <v>27.61</v>
      </c>
    </row>
    <row r="6800" spans="1:4" ht="38.25">
      <c r="A6800" s="571">
        <v>1092</v>
      </c>
      <c r="B6800" s="571" t="s">
        <v>524</v>
      </c>
      <c r="C6800" s="571" t="s">
        <v>6748</v>
      </c>
      <c r="D6800" s="572">
        <v>21.37</v>
      </c>
    </row>
    <row r="6801" spans="1:4" ht="38.25">
      <c r="A6801" s="571">
        <v>1093</v>
      </c>
      <c r="B6801" s="571" t="s">
        <v>525</v>
      </c>
      <c r="C6801" s="571" t="s">
        <v>6748</v>
      </c>
      <c r="D6801" s="572">
        <v>49.9</v>
      </c>
    </row>
    <row r="6802" spans="1:4" ht="38.25">
      <c r="A6802" s="571">
        <v>1090</v>
      </c>
      <c r="B6802" s="571" t="s">
        <v>522</v>
      </c>
      <c r="C6802" s="571" t="s">
        <v>6748</v>
      </c>
      <c r="D6802" s="572">
        <v>35.729999999999997</v>
      </c>
    </row>
    <row r="6803" spans="1:4" ht="38.25">
      <c r="A6803" s="571">
        <v>1096</v>
      </c>
      <c r="B6803" s="571" t="s">
        <v>528</v>
      </c>
      <c r="C6803" s="571" t="s">
        <v>6748</v>
      </c>
      <c r="D6803" s="572">
        <v>64.3</v>
      </c>
    </row>
    <row r="6804" spans="1:4" ht="38.25">
      <c r="A6804" s="571">
        <v>1097</v>
      </c>
      <c r="B6804" s="571" t="s">
        <v>6603</v>
      </c>
      <c r="C6804" s="571" t="s">
        <v>6748</v>
      </c>
      <c r="D6804" s="572">
        <v>54.58</v>
      </c>
    </row>
    <row r="6805" spans="1:4">
      <c r="A6805" s="571">
        <v>378</v>
      </c>
      <c r="B6805" s="571" t="s">
        <v>51</v>
      </c>
      <c r="C6805" s="571" t="s">
        <v>6751</v>
      </c>
      <c r="D6805" s="572">
        <v>12.68</v>
      </c>
    </row>
    <row r="6806" spans="1:4">
      <c r="A6806" s="571">
        <v>40911</v>
      </c>
      <c r="B6806" s="571" t="s">
        <v>4432</v>
      </c>
      <c r="C6806" s="571" t="s">
        <v>6936</v>
      </c>
      <c r="D6806" s="572">
        <v>2236.52</v>
      </c>
    </row>
    <row r="6807" spans="1:4">
      <c r="A6807" s="571">
        <v>33939</v>
      </c>
      <c r="B6807" s="571" t="s">
        <v>3128</v>
      </c>
      <c r="C6807" s="571" t="s">
        <v>6751</v>
      </c>
      <c r="D6807" s="572">
        <v>58.5</v>
      </c>
    </row>
    <row r="6808" spans="1:4">
      <c r="A6808" s="571">
        <v>40815</v>
      </c>
      <c r="B6808" s="571" t="s">
        <v>4412</v>
      </c>
      <c r="C6808" s="571" t="s">
        <v>6936</v>
      </c>
      <c r="D6808" s="572">
        <v>10315.64</v>
      </c>
    </row>
    <row r="6809" spans="1:4">
      <c r="A6809" s="571">
        <v>34760</v>
      </c>
      <c r="B6809" s="571" t="s">
        <v>3302</v>
      </c>
      <c r="C6809" s="571" t="s">
        <v>6751</v>
      </c>
      <c r="D6809" s="572">
        <v>55.24</v>
      </c>
    </row>
    <row r="6810" spans="1:4">
      <c r="A6810" s="571">
        <v>40935</v>
      </c>
      <c r="B6810" s="571" t="s">
        <v>4452</v>
      </c>
      <c r="C6810" s="571" t="s">
        <v>6936</v>
      </c>
      <c r="D6810" s="572">
        <v>9740.48</v>
      </c>
    </row>
    <row r="6811" spans="1:4">
      <c r="A6811" s="571">
        <v>33952</v>
      </c>
      <c r="B6811" s="571" t="s">
        <v>3129</v>
      </c>
      <c r="C6811" s="571" t="s">
        <v>6751</v>
      </c>
      <c r="D6811" s="572">
        <v>83.1</v>
      </c>
    </row>
    <row r="6812" spans="1:4">
      <c r="A6812" s="571">
        <v>40816</v>
      </c>
      <c r="B6812" s="571" t="s">
        <v>4413</v>
      </c>
      <c r="C6812" s="571" t="s">
        <v>6936</v>
      </c>
      <c r="D6812" s="572">
        <v>14652.52</v>
      </c>
    </row>
    <row r="6813" spans="1:4">
      <c r="A6813" s="571">
        <v>33953</v>
      </c>
      <c r="B6813" s="571" t="s">
        <v>3130</v>
      </c>
      <c r="C6813" s="571" t="s">
        <v>6751</v>
      </c>
      <c r="D6813" s="572">
        <v>109.88</v>
      </c>
    </row>
    <row r="6814" spans="1:4">
      <c r="A6814" s="571">
        <v>40817</v>
      </c>
      <c r="B6814" s="571" t="s">
        <v>4414</v>
      </c>
      <c r="C6814" s="571" t="s">
        <v>6936</v>
      </c>
      <c r="D6814" s="572">
        <v>19371.939999999999</v>
      </c>
    </row>
    <row r="6815" spans="1:4" ht="38.25">
      <c r="A6815" s="571">
        <v>13348</v>
      </c>
      <c r="B6815" s="571" t="s">
        <v>2778</v>
      </c>
      <c r="C6815" s="571" t="s">
        <v>6748</v>
      </c>
      <c r="D6815" s="572">
        <v>0.6</v>
      </c>
    </row>
    <row r="6816" spans="1:4" ht="25.5">
      <c r="A6816" s="571">
        <v>39211</v>
      </c>
      <c r="B6816" s="571" t="s">
        <v>3996</v>
      </c>
      <c r="C6816" s="571" t="s">
        <v>6748</v>
      </c>
      <c r="D6816" s="572">
        <v>0.86</v>
      </c>
    </row>
    <row r="6817" spans="1:4" ht="25.5">
      <c r="A6817" s="571">
        <v>39212</v>
      </c>
      <c r="B6817" s="571" t="s">
        <v>3997</v>
      </c>
      <c r="C6817" s="571" t="s">
        <v>6748</v>
      </c>
      <c r="D6817" s="572">
        <v>0.96</v>
      </c>
    </row>
    <row r="6818" spans="1:4" ht="25.5">
      <c r="A6818" s="571">
        <v>39208</v>
      </c>
      <c r="B6818" s="571" t="s">
        <v>3993</v>
      </c>
      <c r="C6818" s="571" t="s">
        <v>6748</v>
      </c>
      <c r="D6818" s="572">
        <v>0.26</v>
      </c>
    </row>
    <row r="6819" spans="1:4" ht="25.5">
      <c r="A6819" s="571">
        <v>39210</v>
      </c>
      <c r="B6819" s="571" t="s">
        <v>3995</v>
      </c>
      <c r="C6819" s="571" t="s">
        <v>6748</v>
      </c>
      <c r="D6819" s="572">
        <v>0.48</v>
      </c>
    </row>
    <row r="6820" spans="1:4" ht="25.5">
      <c r="A6820" s="571">
        <v>39214</v>
      </c>
      <c r="B6820" s="571" t="s">
        <v>3999</v>
      </c>
      <c r="C6820" s="571" t="s">
        <v>6748</v>
      </c>
      <c r="D6820" s="572">
        <v>1.79</v>
      </c>
    </row>
    <row r="6821" spans="1:4" ht="25.5">
      <c r="A6821" s="571">
        <v>39213</v>
      </c>
      <c r="B6821" s="571" t="s">
        <v>3998</v>
      </c>
      <c r="C6821" s="571" t="s">
        <v>6748</v>
      </c>
      <c r="D6821" s="572">
        <v>1.26</v>
      </c>
    </row>
    <row r="6822" spans="1:4" ht="25.5">
      <c r="A6822" s="571">
        <v>39209</v>
      </c>
      <c r="B6822" s="571" t="s">
        <v>3994</v>
      </c>
      <c r="C6822" s="571" t="s">
        <v>6748</v>
      </c>
      <c r="D6822" s="572">
        <v>0.31</v>
      </c>
    </row>
    <row r="6823" spans="1:4" ht="25.5">
      <c r="A6823" s="571">
        <v>39207</v>
      </c>
      <c r="B6823" s="571" t="s">
        <v>3992</v>
      </c>
      <c r="C6823" s="571" t="s">
        <v>6748</v>
      </c>
      <c r="D6823" s="572">
        <v>0.48</v>
      </c>
    </row>
    <row r="6824" spans="1:4" ht="25.5">
      <c r="A6824" s="571">
        <v>39215</v>
      </c>
      <c r="B6824" s="571" t="s">
        <v>4000</v>
      </c>
      <c r="C6824" s="571" t="s">
        <v>6748</v>
      </c>
      <c r="D6824" s="572">
        <v>3.26</v>
      </c>
    </row>
    <row r="6825" spans="1:4" ht="25.5">
      <c r="A6825" s="571">
        <v>39216</v>
      </c>
      <c r="B6825" s="571" t="s">
        <v>4001</v>
      </c>
      <c r="C6825" s="571" t="s">
        <v>6748</v>
      </c>
      <c r="D6825" s="572">
        <v>4.55</v>
      </c>
    </row>
    <row r="6826" spans="1:4" ht="38.25">
      <c r="A6826" s="571">
        <v>379</v>
      </c>
      <c r="B6826" s="571" t="s">
        <v>266</v>
      </c>
      <c r="C6826" s="571" t="s">
        <v>6748</v>
      </c>
      <c r="D6826" s="572">
        <v>0.52</v>
      </c>
    </row>
    <row r="6827" spans="1:4" ht="38.25">
      <c r="A6827" s="571">
        <v>11267</v>
      </c>
      <c r="B6827" s="571" t="s">
        <v>2314</v>
      </c>
      <c r="C6827" s="571" t="s">
        <v>6748</v>
      </c>
      <c r="D6827" s="572">
        <v>5.26</v>
      </c>
    </row>
    <row r="6828" spans="1:4" ht="25.5">
      <c r="A6828" s="571">
        <v>41901</v>
      </c>
      <c r="B6828" s="571" t="s">
        <v>4534</v>
      </c>
      <c r="C6828" s="571" t="s">
        <v>6745</v>
      </c>
      <c r="D6828" s="572">
        <v>3.63</v>
      </c>
    </row>
    <row r="6829" spans="1:4" ht="38.25">
      <c r="A6829" s="571">
        <v>510</v>
      </c>
      <c r="B6829" s="571" t="s">
        <v>306</v>
      </c>
      <c r="C6829" s="571" t="s">
        <v>6745</v>
      </c>
      <c r="D6829" s="572">
        <v>8.32</v>
      </c>
    </row>
    <row r="6830" spans="1:4" ht="38.25">
      <c r="A6830" s="571">
        <v>516</v>
      </c>
      <c r="B6830" s="571" t="s">
        <v>308</v>
      </c>
      <c r="C6830" s="571" t="s">
        <v>6745</v>
      </c>
      <c r="D6830" s="572">
        <v>8.8699999999999992</v>
      </c>
    </row>
    <row r="6831" spans="1:4" ht="38.25">
      <c r="A6831" s="571">
        <v>509</v>
      </c>
      <c r="B6831" s="571" t="s">
        <v>305</v>
      </c>
      <c r="C6831" s="571" t="s">
        <v>6745</v>
      </c>
      <c r="D6831" s="572">
        <v>9.06</v>
      </c>
    </row>
    <row r="6832" spans="1:4">
      <c r="A6832" s="571">
        <v>40331</v>
      </c>
      <c r="B6832" s="571" t="s">
        <v>13394</v>
      </c>
      <c r="C6832" s="571" t="s">
        <v>6751</v>
      </c>
      <c r="D6832" s="572">
        <v>11</v>
      </c>
    </row>
    <row r="6833" spans="1:4">
      <c r="A6833" s="571">
        <v>40930</v>
      </c>
      <c r="B6833" s="571" t="s">
        <v>13395</v>
      </c>
      <c r="C6833" s="571" t="s">
        <v>6936</v>
      </c>
      <c r="D6833" s="572">
        <v>1942.45</v>
      </c>
    </row>
    <row r="6834" spans="1:4" ht="25.5">
      <c r="A6834" s="571">
        <v>11761</v>
      </c>
      <c r="B6834" s="571" t="s">
        <v>2471</v>
      </c>
      <c r="C6834" s="571" t="s">
        <v>6748</v>
      </c>
      <c r="D6834" s="572">
        <v>47.35</v>
      </c>
    </row>
    <row r="6835" spans="1:4" ht="25.5">
      <c r="A6835" s="571">
        <v>377</v>
      </c>
      <c r="B6835" s="571" t="s">
        <v>265</v>
      </c>
      <c r="C6835" s="571" t="s">
        <v>6748</v>
      </c>
      <c r="D6835" s="572">
        <v>22.25</v>
      </c>
    </row>
    <row r="6836" spans="1:4" ht="25.5">
      <c r="A6836" s="571">
        <v>7588</v>
      </c>
      <c r="B6836" s="571" t="s">
        <v>1904</v>
      </c>
      <c r="C6836" s="571" t="s">
        <v>6748</v>
      </c>
      <c r="D6836" s="572">
        <v>35.9</v>
      </c>
    </row>
    <row r="6837" spans="1:4">
      <c r="A6837" s="571">
        <v>34392</v>
      </c>
      <c r="B6837" s="571" t="s">
        <v>3153</v>
      </c>
      <c r="C6837" s="571" t="s">
        <v>6751</v>
      </c>
      <c r="D6837" s="572">
        <v>9.6999999999999993</v>
      </c>
    </row>
    <row r="6838" spans="1:4">
      <c r="A6838" s="571">
        <v>40908</v>
      </c>
      <c r="B6838" s="571" t="s">
        <v>4429</v>
      </c>
      <c r="C6838" s="571" t="s">
        <v>6936</v>
      </c>
      <c r="D6838" s="572">
        <v>1713.73</v>
      </c>
    </row>
    <row r="6839" spans="1:4">
      <c r="A6839" s="571">
        <v>34551</v>
      </c>
      <c r="B6839" s="571" t="s">
        <v>3198</v>
      </c>
      <c r="C6839" s="571" t="s">
        <v>6751</v>
      </c>
      <c r="D6839" s="572">
        <v>9.23</v>
      </c>
    </row>
    <row r="6840" spans="1:4">
      <c r="A6840" s="571">
        <v>41078</v>
      </c>
      <c r="B6840" s="571" t="s">
        <v>4500</v>
      </c>
      <c r="C6840" s="571" t="s">
        <v>6936</v>
      </c>
      <c r="D6840" s="572">
        <v>1630.32</v>
      </c>
    </row>
    <row r="6841" spans="1:4" ht="25.5">
      <c r="A6841" s="571">
        <v>246</v>
      </c>
      <c r="B6841" s="571" t="s">
        <v>224</v>
      </c>
      <c r="C6841" s="571" t="s">
        <v>6751</v>
      </c>
      <c r="D6841" s="572">
        <v>9.2799999999999994</v>
      </c>
    </row>
    <row r="6842" spans="1:4" ht="25.5">
      <c r="A6842" s="571">
        <v>40927</v>
      </c>
      <c r="B6842" s="571" t="s">
        <v>4446</v>
      </c>
      <c r="C6842" s="571" t="s">
        <v>6936</v>
      </c>
      <c r="D6842" s="572">
        <v>1639.93</v>
      </c>
    </row>
    <row r="6843" spans="1:4">
      <c r="A6843" s="571">
        <v>2350</v>
      </c>
      <c r="B6843" s="571" t="s">
        <v>817</v>
      </c>
      <c r="C6843" s="571" t="s">
        <v>6751</v>
      </c>
      <c r="D6843" s="572">
        <v>10.210000000000001</v>
      </c>
    </row>
    <row r="6844" spans="1:4">
      <c r="A6844" s="571">
        <v>40812</v>
      </c>
      <c r="B6844" s="571" t="s">
        <v>4409</v>
      </c>
      <c r="C6844" s="571" t="s">
        <v>6936</v>
      </c>
      <c r="D6844" s="572">
        <v>1803.22</v>
      </c>
    </row>
    <row r="6845" spans="1:4" ht="25.5">
      <c r="A6845" s="571">
        <v>245</v>
      </c>
      <c r="B6845" s="571" t="s">
        <v>223</v>
      </c>
      <c r="C6845" s="571" t="s">
        <v>6751</v>
      </c>
      <c r="D6845" s="572">
        <v>17.399999999999999</v>
      </c>
    </row>
    <row r="6846" spans="1:4" ht="25.5">
      <c r="A6846" s="571">
        <v>41090</v>
      </c>
      <c r="B6846" s="571" t="s">
        <v>4512</v>
      </c>
      <c r="C6846" s="571" t="s">
        <v>6936</v>
      </c>
      <c r="D6846" s="572">
        <v>3068.68</v>
      </c>
    </row>
    <row r="6847" spans="1:4">
      <c r="A6847" s="571">
        <v>251</v>
      </c>
      <c r="B6847" s="571" t="s">
        <v>227</v>
      </c>
      <c r="C6847" s="571" t="s">
        <v>6751</v>
      </c>
      <c r="D6847" s="572">
        <v>8.2100000000000009</v>
      </c>
    </row>
    <row r="6848" spans="1:4">
      <c r="A6848" s="571">
        <v>40975</v>
      </c>
      <c r="B6848" s="571" t="s">
        <v>4459</v>
      </c>
      <c r="C6848" s="571" t="s">
        <v>6936</v>
      </c>
      <c r="D6848" s="572">
        <v>1450.01</v>
      </c>
    </row>
    <row r="6849" spans="1:4">
      <c r="A6849" s="571">
        <v>41072</v>
      </c>
      <c r="B6849" s="571" t="s">
        <v>4494</v>
      </c>
      <c r="C6849" s="571" t="s">
        <v>6936</v>
      </c>
      <c r="D6849" s="572">
        <v>1661.81</v>
      </c>
    </row>
    <row r="6850" spans="1:4">
      <c r="A6850" s="571">
        <v>6121</v>
      </c>
      <c r="B6850" s="571" t="s">
        <v>1677</v>
      </c>
      <c r="C6850" s="571" t="s">
        <v>6751</v>
      </c>
      <c r="D6850" s="572">
        <v>13.65</v>
      </c>
    </row>
    <row r="6851" spans="1:4">
      <c r="A6851" s="571">
        <v>41071</v>
      </c>
      <c r="B6851" s="571" t="s">
        <v>4493</v>
      </c>
      <c r="C6851" s="571" t="s">
        <v>6936</v>
      </c>
      <c r="D6851" s="572">
        <v>2407.81</v>
      </c>
    </row>
    <row r="6852" spans="1:4">
      <c r="A6852" s="571">
        <v>244</v>
      </c>
      <c r="B6852" s="571" t="s">
        <v>222</v>
      </c>
      <c r="C6852" s="571" t="s">
        <v>6751</v>
      </c>
      <c r="D6852" s="572">
        <v>5.17</v>
      </c>
    </row>
    <row r="6853" spans="1:4">
      <c r="A6853" s="571">
        <v>41093</v>
      </c>
      <c r="B6853" s="571" t="s">
        <v>4515</v>
      </c>
      <c r="C6853" s="571" t="s">
        <v>6936</v>
      </c>
      <c r="D6853" s="572">
        <v>913.57</v>
      </c>
    </row>
    <row r="6854" spans="1:4">
      <c r="A6854" s="571">
        <v>532</v>
      </c>
      <c r="B6854" s="571" t="s">
        <v>310</v>
      </c>
      <c r="C6854" s="571" t="s">
        <v>6751</v>
      </c>
      <c r="D6854" s="572">
        <v>20.5</v>
      </c>
    </row>
    <row r="6855" spans="1:4" ht="25.5">
      <c r="A6855" s="571">
        <v>40931</v>
      </c>
      <c r="B6855" s="571" t="s">
        <v>4449</v>
      </c>
      <c r="C6855" s="571" t="s">
        <v>6936</v>
      </c>
      <c r="D6855" s="572">
        <v>3615.57</v>
      </c>
    </row>
    <row r="6856" spans="1:4" ht="25.5">
      <c r="A6856" s="571">
        <v>36150</v>
      </c>
      <c r="B6856" s="571" t="s">
        <v>3346</v>
      </c>
      <c r="C6856" s="571" t="s">
        <v>6748</v>
      </c>
      <c r="D6856" s="572">
        <v>35.64</v>
      </c>
    </row>
    <row r="6857" spans="1:4">
      <c r="A6857" s="571">
        <v>41069</v>
      </c>
      <c r="B6857" s="571" t="s">
        <v>4491</v>
      </c>
      <c r="C6857" s="571" t="s">
        <v>6936</v>
      </c>
      <c r="D6857" s="572">
        <v>2236.52</v>
      </c>
    </row>
    <row r="6858" spans="1:4">
      <c r="A6858" s="571">
        <v>4760</v>
      </c>
      <c r="B6858" s="571" t="s">
        <v>1478</v>
      </c>
      <c r="C6858" s="571" t="s">
        <v>6751</v>
      </c>
      <c r="D6858" s="572">
        <v>12.68</v>
      </c>
    </row>
    <row r="6859" spans="1:4" ht="25.5">
      <c r="A6859" s="571">
        <v>10422</v>
      </c>
      <c r="B6859" s="571" t="s">
        <v>2079</v>
      </c>
      <c r="C6859" s="571" t="s">
        <v>6748</v>
      </c>
      <c r="D6859" s="572">
        <v>293.29000000000002</v>
      </c>
    </row>
    <row r="6860" spans="1:4" ht="25.5">
      <c r="A6860" s="571">
        <v>10420</v>
      </c>
      <c r="B6860" s="571" t="s">
        <v>2077</v>
      </c>
      <c r="C6860" s="571" t="s">
        <v>6748</v>
      </c>
      <c r="D6860" s="572">
        <v>110</v>
      </c>
    </row>
    <row r="6861" spans="1:4" ht="25.5">
      <c r="A6861" s="571">
        <v>10421</v>
      </c>
      <c r="B6861" s="571" t="s">
        <v>2078</v>
      </c>
      <c r="C6861" s="571" t="s">
        <v>6748</v>
      </c>
      <c r="D6861" s="572">
        <v>147.21</v>
      </c>
    </row>
    <row r="6862" spans="1:4" ht="38.25">
      <c r="A6862" s="571">
        <v>36520</v>
      </c>
      <c r="B6862" s="571" t="s">
        <v>3415</v>
      </c>
      <c r="C6862" s="571" t="s">
        <v>6748</v>
      </c>
      <c r="D6862" s="572">
        <v>548.03</v>
      </c>
    </row>
    <row r="6863" spans="1:4" ht="51">
      <c r="A6863" s="571">
        <v>36519</v>
      </c>
      <c r="B6863" s="571" t="s">
        <v>12676</v>
      </c>
      <c r="C6863" s="571" t="s">
        <v>6748</v>
      </c>
      <c r="D6863" s="572">
        <v>765.15</v>
      </c>
    </row>
    <row r="6864" spans="1:4">
      <c r="A6864" s="571">
        <v>11784</v>
      </c>
      <c r="B6864" s="571" t="s">
        <v>2481</v>
      </c>
      <c r="C6864" s="571" t="s">
        <v>6748</v>
      </c>
      <c r="D6864" s="572">
        <v>411.6</v>
      </c>
    </row>
    <row r="6865" spans="1:4">
      <c r="A6865" s="571">
        <v>10</v>
      </c>
      <c r="B6865" s="571" t="s">
        <v>129</v>
      </c>
      <c r="C6865" s="571" t="s">
        <v>6748</v>
      </c>
      <c r="D6865" s="572">
        <v>10.62</v>
      </c>
    </row>
    <row r="6866" spans="1:4">
      <c r="A6866" s="571">
        <v>4815</v>
      </c>
      <c r="B6866" s="571" t="s">
        <v>1501</v>
      </c>
      <c r="C6866" s="571" t="s">
        <v>6748</v>
      </c>
      <c r="D6866" s="572">
        <v>5.04</v>
      </c>
    </row>
    <row r="6867" spans="1:4" ht="25.5">
      <c r="A6867" s="571">
        <v>541</v>
      </c>
      <c r="B6867" s="571" t="s">
        <v>313</v>
      </c>
      <c r="C6867" s="571" t="s">
        <v>6748</v>
      </c>
      <c r="D6867" s="572">
        <v>116.68</v>
      </c>
    </row>
    <row r="6868" spans="1:4" ht="25.5">
      <c r="A6868" s="571">
        <v>542</v>
      </c>
      <c r="B6868" s="571" t="s">
        <v>314</v>
      </c>
      <c r="C6868" s="571" t="s">
        <v>6748</v>
      </c>
      <c r="D6868" s="572">
        <v>146.26</v>
      </c>
    </row>
    <row r="6869" spans="1:4" ht="25.5">
      <c r="A6869" s="571">
        <v>540</v>
      </c>
      <c r="B6869" s="571" t="s">
        <v>312</v>
      </c>
      <c r="C6869" s="571" t="s">
        <v>6748</v>
      </c>
      <c r="D6869" s="572">
        <v>329.59</v>
      </c>
    </row>
    <row r="6870" spans="1:4" ht="51">
      <c r="A6870" s="571">
        <v>38364</v>
      </c>
      <c r="B6870" s="571" t="s">
        <v>6036</v>
      </c>
      <c r="C6870" s="571" t="s">
        <v>6748</v>
      </c>
      <c r="D6870" s="572">
        <v>670.85</v>
      </c>
    </row>
    <row r="6871" spans="1:4" ht="25.5">
      <c r="A6871" s="571">
        <v>11692</v>
      </c>
      <c r="B6871" s="571" t="s">
        <v>2428</v>
      </c>
      <c r="C6871" s="571" t="s">
        <v>6753</v>
      </c>
      <c r="D6871" s="572">
        <v>348.82</v>
      </c>
    </row>
    <row r="6872" spans="1:4" ht="38.25">
      <c r="A6872" s="571">
        <v>1746</v>
      </c>
      <c r="B6872" s="571" t="s">
        <v>6780</v>
      </c>
      <c r="C6872" s="571" t="s">
        <v>6748</v>
      </c>
      <c r="D6872" s="572">
        <v>147.80000000000001</v>
      </c>
    </row>
    <row r="6873" spans="1:4" ht="38.25">
      <c r="A6873" s="571">
        <v>1748</v>
      </c>
      <c r="B6873" s="571" t="s">
        <v>6781</v>
      </c>
      <c r="C6873" s="571" t="s">
        <v>6748</v>
      </c>
      <c r="D6873" s="572">
        <v>196.53</v>
      </c>
    </row>
    <row r="6874" spans="1:4" ht="38.25">
      <c r="A6874" s="571">
        <v>1749</v>
      </c>
      <c r="B6874" s="571" t="s">
        <v>6782</v>
      </c>
      <c r="C6874" s="571" t="s">
        <v>6748</v>
      </c>
      <c r="D6874" s="572">
        <v>284.75</v>
      </c>
    </row>
    <row r="6875" spans="1:4" ht="38.25">
      <c r="A6875" s="571">
        <v>37412</v>
      </c>
      <c r="B6875" s="571" t="s">
        <v>7001</v>
      </c>
      <c r="C6875" s="571" t="s">
        <v>6748</v>
      </c>
      <c r="D6875" s="572">
        <v>144.47</v>
      </c>
    </row>
    <row r="6876" spans="1:4" ht="38.25">
      <c r="A6876" s="571">
        <v>1745</v>
      </c>
      <c r="B6876" s="571" t="s">
        <v>6779</v>
      </c>
      <c r="C6876" s="571" t="s">
        <v>6748</v>
      </c>
      <c r="D6876" s="572">
        <v>171.79</v>
      </c>
    </row>
    <row r="6877" spans="1:4" ht="38.25">
      <c r="A6877" s="571">
        <v>1750</v>
      </c>
      <c r="B6877" s="571" t="s">
        <v>6783</v>
      </c>
      <c r="C6877" s="571" t="s">
        <v>6748</v>
      </c>
      <c r="D6877" s="572">
        <v>401.47</v>
      </c>
    </row>
    <row r="6878" spans="1:4" ht="38.25">
      <c r="A6878" s="571">
        <v>11687</v>
      </c>
      <c r="B6878" s="571" t="s">
        <v>2424</v>
      </c>
      <c r="C6878" s="571" t="s">
        <v>6752</v>
      </c>
      <c r="D6878" s="572">
        <v>639.66</v>
      </c>
    </row>
    <row r="6879" spans="1:4" ht="38.25">
      <c r="A6879" s="571">
        <v>11689</v>
      </c>
      <c r="B6879" s="571" t="s">
        <v>2426</v>
      </c>
      <c r="C6879" s="571" t="s">
        <v>6752</v>
      </c>
      <c r="D6879" s="572">
        <v>801.46</v>
      </c>
    </row>
    <row r="6880" spans="1:4" ht="25.5">
      <c r="A6880" s="571">
        <v>11693</v>
      </c>
      <c r="B6880" s="571" t="s">
        <v>2429</v>
      </c>
      <c r="C6880" s="571" t="s">
        <v>6753</v>
      </c>
      <c r="D6880" s="572">
        <v>129.37</v>
      </c>
    </row>
    <row r="6881" spans="1:4" ht="25.5">
      <c r="A6881" s="571">
        <v>36215</v>
      </c>
      <c r="B6881" s="571" t="s">
        <v>3366</v>
      </c>
      <c r="C6881" s="571" t="s">
        <v>6748</v>
      </c>
      <c r="D6881" s="572">
        <v>896.36</v>
      </c>
    </row>
    <row r="6882" spans="1:4">
      <c r="A6882" s="571">
        <v>38381</v>
      </c>
      <c r="B6882" s="571" t="s">
        <v>3828</v>
      </c>
      <c r="C6882" s="571" t="s">
        <v>6748</v>
      </c>
      <c r="D6882" s="572">
        <v>7.5</v>
      </c>
    </row>
    <row r="6883" spans="1:4" ht="25.5">
      <c r="A6883" s="571">
        <v>39621</v>
      </c>
      <c r="B6883" s="571" t="s">
        <v>4203</v>
      </c>
      <c r="C6883" s="571" t="s">
        <v>6820</v>
      </c>
      <c r="D6883" s="572">
        <v>1221.31</v>
      </c>
    </row>
    <row r="6884" spans="1:4" ht="25.5">
      <c r="A6884" s="571">
        <v>39624</v>
      </c>
      <c r="B6884" s="571" t="s">
        <v>4205</v>
      </c>
      <c r="C6884" s="571" t="s">
        <v>6820</v>
      </c>
      <c r="D6884" s="572">
        <v>1235.8900000000001</v>
      </c>
    </row>
    <row r="6885" spans="1:4" ht="25.5">
      <c r="A6885" s="571">
        <v>39615</v>
      </c>
      <c r="B6885" s="571" t="s">
        <v>4201</v>
      </c>
      <c r="C6885" s="571" t="s">
        <v>6748</v>
      </c>
      <c r="D6885" s="572">
        <v>426.08</v>
      </c>
    </row>
    <row r="6886" spans="1:4" ht="25.5">
      <c r="A6886" s="571">
        <v>39620</v>
      </c>
      <c r="B6886" s="571" t="s">
        <v>4202</v>
      </c>
      <c r="C6886" s="571" t="s">
        <v>6748</v>
      </c>
      <c r="D6886" s="572">
        <v>651.36</v>
      </c>
    </row>
    <row r="6887" spans="1:4" ht="25.5">
      <c r="A6887" s="571">
        <v>39623</v>
      </c>
      <c r="B6887" s="571" t="s">
        <v>4204</v>
      </c>
      <c r="C6887" s="571" t="s">
        <v>6748</v>
      </c>
      <c r="D6887" s="572">
        <v>630.73</v>
      </c>
    </row>
    <row r="6888" spans="1:4" ht="25.5">
      <c r="A6888" s="571">
        <v>36214</v>
      </c>
      <c r="B6888" s="571" t="s">
        <v>3365</v>
      </c>
      <c r="C6888" s="571" t="s">
        <v>6748</v>
      </c>
      <c r="D6888" s="572">
        <v>288.82</v>
      </c>
    </row>
    <row r="6889" spans="1:4" ht="25.5">
      <c r="A6889" s="571">
        <v>36207</v>
      </c>
      <c r="B6889" s="571" t="s">
        <v>3360</v>
      </c>
      <c r="C6889" s="571" t="s">
        <v>6748</v>
      </c>
      <c r="D6889" s="572">
        <v>397.02</v>
      </c>
    </row>
    <row r="6890" spans="1:4" ht="25.5">
      <c r="A6890" s="571">
        <v>36209</v>
      </c>
      <c r="B6890" s="571" t="s">
        <v>3361</v>
      </c>
      <c r="C6890" s="571" t="s">
        <v>6748</v>
      </c>
      <c r="D6890" s="572">
        <v>455.65</v>
      </c>
    </row>
    <row r="6891" spans="1:4" ht="38.25">
      <c r="A6891" s="571">
        <v>36210</v>
      </c>
      <c r="B6891" s="571" t="s">
        <v>3362</v>
      </c>
      <c r="C6891" s="571" t="s">
        <v>6748</v>
      </c>
      <c r="D6891" s="572">
        <v>492.99</v>
      </c>
    </row>
    <row r="6892" spans="1:4" ht="25.5">
      <c r="A6892" s="571">
        <v>36212</v>
      </c>
      <c r="B6892" s="571" t="s">
        <v>3364</v>
      </c>
      <c r="C6892" s="571" t="s">
        <v>6748</v>
      </c>
      <c r="D6892" s="572">
        <v>486.02</v>
      </c>
    </row>
    <row r="6893" spans="1:4" ht="25.5">
      <c r="A6893" s="571">
        <v>36211</v>
      </c>
      <c r="B6893" s="571" t="s">
        <v>3363</v>
      </c>
      <c r="C6893" s="571" t="s">
        <v>6748</v>
      </c>
      <c r="D6893" s="572">
        <v>457.14</v>
      </c>
    </row>
    <row r="6894" spans="1:4" ht="25.5">
      <c r="A6894" s="571">
        <v>36204</v>
      </c>
      <c r="B6894" s="571" t="s">
        <v>3357</v>
      </c>
      <c r="C6894" s="571" t="s">
        <v>6748</v>
      </c>
      <c r="D6894" s="572">
        <v>174.8</v>
      </c>
    </row>
    <row r="6895" spans="1:4" ht="25.5">
      <c r="A6895" s="571">
        <v>36205</v>
      </c>
      <c r="B6895" s="571" t="s">
        <v>3358</v>
      </c>
      <c r="C6895" s="571" t="s">
        <v>6748</v>
      </c>
      <c r="D6895" s="572">
        <v>194.13</v>
      </c>
    </row>
    <row r="6896" spans="1:4" ht="25.5">
      <c r="A6896" s="571">
        <v>36081</v>
      </c>
      <c r="B6896" s="571" t="s">
        <v>3335</v>
      </c>
      <c r="C6896" s="571" t="s">
        <v>6748</v>
      </c>
      <c r="D6896" s="572">
        <v>206.99</v>
      </c>
    </row>
    <row r="6897" spans="1:4" ht="25.5">
      <c r="A6897" s="571">
        <v>36206</v>
      </c>
      <c r="B6897" s="571" t="s">
        <v>3359</v>
      </c>
      <c r="C6897" s="571" t="s">
        <v>6748</v>
      </c>
      <c r="D6897" s="572">
        <v>216.85</v>
      </c>
    </row>
    <row r="6898" spans="1:4" ht="25.5">
      <c r="A6898" s="571">
        <v>36218</v>
      </c>
      <c r="B6898" s="571" t="s">
        <v>3367</v>
      </c>
      <c r="C6898" s="571" t="s">
        <v>6748</v>
      </c>
      <c r="D6898" s="572">
        <v>112.79</v>
      </c>
    </row>
    <row r="6899" spans="1:4" ht="25.5">
      <c r="A6899" s="571">
        <v>36220</v>
      </c>
      <c r="B6899" s="571" t="s">
        <v>3368</v>
      </c>
      <c r="C6899" s="571" t="s">
        <v>6748</v>
      </c>
      <c r="D6899" s="572">
        <v>129.34</v>
      </c>
    </row>
    <row r="6900" spans="1:4" ht="25.5">
      <c r="A6900" s="571">
        <v>36080</v>
      </c>
      <c r="B6900" s="571" t="s">
        <v>3334</v>
      </c>
      <c r="C6900" s="571" t="s">
        <v>6748</v>
      </c>
      <c r="D6900" s="572">
        <v>139.9</v>
      </c>
    </row>
    <row r="6901" spans="1:4" ht="25.5">
      <c r="A6901" s="571">
        <v>36223</v>
      </c>
      <c r="B6901" s="571" t="s">
        <v>3369</v>
      </c>
      <c r="C6901" s="571" t="s">
        <v>6748</v>
      </c>
      <c r="D6901" s="572">
        <v>146.49</v>
      </c>
    </row>
    <row r="6902" spans="1:4" ht="25.5">
      <c r="A6902" s="571">
        <v>546</v>
      </c>
      <c r="B6902" s="571" t="s">
        <v>315</v>
      </c>
      <c r="C6902" s="571" t="s">
        <v>6745</v>
      </c>
      <c r="D6902" s="572">
        <v>6.22</v>
      </c>
    </row>
    <row r="6903" spans="1:4" ht="25.5">
      <c r="A6903" s="571">
        <v>557</v>
      </c>
      <c r="B6903" s="571" t="s">
        <v>321</v>
      </c>
      <c r="C6903" s="571" t="s">
        <v>6752</v>
      </c>
      <c r="D6903" s="572">
        <v>23.87</v>
      </c>
    </row>
    <row r="6904" spans="1:4" ht="25.5">
      <c r="A6904" s="571">
        <v>552</v>
      </c>
      <c r="B6904" s="571" t="s">
        <v>319</v>
      </c>
      <c r="C6904" s="571" t="s">
        <v>6752</v>
      </c>
      <c r="D6904" s="572">
        <v>11.75</v>
      </c>
    </row>
    <row r="6905" spans="1:4" ht="25.5">
      <c r="A6905" s="571">
        <v>555</v>
      </c>
      <c r="B6905" s="571" t="s">
        <v>320</v>
      </c>
      <c r="C6905" s="571" t="s">
        <v>6752</v>
      </c>
      <c r="D6905" s="572">
        <v>7.2</v>
      </c>
    </row>
    <row r="6906" spans="1:4" ht="25.5">
      <c r="A6906" s="571">
        <v>565</v>
      </c>
      <c r="B6906" s="571" t="s">
        <v>325</v>
      </c>
      <c r="C6906" s="571" t="s">
        <v>6752</v>
      </c>
      <c r="D6906" s="572">
        <v>11</v>
      </c>
    </row>
    <row r="6907" spans="1:4" ht="25.5">
      <c r="A6907" s="571">
        <v>549</v>
      </c>
      <c r="B6907" s="571" t="s">
        <v>317</v>
      </c>
      <c r="C6907" s="571" t="s">
        <v>6752</v>
      </c>
      <c r="D6907" s="572">
        <v>31.47</v>
      </c>
    </row>
    <row r="6908" spans="1:4" ht="25.5">
      <c r="A6908" s="571">
        <v>559</v>
      </c>
      <c r="B6908" s="571" t="s">
        <v>322</v>
      </c>
      <c r="C6908" s="571" t="s">
        <v>6752</v>
      </c>
      <c r="D6908" s="572">
        <v>15.73</v>
      </c>
    </row>
    <row r="6909" spans="1:4" ht="25.5">
      <c r="A6909" s="571">
        <v>551</v>
      </c>
      <c r="B6909" s="571" t="s">
        <v>318</v>
      </c>
      <c r="C6909" s="571" t="s">
        <v>6752</v>
      </c>
      <c r="D6909" s="572">
        <v>61.49</v>
      </c>
    </row>
    <row r="6910" spans="1:4" ht="25.5">
      <c r="A6910" s="571">
        <v>547</v>
      </c>
      <c r="B6910" s="571" t="s">
        <v>316</v>
      </c>
      <c r="C6910" s="571" t="s">
        <v>6752</v>
      </c>
      <c r="D6910" s="572">
        <v>23.57</v>
      </c>
    </row>
    <row r="6911" spans="1:4" ht="25.5">
      <c r="A6911" s="571">
        <v>560</v>
      </c>
      <c r="B6911" s="571" t="s">
        <v>323</v>
      </c>
      <c r="C6911" s="571" t="s">
        <v>6752</v>
      </c>
      <c r="D6911" s="572">
        <v>19.91</v>
      </c>
    </row>
    <row r="6912" spans="1:4" ht="25.5">
      <c r="A6912" s="571">
        <v>566</v>
      </c>
      <c r="B6912" s="571" t="s">
        <v>326</v>
      </c>
      <c r="C6912" s="571" t="s">
        <v>6752</v>
      </c>
      <c r="D6912" s="572">
        <v>3.2</v>
      </c>
    </row>
    <row r="6913" spans="1:4" ht="25.5">
      <c r="A6913" s="571">
        <v>563</v>
      </c>
      <c r="B6913" s="571" t="s">
        <v>324</v>
      </c>
      <c r="C6913" s="571" t="s">
        <v>6752</v>
      </c>
      <c r="D6913" s="572">
        <v>17.89</v>
      </c>
    </row>
    <row r="6914" spans="1:4" ht="25.5">
      <c r="A6914" s="571">
        <v>38127</v>
      </c>
      <c r="B6914" s="571" t="s">
        <v>3776</v>
      </c>
      <c r="C6914" s="571" t="s">
        <v>6748</v>
      </c>
      <c r="D6914" s="572">
        <v>363.85</v>
      </c>
    </row>
    <row r="6915" spans="1:4" ht="25.5">
      <c r="A6915" s="571">
        <v>38060</v>
      </c>
      <c r="B6915" s="571" t="s">
        <v>3721</v>
      </c>
      <c r="C6915" s="571" t="s">
        <v>6748</v>
      </c>
      <c r="D6915" s="572">
        <v>58.87</v>
      </c>
    </row>
    <row r="6916" spans="1:4" ht="25.5">
      <c r="A6916" s="571">
        <v>10956</v>
      </c>
      <c r="B6916" s="571" t="s">
        <v>2217</v>
      </c>
      <c r="C6916" s="571" t="s">
        <v>6748</v>
      </c>
      <c r="D6916" s="572">
        <v>61.16</v>
      </c>
    </row>
    <row r="6917" spans="1:4">
      <c r="A6917" s="571">
        <v>39380</v>
      </c>
      <c r="B6917" s="571" t="s">
        <v>6057</v>
      </c>
      <c r="C6917" s="571" t="s">
        <v>6748</v>
      </c>
      <c r="D6917" s="572">
        <v>9.44</v>
      </c>
    </row>
    <row r="6918" spans="1:4" ht="25.5">
      <c r="A6918" s="571">
        <v>13374</v>
      </c>
      <c r="B6918" s="571" t="s">
        <v>6955</v>
      </c>
      <c r="C6918" s="571" t="s">
        <v>6748</v>
      </c>
      <c r="D6918" s="572">
        <v>79.41</v>
      </c>
    </row>
    <row r="6919" spans="1:4" ht="25.5">
      <c r="A6919" s="571">
        <v>37597</v>
      </c>
      <c r="B6919" s="571" t="s">
        <v>3572</v>
      </c>
      <c r="C6919" s="571" t="s">
        <v>6748</v>
      </c>
      <c r="D6919" s="572">
        <v>299062.5</v>
      </c>
    </row>
    <row r="6920" spans="1:4" ht="63.75">
      <c r="A6920" s="571">
        <v>183</v>
      </c>
      <c r="B6920" s="571" t="s">
        <v>218</v>
      </c>
      <c r="C6920" s="571" t="s">
        <v>6750</v>
      </c>
      <c r="D6920" s="572">
        <v>89</v>
      </c>
    </row>
    <row r="6921" spans="1:4" ht="51">
      <c r="A6921" s="571">
        <v>184</v>
      </c>
      <c r="B6921" s="571" t="s">
        <v>219</v>
      </c>
      <c r="C6921" s="571" t="s">
        <v>6750</v>
      </c>
      <c r="D6921" s="572">
        <v>58.82</v>
      </c>
    </row>
    <row r="6922" spans="1:4" ht="63.75">
      <c r="A6922" s="571">
        <v>195</v>
      </c>
      <c r="B6922" s="571" t="s">
        <v>6593</v>
      </c>
      <c r="C6922" s="571" t="s">
        <v>6750</v>
      </c>
      <c r="D6922" s="572">
        <v>72.3</v>
      </c>
    </row>
    <row r="6923" spans="1:4" ht="51">
      <c r="A6923" s="571">
        <v>194</v>
      </c>
      <c r="B6923" s="571" t="s">
        <v>220</v>
      </c>
      <c r="C6923" s="571" t="s">
        <v>6750</v>
      </c>
      <c r="D6923" s="572">
        <v>39.299999999999997</v>
      </c>
    </row>
    <row r="6924" spans="1:4" ht="51">
      <c r="A6924" s="571">
        <v>20001</v>
      </c>
      <c r="B6924" s="571" t="s">
        <v>2870</v>
      </c>
      <c r="C6924" s="571" t="s">
        <v>6750</v>
      </c>
      <c r="D6924" s="572">
        <v>72.040000000000006</v>
      </c>
    </row>
    <row r="6925" spans="1:4" ht="63.75">
      <c r="A6925" s="571">
        <v>181</v>
      </c>
      <c r="B6925" s="571" t="s">
        <v>217</v>
      </c>
      <c r="C6925" s="571" t="s">
        <v>6750</v>
      </c>
      <c r="D6925" s="572">
        <v>97.47</v>
      </c>
    </row>
    <row r="6926" spans="1:4" ht="51">
      <c r="A6926" s="571">
        <v>39837</v>
      </c>
      <c r="B6926" s="571" t="s">
        <v>6149</v>
      </c>
      <c r="C6926" s="571" t="s">
        <v>6750</v>
      </c>
      <c r="D6926" s="572">
        <v>145.5</v>
      </c>
    </row>
    <row r="6927" spans="1:4" ht="51">
      <c r="A6927" s="571">
        <v>10535</v>
      </c>
      <c r="B6927" s="571" t="s">
        <v>2115</v>
      </c>
      <c r="C6927" s="571" t="s">
        <v>6748</v>
      </c>
      <c r="D6927" s="572">
        <v>3451.74</v>
      </c>
    </row>
    <row r="6928" spans="1:4" ht="38.25">
      <c r="A6928" s="571">
        <v>10537</v>
      </c>
      <c r="B6928" s="571" t="s">
        <v>2116</v>
      </c>
      <c r="C6928" s="571" t="s">
        <v>6748</v>
      </c>
      <c r="D6928" s="572">
        <v>4707.2299999999996</v>
      </c>
    </row>
    <row r="6929" spans="1:4" ht="38.25">
      <c r="A6929" s="571">
        <v>13891</v>
      </c>
      <c r="B6929" s="571" t="s">
        <v>2812</v>
      </c>
      <c r="C6929" s="571" t="s">
        <v>6748</v>
      </c>
      <c r="D6929" s="572">
        <v>4317.6000000000004</v>
      </c>
    </row>
    <row r="6930" spans="1:4" ht="38.25">
      <c r="A6930" s="571">
        <v>25975</v>
      </c>
      <c r="B6930" s="571" t="s">
        <v>3110</v>
      </c>
      <c r="C6930" s="571" t="s">
        <v>6748</v>
      </c>
      <c r="D6930" s="572">
        <v>18779.8</v>
      </c>
    </row>
    <row r="6931" spans="1:4" ht="51">
      <c r="A6931" s="571">
        <v>36396</v>
      </c>
      <c r="B6931" s="571" t="s">
        <v>3382</v>
      </c>
      <c r="C6931" s="571" t="s">
        <v>6748</v>
      </c>
      <c r="D6931" s="572">
        <v>3949.02</v>
      </c>
    </row>
    <row r="6932" spans="1:4" ht="51">
      <c r="A6932" s="571">
        <v>36397</v>
      </c>
      <c r="B6932" s="571" t="s">
        <v>3383</v>
      </c>
      <c r="C6932" s="571" t="s">
        <v>6748</v>
      </c>
      <c r="D6932" s="572">
        <v>14040.97</v>
      </c>
    </row>
    <row r="6933" spans="1:4" ht="38.25">
      <c r="A6933" s="571">
        <v>36398</v>
      </c>
      <c r="B6933" s="571" t="s">
        <v>3384</v>
      </c>
      <c r="C6933" s="571" t="s">
        <v>6748</v>
      </c>
      <c r="D6933" s="572">
        <v>17065.63</v>
      </c>
    </row>
    <row r="6934" spans="1:4">
      <c r="A6934" s="571">
        <v>647</v>
      </c>
      <c r="B6934" s="571" t="s">
        <v>347</v>
      </c>
      <c r="C6934" s="571" t="s">
        <v>6751</v>
      </c>
      <c r="D6934" s="572">
        <v>9.02</v>
      </c>
    </row>
    <row r="6935" spans="1:4" ht="25.5">
      <c r="A6935" s="571">
        <v>40920</v>
      </c>
      <c r="B6935" s="571" t="s">
        <v>4440</v>
      </c>
      <c r="C6935" s="571" t="s">
        <v>6936</v>
      </c>
      <c r="D6935" s="572">
        <v>1590.89</v>
      </c>
    </row>
    <row r="6936" spans="1:4" ht="25.5">
      <c r="A6936" s="571">
        <v>7266</v>
      </c>
      <c r="B6936" s="571" t="s">
        <v>1855</v>
      </c>
      <c r="C6936" s="571" t="s">
        <v>6812</v>
      </c>
      <c r="D6936" s="572">
        <v>530</v>
      </c>
    </row>
    <row r="6937" spans="1:4" ht="25.5">
      <c r="A6937" s="571">
        <v>7270</v>
      </c>
      <c r="B6937" s="571" t="s">
        <v>1859</v>
      </c>
      <c r="C6937" s="571" t="s">
        <v>6748</v>
      </c>
      <c r="D6937" s="572">
        <v>0.5</v>
      </c>
    </row>
    <row r="6938" spans="1:4" ht="25.5">
      <c r="A6938" s="571">
        <v>7269</v>
      </c>
      <c r="B6938" s="571" t="s">
        <v>1858</v>
      </c>
      <c r="C6938" s="571" t="s">
        <v>6748</v>
      </c>
      <c r="D6938" s="572">
        <v>0.36</v>
      </c>
    </row>
    <row r="6939" spans="1:4" ht="25.5">
      <c r="A6939" s="571">
        <v>7271</v>
      </c>
      <c r="B6939" s="571" t="s">
        <v>111</v>
      </c>
      <c r="C6939" s="571" t="s">
        <v>6748</v>
      </c>
      <c r="D6939" s="572">
        <v>0.53</v>
      </c>
    </row>
    <row r="6940" spans="1:4" ht="25.5">
      <c r="A6940" s="571">
        <v>7268</v>
      </c>
      <c r="B6940" s="571" t="s">
        <v>1857</v>
      </c>
      <c r="C6940" s="571" t="s">
        <v>6748</v>
      </c>
      <c r="D6940" s="572">
        <v>0.75</v>
      </c>
    </row>
    <row r="6941" spans="1:4" ht="25.5">
      <c r="A6941" s="571">
        <v>7267</v>
      </c>
      <c r="B6941" s="571" t="s">
        <v>1856</v>
      </c>
      <c r="C6941" s="571" t="s">
        <v>6748</v>
      </c>
      <c r="D6941" s="572">
        <v>0.36</v>
      </c>
    </row>
    <row r="6942" spans="1:4" ht="38.25">
      <c r="A6942" s="571">
        <v>38783</v>
      </c>
      <c r="B6942" s="571" t="s">
        <v>3924</v>
      </c>
      <c r="C6942" s="571" t="s">
        <v>6748</v>
      </c>
      <c r="D6942" s="572">
        <v>0.66</v>
      </c>
    </row>
    <row r="6943" spans="1:4" ht="25.5">
      <c r="A6943" s="571">
        <v>37593</v>
      </c>
      <c r="B6943" s="571" t="s">
        <v>3568</v>
      </c>
      <c r="C6943" s="571" t="s">
        <v>6748</v>
      </c>
      <c r="D6943" s="572">
        <v>1.73</v>
      </c>
    </row>
    <row r="6944" spans="1:4" ht="25.5">
      <c r="A6944" s="571">
        <v>37594</v>
      </c>
      <c r="B6944" s="571" t="s">
        <v>3569</v>
      </c>
      <c r="C6944" s="571" t="s">
        <v>6748</v>
      </c>
      <c r="D6944" s="572">
        <v>2.12</v>
      </c>
    </row>
    <row r="6945" spans="1:4" ht="25.5">
      <c r="A6945" s="571">
        <v>37592</v>
      </c>
      <c r="B6945" s="571" t="s">
        <v>3567</v>
      </c>
      <c r="C6945" s="571" t="s">
        <v>6748</v>
      </c>
      <c r="D6945" s="572">
        <v>1.29</v>
      </c>
    </row>
    <row r="6946" spans="1:4" ht="25.5">
      <c r="A6946" s="571">
        <v>34556</v>
      </c>
      <c r="B6946" s="571" t="s">
        <v>3199</v>
      </c>
      <c r="C6946" s="571" t="s">
        <v>6748</v>
      </c>
      <c r="D6946" s="572">
        <v>2.63</v>
      </c>
    </row>
    <row r="6947" spans="1:4" ht="25.5">
      <c r="A6947" s="571">
        <v>37873</v>
      </c>
      <c r="B6947" s="571" t="s">
        <v>3623</v>
      </c>
      <c r="C6947" s="571" t="s">
        <v>6748</v>
      </c>
      <c r="D6947" s="572">
        <v>2.86</v>
      </c>
    </row>
    <row r="6948" spans="1:4" ht="25.5">
      <c r="A6948" s="571">
        <v>34564</v>
      </c>
      <c r="B6948" s="571" t="s">
        <v>3203</v>
      </c>
      <c r="C6948" s="571" t="s">
        <v>6748</v>
      </c>
      <c r="D6948" s="572">
        <v>3.28</v>
      </c>
    </row>
    <row r="6949" spans="1:4" ht="25.5">
      <c r="A6949" s="571">
        <v>34565</v>
      </c>
      <c r="B6949" s="571" t="s">
        <v>3204</v>
      </c>
      <c r="C6949" s="571" t="s">
        <v>6748</v>
      </c>
      <c r="D6949" s="572">
        <v>3.79</v>
      </c>
    </row>
    <row r="6950" spans="1:4" ht="25.5">
      <c r="A6950" s="571">
        <v>38590</v>
      </c>
      <c r="B6950" s="571" t="s">
        <v>3892</v>
      </c>
      <c r="C6950" s="571" t="s">
        <v>6748</v>
      </c>
      <c r="D6950" s="572">
        <v>2.2000000000000002</v>
      </c>
    </row>
    <row r="6951" spans="1:4" ht="25.5">
      <c r="A6951" s="571">
        <v>34566</v>
      </c>
      <c r="B6951" s="571" t="s">
        <v>3205</v>
      </c>
      <c r="C6951" s="571" t="s">
        <v>6748</v>
      </c>
      <c r="D6951" s="572">
        <v>2.0499999999999998</v>
      </c>
    </row>
    <row r="6952" spans="1:4" ht="25.5">
      <c r="A6952" s="571">
        <v>34567</v>
      </c>
      <c r="B6952" s="571" t="s">
        <v>3206</v>
      </c>
      <c r="C6952" s="571" t="s">
        <v>6748</v>
      </c>
      <c r="D6952" s="572">
        <v>2.2999999999999998</v>
      </c>
    </row>
    <row r="6953" spans="1:4" ht="25.5">
      <c r="A6953" s="571">
        <v>38591</v>
      </c>
      <c r="B6953" s="571" t="s">
        <v>3893</v>
      </c>
      <c r="C6953" s="571" t="s">
        <v>6748</v>
      </c>
      <c r="D6953" s="572">
        <v>2.4900000000000002</v>
      </c>
    </row>
    <row r="6954" spans="1:4" ht="25.5">
      <c r="A6954" s="571">
        <v>34568</v>
      </c>
      <c r="B6954" s="571" t="s">
        <v>3207</v>
      </c>
      <c r="C6954" s="571" t="s">
        <v>6748</v>
      </c>
      <c r="D6954" s="572">
        <v>3.01</v>
      </c>
    </row>
    <row r="6955" spans="1:4" ht="25.5">
      <c r="A6955" s="571">
        <v>34569</v>
      </c>
      <c r="B6955" s="571" t="s">
        <v>3208</v>
      </c>
      <c r="C6955" s="571" t="s">
        <v>6748</v>
      </c>
      <c r="D6955" s="572">
        <v>3.08</v>
      </c>
    </row>
    <row r="6956" spans="1:4" ht="25.5">
      <c r="A6956" s="571">
        <v>34570</v>
      </c>
      <c r="B6956" s="571" t="s">
        <v>3209</v>
      </c>
      <c r="C6956" s="571" t="s">
        <v>6748</v>
      </c>
      <c r="D6956" s="572">
        <v>3.29</v>
      </c>
    </row>
    <row r="6957" spans="1:4" ht="25.5">
      <c r="A6957" s="571">
        <v>25070</v>
      </c>
      <c r="B6957" s="571" t="s">
        <v>3057</v>
      </c>
      <c r="C6957" s="571" t="s">
        <v>6748</v>
      </c>
      <c r="D6957" s="572">
        <v>2.52</v>
      </c>
    </row>
    <row r="6958" spans="1:4" ht="25.5">
      <c r="A6958" s="571">
        <v>34571</v>
      </c>
      <c r="B6958" s="571" t="s">
        <v>3210</v>
      </c>
      <c r="C6958" s="571" t="s">
        <v>6748</v>
      </c>
      <c r="D6958" s="572">
        <v>2.57</v>
      </c>
    </row>
    <row r="6959" spans="1:4" ht="25.5">
      <c r="A6959" s="571">
        <v>34573</v>
      </c>
      <c r="B6959" s="571" t="s">
        <v>3211</v>
      </c>
      <c r="C6959" s="571" t="s">
        <v>6748</v>
      </c>
      <c r="D6959" s="572">
        <v>2.71</v>
      </c>
    </row>
    <row r="6960" spans="1:4" ht="25.5">
      <c r="A6960" s="571">
        <v>37107</v>
      </c>
      <c r="B6960" s="571" t="s">
        <v>3451</v>
      </c>
      <c r="C6960" s="571" t="s">
        <v>6748</v>
      </c>
      <c r="D6960" s="572">
        <v>4</v>
      </c>
    </row>
    <row r="6961" spans="1:4" ht="25.5">
      <c r="A6961" s="571">
        <v>34576</v>
      </c>
      <c r="B6961" s="571" t="s">
        <v>3212</v>
      </c>
      <c r="C6961" s="571" t="s">
        <v>6748</v>
      </c>
      <c r="D6961" s="572">
        <v>3.75</v>
      </c>
    </row>
    <row r="6962" spans="1:4" ht="25.5">
      <c r="A6962" s="571">
        <v>34577</v>
      </c>
      <c r="B6962" s="571" t="s">
        <v>3213</v>
      </c>
      <c r="C6962" s="571" t="s">
        <v>6748</v>
      </c>
      <c r="D6962" s="572">
        <v>4</v>
      </c>
    </row>
    <row r="6963" spans="1:4" ht="25.5">
      <c r="A6963" s="571">
        <v>34578</v>
      </c>
      <c r="B6963" s="571" t="s">
        <v>3214</v>
      </c>
      <c r="C6963" s="571" t="s">
        <v>6748</v>
      </c>
      <c r="D6963" s="572">
        <v>4.4400000000000004</v>
      </c>
    </row>
    <row r="6964" spans="1:4" ht="25.5">
      <c r="A6964" s="571">
        <v>34579</v>
      </c>
      <c r="B6964" s="571" t="s">
        <v>3215</v>
      </c>
      <c r="C6964" s="571" t="s">
        <v>6748</v>
      </c>
      <c r="D6964" s="572">
        <v>5.68</v>
      </c>
    </row>
    <row r="6965" spans="1:4" ht="25.5">
      <c r="A6965" s="571">
        <v>25067</v>
      </c>
      <c r="B6965" s="571" t="s">
        <v>3056</v>
      </c>
      <c r="C6965" s="571" t="s">
        <v>6748</v>
      </c>
      <c r="D6965" s="572">
        <v>3.28</v>
      </c>
    </row>
    <row r="6966" spans="1:4" ht="25.5">
      <c r="A6966" s="571">
        <v>34580</v>
      </c>
      <c r="B6966" s="571" t="s">
        <v>3216</v>
      </c>
      <c r="C6966" s="571" t="s">
        <v>6748</v>
      </c>
      <c r="D6966" s="572">
        <v>3.57</v>
      </c>
    </row>
    <row r="6967" spans="1:4" ht="25.5">
      <c r="A6967" s="571">
        <v>25071</v>
      </c>
      <c r="B6967" s="571" t="s">
        <v>3058</v>
      </c>
      <c r="C6967" s="571" t="s">
        <v>6748</v>
      </c>
      <c r="D6967" s="572">
        <v>1.72</v>
      </c>
    </row>
    <row r="6968" spans="1:4">
      <c r="A6968" s="571">
        <v>38395</v>
      </c>
      <c r="B6968" s="571" t="s">
        <v>3837</v>
      </c>
      <c r="C6968" s="571" t="s">
        <v>6748</v>
      </c>
      <c r="D6968" s="572">
        <v>6.27</v>
      </c>
    </row>
    <row r="6969" spans="1:4" ht="25.5">
      <c r="A6969" s="571">
        <v>34583</v>
      </c>
      <c r="B6969" s="571" t="s">
        <v>3217</v>
      </c>
      <c r="C6969" s="571" t="s">
        <v>6753</v>
      </c>
      <c r="D6969" s="572">
        <v>62.52</v>
      </c>
    </row>
    <row r="6970" spans="1:4" ht="25.5">
      <c r="A6970" s="571">
        <v>34584</v>
      </c>
      <c r="B6970" s="571" t="s">
        <v>3218</v>
      </c>
      <c r="C6970" s="571" t="s">
        <v>6753</v>
      </c>
      <c r="D6970" s="572">
        <v>35</v>
      </c>
    </row>
    <row r="6971" spans="1:4" ht="51">
      <c r="A6971" s="571">
        <v>709</v>
      </c>
      <c r="B6971" s="571" t="s">
        <v>6755</v>
      </c>
      <c r="C6971" s="571" t="s">
        <v>6753</v>
      </c>
      <c r="D6971" s="572">
        <v>467.23</v>
      </c>
    </row>
    <row r="6972" spans="1:4" ht="25.5">
      <c r="A6972" s="571">
        <v>716</v>
      </c>
      <c r="B6972" s="571" t="s">
        <v>6756</v>
      </c>
      <c r="C6972" s="571" t="s">
        <v>6748</v>
      </c>
      <c r="D6972" s="572">
        <v>14.31</v>
      </c>
    </row>
    <row r="6973" spans="1:4" ht="25.5">
      <c r="A6973" s="571">
        <v>715</v>
      </c>
      <c r="B6973" s="571" t="s">
        <v>358</v>
      </c>
      <c r="C6973" s="571" t="s">
        <v>6748</v>
      </c>
      <c r="D6973" s="572">
        <v>14.16</v>
      </c>
    </row>
    <row r="6974" spans="1:4" ht="25.5">
      <c r="A6974" s="571">
        <v>718</v>
      </c>
      <c r="B6974" s="571" t="s">
        <v>359</v>
      </c>
      <c r="C6974" s="571" t="s">
        <v>6748</v>
      </c>
      <c r="D6974" s="572">
        <v>21.1</v>
      </c>
    </row>
    <row r="6975" spans="1:4" ht="25.5">
      <c r="A6975" s="571">
        <v>11981</v>
      </c>
      <c r="B6975" s="571" t="s">
        <v>6942</v>
      </c>
      <c r="C6975" s="571" t="s">
        <v>6748</v>
      </c>
      <c r="D6975" s="572">
        <v>14.46</v>
      </c>
    </row>
    <row r="6976" spans="1:4" ht="25.5">
      <c r="A6976" s="571">
        <v>10610</v>
      </c>
      <c r="B6976" s="571" t="s">
        <v>2146</v>
      </c>
      <c r="C6976" s="571" t="s">
        <v>6748</v>
      </c>
      <c r="D6976" s="572">
        <v>1.43</v>
      </c>
    </row>
    <row r="6977" spans="1:4" ht="25.5">
      <c r="A6977" s="571">
        <v>34585</v>
      </c>
      <c r="B6977" s="571" t="s">
        <v>3219</v>
      </c>
      <c r="C6977" s="571" t="s">
        <v>6748</v>
      </c>
      <c r="D6977" s="572">
        <v>1.45</v>
      </c>
    </row>
    <row r="6978" spans="1:4" ht="25.5">
      <c r="A6978" s="571">
        <v>34586</v>
      </c>
      <c r="B6978" s="571" t="s">
        <v>3220</v>
      </c>
      <c r="C6978" s="571" t="s">
        <v>6748</v>
      </c>
      <c r="D6978" s="572">
        <v>1.47</v>
      </c>
    </row>
    <row r="6979" spans="1:4" ht="25.5">
      <c r="A6979" s="571">
        <v>38603</v>
      </c>
      <c r="B6979" s="571" t="s">
        <v>3903</v>
      </c>
      <c r="C6979" s="571" t="s">
        <v>6748</v>
      </c>
      <c r="D6979" s="572">
        <v>1.7</v>
      </c>
    </row>
    <row r="6980" spans="1:4" ht="25.5">
      <c r="A6980" s="571">
        <v>34588</v>
      </c>
      <c r="B6980" s="571" t="s">
        <v>3221</v>
      </c>
      <c r="C6980" s="571" t="s">
        <v>6748</v>
      </c>
      <c r="D6980" s="572">
        <v>1.89</v>
      </c>
    </row>
    <row r="6981" spans="1:4" ht="25.5">
      <c r="A6981" s="571">
        <v>34590</v>
      </c>
      <c r="B6981" s="571" t="s">
        <v>3222</v>
      </c>
      <c r="C6981" s="571" t="s">
        <v>6748</v>
      </c>
      <c r="D6981" s="572">
        <v>2.04</v>
      </c>
    </row>
    <row r="6982" spans="1:4" ht="25.5">
      <c r="A6982" s="571">
        <v>34591</v>
      </c>
      <c r="B6982" s="571" t="s">
        <v>3223</v>
      </c>
      <c r="C6982" s="571" t="s">
        <v>6748</v>
      </c>
      <c r="D6982" s="572">
        <v>2.5499999999999998</v>
      </c>
    </row>
    <row r="6983" spans="1:4" ht="25.5">
      <c r="A6983" s="571">
        <v>37103</v>
      </c>
      <c r="B6983" s="571" t="s">
        <v>12096</v>
      </c>
      <c r="C6983" s="571" t="s">
        <v>6748</v>
      </c>
      <c r="D6983" s="572">
        <v>2.14</v>
      </c>
    </row>
    <row r="6984" spans="1:4" ht="25.5">
      <c r="A6984" s="571">
        <v>34555</v>
      </c>
      <c r="B6984" s="571" t="s">
        <v>12087</v>
      </c>
      <c r="C6984" s="571" t="s">
        <v>6748</v>
      </c>
      <c r="D6984" s="572">
        <v>2.69</v>
      </c>
    </row>
    <row r="6985" spans="1:4" ht="25.5">
      <c r="A6985" s="571">
        <v>34599</v>
      </c>
      <c r="B6985" s="571" t="s">
        <v>12089</v>
      </c>
      <c r="C6985" s="571" t="s">
        <v>6748</v>
      </c>
      <c r="D6985" s="572">
        <v>1.92</v>
      </c>
    </row>
    <row r="6986" spans="1:4" ht="25.5">
      <c r="A6986" s="571">
        <v>674</v>
      </c>
      <c r="B6986" s="571" t="s">
        <v>353</v>
      </c>
      <c r="C6986" s="571" t="s">
        <v>6753</v>
      </c>
      <c r="D6986" s="572">
        <v>43.66</v>
      </c>
    </row>
    <row r="6987" spans="1:4" ht="25.5">
      <c r="A6987" s="571">
        <v>34600</v>
      </c>
      <c r="B6987" s="571" t="s">
        <v>3224</v>
      </c>
      <c r="C6987" s="571" t="s">
        <v>6753</v>
      </c>
      <c r="D6987" s="572">
        <v>70.95</v>
      </c>
    </row>
    <row r="6988" spans="1:4" ht="25.5">
      <c r="A6988" s="571">
        <v>652</v>
      </c>
      <c r="B6988" s="571" t="s">
        <v>348</v>
      </c>
      <c r="C6988" s="571" t="s">
        <v>6753</v>
      </c>
      <c r="D6988" s="572">
        <v>90.36</v>
      </c>
    </row>
    <row r="6989" spans="1:4" ht="25.5">
      <c r="A6989" s="571">
        <v>34592</v>
      </c>
      <c r="B6989" s="571" t="s">
        <v>12088</v>
      </c>
      <c r="C6989" s="571" t="s">
        <v>6748</v>
      </c>
      <c r="D6989" s="572">
        <v>1.83</v>
      </c>
    </row>
    <row r="6990" spans="1:4" ht="25.5">
      <c r="A6990" s="571">
        <v>651</v>
      </c>
      <c r="B6990" s="571" t="s">
        <v>12541</v>
      </c>
      <c r="C6990" s="571" t="s">
        <v>6748</v>
      </c>
      <c r="D6990" s="572">
        <v>2.09</v>
      </c>
    </row>
    <row r="6991" spans="1:4" ht="25.5">
      <c r="A6991" s="571">
        <v>654</v>
      </c>
      <c r="B6991" s="571" t="s">
        <v>12083</v>
      </c>
      <c r="C6991" s="571" t="s">
        <v>6748</v>
      </c>
      <c r="D6991" s="572">
        <v>2.7</v>
      </c>
    </row>
    <row r="6992" spans="1:4" ht="25.5">
      <c r="A6992" s="571">
        <v>650</v>
      </c>
      <c r="B6992" s="571" t="s">
        <v>12082</v>
      </c>
      <c r="C6992" s="571" t="s">
        <v>6748</v>
      </c>
      <c r="D6992" s="572">
        <v>1.78</v>
      </c>
    </row>
    <row r="6993" spans="1:4" ht="38.25">
      <c r="A6993" s="571">
        <v>40517</v>
      </c>
      <c r="B6993" s="571" t="s">
        <v>6153</v>
      </c>
      <c r="C6993" s="571" t="s">
        <v>6753</v>
      </c>
      <c r="D6993" s="572">
        <v>50.93</v>
      </c>
    </row>
    <row r="6994" spans="1:4" ht="38.25">
      <c r="A6994" s="571">
        <v>40520</v>
      </c>
      <c r="B6994" s="571" t="s">
        <v>6154</v>
      </c>
      <c r="C6994" s="571" t="s">
        <v>6753</v>
      </c>
      <c r="D6994" s="572">
        <v>53.35</v>
      </c>
    </row>
    <row r="6995" spans="1:4" ht="51">
      <c r="A6995" s="571">
        <v>40515</v>
      </c>
      <c r="B6995" s="571" t="s">
        <v>7295</v>
      </c>
      <c r="C6995" s="571" t="s">
        <v>6753</v>
      </c>
      <c r="D6995" s="572">
        <v>64.41</v>
      </c>
    </row>
    <row r="6996" spans="1:4" ht="51">
      <c r="A6996" s="571">
        <v>40516</v>
      </c>
      <c r="B6996" s="571" t="s">
        <v>7296</v>
      </c>
      <c r="C6996" s="571" t="s">
        <v>6753</v>
      </c>
      <c r="D6996" s="572">
        <v>76.709999999999994</v>
      </c>
    </row>
    <row r="6997" spans="1:4" ht="51">
      <c r="A6997" s="571">
        <v>40525</v>
      </c>
      <c r="B6997" s="571" t="s">
        <v>6156</v>
      </c>
      <c r="C6997" s="571" t="s">
        <v>6753</v>
      </c>
      <c r="D6997" s="572">
        <v>54.57</v>
      </c>
    </row>
    <row r="6998" spans="1:4" ht="51">
      <c r="A6998" s="571">
        <v>40529</v>
      </c>
      <c r="B6998" s="571" t="s">
        <v>6157</v>
      </c>
      <c r="C6998" s="571" t="s">
        <v>6753</v>
      </c>
      <c r="D6998" s="572">
        <v>59.9</v>
      </c>
    </row>
    <row r="6999" spans="1:4" ht="51">
      <c r="A6999" s="571">
        <v>695</v>
      </c>
      <c r="B6999" s="571" t="s">
        <v>355</v>
      </c>
      <c r="C6999" s="571" t="s">
        <v>6753</v>
      </c>
      <c r="D6999" s="572">
        <v>41.14</v>
      </c>
    </row>
    <row r="7000" spans="1:4" ht="76.5">
      <c r="A7000" s="571">
        <v>40524</v>
      </c>
      <c r="B7000" s="571" t="s">
        <v>6155</v>
      </c>
      <c r="C7000" s="571" t="s">
        <v>6753</v>
      </c>
      <c r="D7000" s="572">
        <v>54.57</v>
      </c>
    </row>
    <row r="7001" spans="1:4" ht="63.75">
      <c r="A7001" s="571">
        <v>36156</v>
      </c>
      <c r="B7001" s="571" t="s">
        <v>6132</v>
      </c>
      <c r="C7001" s="571" t="s">
        <v>6753</v>
      </c>
      <c r="D7001" s="572">
        <v>47.29</v>
      </c>
    </row>
    <row r="7002" spans="1:4" ht="76.5">
      <c r="A7002" s="571">
        <v>36155</v>
      </c>
      <c r="B7002" s="571" t="s">
        <v>3351</v>
      </c>
      <c r="C7002" s="571" t="s">
        <v>6753</v>
      </c>
      <c r="D7002" s="572">
        <v>41.89</v>
      </c>
    </row>
    <row r="7003" spans="1:4" ht="63.75">
      <c r="A7003" s="571">
        <v>36154</v>
      </c>
      <c r="B7003" s="571" t="s">
        <v>3350</v>
      </c>
      <c r="C7003" s="571" t="s">
        <v>6753</v>
      </c>
      <c r="D7003" s="572">
        <v>55.66</v>
      </c>
    </row>
    <row r="7004" spans="1:4" ht="76.5">
      <c r="A7004" s="571">
        <v>36196</v>
      </c>
      <c r="B7004" s="571" t="s">
        <v>3356</v>
      </c>
      <c r="C7004" s="571" t="s">
        <v>6753</v>
      </c>
      <c r="D7004" s="572">
        <v>47.29</v>
      </c>
    </row>
    <row r="7005" spans="1:4" ht="51">
      <c r="A7005" s="571">
        <v>679</v>
      </c>
      <c r="B7005" s="571" t="s">
        <v>354</v>
      </c>
      <c r="C7005" s="571" t="s">
        <v>6753</v>
      </c>
      <c r="D7005" s="572">
        <v>56.39</v>
      </c>
    </row>
    <row r="7006" spans="1:4" ht="51">
      <c r="A7006" s="571">
        <v>711</v>
      </c>
      <c r="B7006" s="571" t="s">
        <v>356</v>
      </c>
      <c r="C7006" s="571" t="s">
        <v>6753</v>
      </c>
      <c r="D7006" s="572">
        <v>43.05</v>
      </c>
    </row>
    <row r="7007" spans="1:4" ht="51">
      <c r="A7007" s="571">
        <v>712</v>
      </c>
      <c r="B7007" s="571" t="s">
        <v>357</v>
      </c>
      <c r="C7007" s="571" t="s">
        <v>6753</v>
      </c>
      <c r="D7007" s="572">
        <v>44.87</v>
      </c>
    </row>
    <row r="7008" spans="1:4" ht="51">
      <c r="A7008" s="571">
        <v>36191</v>
      </c>
      <c r="B7008" s="571" t="s">
        <v>357</v>
      </c>
      <c r="C7008" s="571" t="s">
        <v>6748</v>
      </c>
      <c r="D7008" s="572">
        <v>3.13</v>
      </c>
    </row>
    <row r="7009" spans="1:4" ht="51">
      <c r="A7009" s="571">
        <v>36169</v>
      </c>
      <c r="B7009" s="571" t="s">
        <v>3352</v>
      </c>
      <c r="C7009" s="571" t="s">
        <v>6753</v>
      </c>
      <c r="D7009" s="572">
        <v>45.84</v>
      </c>
    </row>
    <row r="7010" spans="1:4" ht="51">
      <c r="A7010" s="571">
        <v>36172</v>
      </c>
      <c r="B7010" s="571" t="s">
        <v>3354</v>
      </c>
      <c r="C7010" s="571" t="s">
        <v>6753</v>
      </c>
      <c r="D7010" s="572">
        <v>40.01</v>
      </c>
    </row>
    <row r="7011" spans="1:4" ht="51">
      <c r="A7011" s="571">
        <v>36174</v>
      </c>
      <c r="B7011" s="571" t="s">
        <v>3355</v>
      </c>
      <c r="C7011" s="571" t="s">
        <v>6753</v>
      </c>
      <c r="D7011" s="572">
        <v>52.54</v>
      </c>
    </row>
    <row r="7012" spans="1:4" ht="51">
      <c r="A7012" s="571">
        <v>36170</v>
      </c>
      <c r="B7012" s="571" t="s">
        <v>3353</v>
      </c>
      <c r="C7012" s="571" t="s">
        <v>6753</v>
      </c>
      <c r="D7012" s="572">
        <v>44.87</v>
      </c>
    </row>
    <row r="7013" spans="1:4" ht="38.25">
      <c r="A7013" s="571">
        <v>12614</v>
      </c>
      <c r="B7013" s="571" t="s">
        <v>2679</v>
      </c>
      <c r="C7013" s="571" t="s">
        <v>6748</v>
      </c>
      <c r="D7013" s="572">
        <v>15.65</v>
      </c>
    </row>
    <row r="7014" spans="1:4" ht="25.5">
      <c r="A7014" s="571">
        <v>6140</v>
      </c>
      <c r="B7014" s="571" t="s">
        <v>1682</v>
      </c>
      <c r="C7014" s="571" t="s">
        <v>6748</v>
      </c>
      <c r="D7014" s="572">
        <v>2.42</v>
      </c>
    </row>
    <row r="7015" spans="1:4" ht="25.5">
      <c r="A7015" s="571">
        <v>38399</v>
      </c>
      <c r="B7015" s="571" t="s">
        <v>3840</v>
      </c>
      <c r="C7015" s="571" t="s">
        <v>6748</v>
      </c>
      <c r="D7015" s="572">
        <v>127.63</v>
      </c>
    </row>
    <row r="7016" spans="1:4" ht="63.75">
      <c r="A7016" s="571">
        <v>735</v>
      </c>
      <c r="B7016" s="571" t="s">
        <v>367</v>
      </c>
      <c r="C7016" s="571" t="s">
        <v>6748</v>
      </c>
      <c r="D7016" s="572">
        <v>1789.03</v>
      </c>
    </row>
    <row r="7017" spans="1:4" ht="63.75">
      <c r="A7017" s="571">
        <v>736</v>
      </c>
      <c r="B7017" s="571" t="s">
        <v>368</v>
      </c>
      <c r="C7017" s="571" t="s">
        <v>6748</v>
      </c>
      <c r="D7017" s="572">
        <v>1504.25</v>
      </c>
    </row>
    <row r="7018" spans="1:4" ht="51">
      <c r="A7018" s="571">
        <v>729</v>
      </c>
      <c r="B7018" s="571" t="s">
        <v>361</v>
      </c>
      <c r="C7018" s="571" t="s">
        <v>6748</v>
      </c>
      <c r="D7018" s="572">
        <v>613</v>
      </c>
    </row>
    <row r="7019" spans="1:4" ht="51">
      <c r="A7019" s="571">
        <v>39925</v>
      </c>
      <c r="B7019" s="571" t="s">
        <v>4341</v>
      </c>
      <c r="C7019" s="571" t="s">
        <v>6748</v>
      </c>
      <c r="D7019" s="572">
        <v>8857.7900000000009</v>
      </c>
    </row>
    <row r="7020" spans="1:4" ht="51">
      <c r="A7020" s="571">
        <v>731</v>
      </c>
      <c r="B7020" s="571" t="s">
        <v>363</v>
      </c>
      <c r="C7020" s="571" t="s">
        <v>6748</v>
      </c>
      <c r="D7020" s="572">
        <v>596.6</v>
      </c>
    </row>
    <row r="7021" spans="1:4" ht="63.75">
      <c r="A7021" s="571">
        <v>10575</v>
      </c>
      <c r="B7021" s="571" t="s">
        <v>2131</v>
      </c>
      <c r="C7021" s="571" t="s">
        <v>6748</v>
      </c>
      <c r="D7021" s="572">
        <v>931.04</v>
      </c>
    </row>
    <row r="7022" spans="1:4" ht="51">
      <c r="A7022" s="571">
        <v>733</v>
      </c>
      <c r="B7022" s="571" t="s">
        <v>365</v>
      </c>
      <c r="C7022" s="571" t="s">
        <v>6748</v>
      </c>
      <c r="D7022" s="572">
        <v>1019.37</v>
      </c>
    </row>
    <row r="7023" spans="1:4" ht="51">
      <c r="A7023" s="571">
        <v>732</v>
      </c>
      <c r="B7023" s="571" t="s">
        <v>364</v>
      </c>
      <c r="C7023" s="571" t="s">
        <v>6748</v>
      </c>
      <c r="D7023" s="572">
        <v>1005.67</v>
      </c>
    </row>
    <row r="7024" spans="1:4" ht="51">
      <c r="A7024" s="571">
        <v>737</v>
      </c>
      <c r="B7024" s="571" t="s">
        <v>369</v>
      </c>
      <c r="C7024" s="571" t="s">
        <v>6748</v>
      </c>
      <c r="D7024" s="572">
        <v>5639.5</v>
      </c>
    </row>
    <row r="7025" spans="1:4" ht="51">
      <c r="A7025" s="571">
        <v>738</v>
      </c>
      <c r="B7025" s="571" t="s">
        <v>370</v>
      </c>
      <c r="C7025" s="571" t="s">
        <v>6748</v>
      </c>
      <c r="D7025" s="572">
        <v>2614.9899999999998</v>
      </c>
    </row>
    <row r="7026" spans="1:4" ht="63.75">
      <c r="A7026" s="571">
        <v>740</v>
      </c>
      <c r="B7026" s="571" t="s">
        <v>6602</v>
      </c>
      <c r="C7026" s="571" t="s">
        <v>6748</v>
      </c>
      <c r="D7026" s="572">
        <v>5305.28</v>
      </c>
    </row>
    <row r="7027" spans="1:4" ht="51">
      <c r="A7027" s="571">
        <v>734</v>
      </c>
      <c r="B7027" s="571" t="s">
        <v>366</v>
      </c>
      <c r="C7027" s="571" t="s">
        <v>6748</v>
      </c>
      <c r="D7027" s="572">
        <v>1078.07</v>
      </c>
    </row>
    <row r="7028" spans="1:4" ht="25.5">
      <c r="A7028" s="571">
        <v>39008</v>
      </c>
      <c r="B7028" s="571" t="s">
        <v>3927</v>
      </c>
      <c r="C7028" s="571" t="s">
        <v>6748</v>
      </c>
      <c r="D7028" s="572">
        <v>42077.760000000002</v>
      </c>
    </row>
    <row r="7029" spans="1:4" ht="25.5">
      <c r="A7029" s="571">
        <v>39009</v>
      </c>
      <c r="B7029" s="571" t="s">
        <v>3928</v>
      </c>
      <c r="C7029" s="571" t="s">
        <v>6748</v>
      </c>
      <c r="D7029" s="572">
        <v>45081.11</v>
      </c>
    </row>
    <row r="7030" spans="1:4" ht="76.5">
      <c r="A7030" s="571">
        <v>10587</v>
      </c>
      <c r="B7030" s="571" t="s">
        <v>2137</v>
      </c>
      <c r="C7030" s="571" t="s">
        <v>6748</v>
      </c>
      <c r="D7030" s="572">
        <v>2384.7199999999998</v>
      </c>
    </row>
    <row r="7031" spans="1:4" ht="76.5">
      <c r="A7031" s="571">
        <v>759</v>
      </c>
      <c r="B7031" s="571" t="s">
        <v>379</v>
      </c>
      <c r="C7031" s="571" t="s">
        <v>6748</v>
      </c>
      <c r="D7031" s="572">
        <v>3428.76</v>
      </c>
    </row>
    <row r="7032" spans="1:4" ht="76.5">
      <c r="A7032" s="571">
        <v>761</v>
      </c>
      <c r="B7032" s="571" t="s">
        <v>6757</v>
      </c>
      <c r="C7032" s="571" t="s">
        <v>6748</v>
      </c>
      <c r="D7032" s="572">
        <v>5812.03</v>
      </c>
    </row>
    <row r="7033" spans="1:4" ht="76.5">
      <c r="A7033" s="571">
        <v>750</v>
      </c>
      <c r="B7033" s="571" t="s">
        <v>373</v>
      </c>
      <c r="C7033" s="571" t="s">
        <v>6748</v>
      </c>
      <c r="D7033" s="572">
        <v>5518.06</v>
      </c>
    </row>
    <row r="7034" spans="1:4" ht="76.5">
      <c r="A7034" s="571">
        <v>755</v>
      </c>
      <c r="B7034" s="571" t="s">
        <v>376</v>
      </c>
      <c r="C7034" s="571" t="s">
        <v>6748</v>
      </c>
      <c r="D7034" s="572">
        <v>22643.46</v>
      </c>
    </row>
    <row r="7035" spans="1:4" ht="76.5">
      <c r="A7035" s="571">
        <v>749</v>
      </c>
      <c r="B7035" s="571" t="s">
        <v>372</v>
      </c>
      <c r="C7035" s="571" t="s">
        <v>6748</v>
      </c>
      <c r="D7035" s="572">
        <v>8327.84</v>
      </c>
    </row>
    <row r="7036" spans="1:4" ht="76.5">
      <c r="A7036" s="571">
        <v>756</v>
      </c>
      <c r="B7036" s="571" t="s">
        <v>377</v>
      </c>
      <c r="C7036" s="571" t="s">
        <v>6748</v>
      </c>
      <c r="D7036" s="572">
        <v>24695.72</v>
      </c>
    </row>
    <row r="7037" spans="1:4" ht="51">
      <c r="A7037" s="571">
        <v>757</v>
      </c>
      <c r="B7037" s="571" t="s">
        <v>378</v>
      </c>
      <c r="C7037" s="571" t="s">
        <v>6748</v>
      </c>
      <c r="D7037" s="572">
        <v>11213.43</v>
      </c>
    </row>
    <row r="7038" spans="1:4" ht="63.75">
      <c r="A7038" s="571">
        <v>10588</v>
      </c>
      <c r="B7038" s="571" t="s">
        <v>2138</v>
      </c>
      <c r="C7038" s="571" t="s">
        <v>6748</v>
      </c>
      <c r="D7038" s="572">
        <v>2475.64</v>
      </c>
    </row>
    <row r="7039" spans="1:4" ht="63.75">
      <c r="A7039" s="571">
        <v>10592</v>
      </c>
      <c r="B7039" s="571" t="s">
        <v>2140</v>
      </c>
      <c r="C7039" s="571" t="s">
        <v>6748</v>
      </c>
      <c r="D7039" s="572">
        <v>2990.25</v>
      </c>
    </row>
    <row r="7040" spans="1:4" ht="63.75">
      <c r="A7040" s="571">
        <v>10589</v>
      </c>
      <c r="B7040" s="571" t="s">
        <v>2139</v>
      </c>
      <c r="C7040" s="571" t="s">
        <v>6748</v>
      </c>
      <c r="D7040" s="572">
        <v>4017.21</v>
      </c>
    </row>
    <row r="7041" spans="1:4" ht="51">
      <c r="A7041" s="571">
        <v>760</v>
      </c>
      <c r="B7041" s="571" t="s">
        <v>380</v>
      </c>
      <c r="C7041" s="571" t="s">
        <v>6748</v>
      </c>
      <c r="D7041" s="572">
        <v>22426.87</v>
      </c>
    </row>
    <row r="7042" spans="1:4" ht="63.75">
      <c r="A7042" s="571">
        <v>751</v>
      </c>
      <c r="B7042" s="571" t="s">
        <v>374</v>
      </c>
      <c r="C7042" s="571" t="s">
        <v>6748</v>
      </c>
      <c r="D7042" s="572">
        <v>3532.23</v>
      </c>
    </row>
    <row r="7043" spans="1:4" ht="63.75">
      <c r="A7043" s="571">
        <v>754</v>
      </c>
      <c r="B7043" s="571" t="s">
        <v>375</v>
      </c>
      <c r="C7043" s="571" t="s">
        <v>6748</v>
      </c>
      <c r="D7043" s="572">
        <v>5606.71</v>
      </c>
    </row>
    <row r="7044" spans="1:4" ht="25.5">
      <c r="A7044" s="571">
        <v>14013</v>
      </c>
      <c r="B7044" s="571" t="s">
        <v>2823</v>
      </c>
      <c r="C7044" s="571" t="s">
        <v>6748</v>
      </c>
      <c r="D7044" s="572">
        <v>152391.51999999999</v>
      </c>
    </row>
    <row r="7045" spans="1:4" ht="51">
      <c r="A7045" s="571">
        <v>39917</v>
      </c>
      <c r="B7045" s="571" t="s">
        <v>4338</v>
      </c>
      <c r="C7045" s="571" t="s">
        <v>6748</v>
      </c>
      <c r="D7045" s="572">
        <v>64634.48</v>
      </c>
    </row>
    <row r="7046" spans="1:4" ht="25.5">
      <c r="A7046" s="571">
        <v>5081</v>
      </c>
      <c r="B7046" s="571" t="s">
        <v>1587</v>
      </c>
      <c r="C7046" s="571" t="s">
        <v>6820</v>
      </c>
      <c r="D7046" s="572">
        <v>19.420000000000002</v>
      </c>
    </row>
    <row r="7047" spans="1:4" ht="25.5">
      <c r="A7047" s="571">
        <v>38167</v>
      </c>
      <c r="B7047" s="571" t="s">
        <v>3795</v>
      </c>
      <c r="C7047" s="571" t="s">
        <v>6820</v>
      </c>
      <c r="D7047" s="572">
        <v>16.739999999999998</v>
      </c>
    </row>
    <row r="7048" spans="1:4">
      <c r="A7048" s="571">
        <v>36145</v>
      </c>
      <c r="B7048" s="571" t="s">
        <v>3341</v>
      </c>
      <c r="C7048" s="571" t="s">
        <v>6820</v>
      </c>
      <c r="D7048" s="572">
        <v>34.56</v>
      </c>
    </row>
    <row r="7049" spans="1:4" ht="25.5">
      <c r="A7049" s="571">
        <v>12893</v>
      </c>
      <c r="B7049" s="571" t="s">
        <v>2748</v>
      </c>
      <c r="C7049" s="571" t="s">
        <v>6820</v>
      </c>
      <c r="D7049" s="572">
        <v>57.6</v>
      </c>
    </row>
    <row r="7050" spans="1:4" ht="25.5">
      <c r="A7050" s="571">
        <v>11685</v>
      </c>
      <c r="B7050" s="571" t="s">
        <v>6008</v>
      </c>
      <c r="C7050" s="571" t="s">
        <v>6748</v>
      </c>
      <c r="D7050" s="572">
        <v>21.18</v>
      </c>
    </row>
    <row r="7051" spans="1:4" ht="25.5">
      <c r="A7051" s="571">
        <v>11679</v>
      </c>
      <c r="B7051" s="571" t="s">
        <v>2418</v>
      </c>
      <c r="C7051" s="571" t="s">
        <v>6748</v>
      </c>
      <c r="D7051" s="572">
        <v>5.52</v>
      </c>
    </row>
    <row r="7052" spans="1:4" ht="25.5">
      <c r="A7052" s="571">
        <v>11680</v>
      </c>
      <c r="B7052" s="571" t="s">
        <v>2419</v>
      </c>
      <c r="C7052" s="571" t="s">
        <v>6748</v>
      </c>
      <c r="D7052" s="572">
        <v>4.54</v>
      </c>
    </row>
    <row r="7053" spans="1:4" ht="25.5">
      <c r="A7053" s="571">
        <v>2512</v>
      </c>
      <c r="B7053" s="571" t="s">
        <v>857</v>
      </c>
      <c r="C7053" s="571" t="s">
        <v>6748</v>
      </c>
      <c r="D7053" s="572">
        <v>18.149999999999999</v>
      </c>
    </row>
    <row r="7054" spans="1:4">
      <c r="A7054" s="571">
        <v>4374</v>
      </c>
      <c r="B7054" s="571" t="s">
        <v>1421</v>
      </c>
      <c r="C7054" s="571" t="s">
        <v>6748</v>
      </c>
      <c r="D7054" s="572">
        <v>0.37</v>
      </c>
    </row>
    <row r="7055" spans="1:4" ht="51">
      <c r="A7055" s="571">
        <v>7568</v>
      </c>
      <c r="B7055" s="571" t="s">
        <v>1897</v>
      </c>
      <c r="C7055" s="571" t="s">
        <v>6748</v>
      </c>
      <c r="D7055" s="572">
        <v>0.61</v>
      </c>
    </row>
    <row r="7056" spans="1:4" ht="38.25">
      <c r="A7056" s="571">
        <v>7584</v>
      </c>
      <c r="B7056" s="571" t="s">
        <v>6127</v>
      </c>
      <c r="C7056" s="571" t="s">
        <v>6748</v>
      </c>
      <c r="D7056" s="572">
        <v>0.93</v>
      </c>
    </row>
    <row r="7057" spans="1:4">
      <c r="A7057" s="571">
        <v>11945</v>
      </c>
      <c r="B7057" s="571" t="s">
        <v>2550</v>
      </c>
      <c r="C7057" s="571" t="s">
        <v>6748</v>
      </c>
      <c r="D7057" s="572">
        <v>0.06</v>
      </c>
    </row>
    <row r="7058" spans="1:4">
      <c r="A7058" s="571">
        <v>11946</v>
      </c>
      <c r="B7058" s="571" t="s">
        <v>2551</v>
      </c>
      <c r="C7058" s="571" t="s">
        <v>6748</v>
      </c>
      <c r="D7058" s="572">
        <v>0.06</v>
      </c>
    </row>
    <row r="7059" spans="1:4">
      <c r="A7059" s="571">
        <v>4375</v>
      </c>
      <c r="B7059" s="571" t="s">
        <v>1422</v>
      </c>
      <c r="C7059" s="571" t="s">
        <v>6748</v>
      </c>
      <c r="D7059" s="572">
        <v>0.1</v>
      </c>
    </row>
    <row r="7060" spans="1:4" ht="38.25">
      <c r="A7060" s="571">
        <v>11950</v>
      </c>
      <c r="B7060" s="571" t="s">
        <v>2553</v>
      </c>
      <c r="C7060" s="571" t="s">
        <v>6748</v>
      </c>
      <c r="D7060" s="572">
        <v>0.2</v>
      </c>
    </row>
    <row r="7061" spans="1:4">
      <c r="A7061" s="571">
        <v>4376</v>
      </c>
      <c r="B7061" s="571" t="s">
        <v>1423</v>
      </c>
      <c r="C7061" s="571" t="s">
        <v>6748</v>
      </c>
      <c r="D7061" s="572">
        <v>0.19</v>
      </c>
    </row>
    <row r="7062" spans="1:4" ht="38.25">
      <c r="A7062" s="571">
        <v>7583</v>
      </c>
      <c r="B7062" s="571" t="s">
        <v>1903</v>
      </c>
      <c r="C7062" s="571" t="s">
        <v>6748</v>
      </c>
      <c r="D7062" s="572">
        <v>0.41</v>
      </c>
    </row>
    <row r="7063" spans="1:4" ht="51">
      <c r="A7063" s="571">
        <v>4350</v>
      </c>
      <c r="B7063" s="571" t="s">
        <v>1418</v>
      </c>
      <c r="C7063" s="571" t="s">
        <v>6748</v>
      </c>
      <c r="D7063" s="572">
        <v>0.34</v>
      </c>
    </row>
    <row r="7064" spans="1:4" ht="25.5">
      <c r="A7064" s="571">
        <v>39886</v>
      </c>
      <c r="B7064" s="571" t="s">
        <v>4328</v>
      </c>
      <c r="C7064" s="571" t="s">
        <v>6748</v>
      </c>
      <c r="D7064" s="572">
        <v>2.33</v>
      </c>
    </row>
    <row r="7065" spans="1:4" ht="25.5">
      <c r="A7065" s="571">
        <v>39887</v>
      </c>
      <c r="B7065" s="571" t="s">
        <v>4329</v>
      </c>
      <c r="C7065" s="571" t="s">
        <v>6748</v>
      </c>
      <c r="D7065" s="572">
        <v>3.49</v>
      </c>
    </row>
    <row r="7066" spans="1:4" ht="25.5">
      <c r="A7066" s="571">
        <v>39888</v>
      </c>
      <c r="B7066" s="571" t="s">
        <v>4330</v>
      </c>
      <c r="C7066" s="571" t="s">
        <v>6748</v>
      </c>
      <c r="D7066" s="572">
        <v>7.99</v>
      </c>
    </row>
    <row r="7067" spans="1:4" ht="25.5">
      <c r="A7067" s="571">
        <v>39890</v>
      </c>
      <c r="B7067" s="571" t="s">
        <v>4331</v>
      </c>
      <c r="C7067" s="571" t="s">
        <v>6748</v>
      </c>
      <c r="D7067" s="572">
        <v>13.64</v>
      </c>
    </row>
    <row r="7068" spans="1:4" ht="25.5">
      <c r="A7068" s="571">
        <v>39891</v>
      </c>
      <c r="B7068" s="571" t="s">
        <v>4332</v>
      </c>
      <c r="C7068" s="571" t="s">
        <v>6748</v>
      </c>
      <c r="D7068" s="572">
        <v>19.23</v>
      </c>
    </row>
    <row r="7069" spans="1:4" ht="25.5">
      <c r="A7069" s="571">
        <v>39892</v>
      </c>
      <c r="B7069" s="571" t="s">
        <v>4333</v>
      </c>
      <c r="C7069" s="571" t="s">
        <v>6748</v>
      </c>
      <c r="D7069" s="572">
        <v>59.96</v>
      </c>
    </row>
    <row r="7070" spans="1:4" ht="25.5">
      <c r="A7070" s="571">
        <v>790</v>
      </c>
      <c r="B7070" s="571" t="s">
        <v>407</v>
      </c>
      <c r="C7070" s="571" t="s">
        <v>6748</v>
      </c>
      <c r="D7070" s="572">
        <v>10.47</v>
      </c>
    </row>
    <row r="7071" spans="1:4" ht="25.5">
      <c r="A7071" s="571">
        <v>766</v>
      </c>
      <c r="B7071" s="571" t="s">
        <v>383</v>
      </c>
      <c r="C7071" s="571" t="s">
        <v>6748</v>
      </c>
      <c r="D7071" s="572">
        <v>10.47</v>
      </c>
    </row>
    <row r="7072" spans="1:4" ht="25.5">
      <c r="A7072" s="571">
        <v>791</v>
      </c>
      <c r="B7072" s="571" t="s">
        <v>408</v>
      </c>
      <c r="C7072" s="571" t="s">
        <v>6748</v>
      </c>
      <c r="D7072" s="572">
        <v>10.47</v>
      </c>
    </row>
    <row r="7073" spans="1:4" ht="25.5">
      <c r="A7073" s="571">
        <v>767</v>
      </c>
      <c r="B7073" s="571" t="s">
        <v>384</v>
      </c>
      <c r="C7073" s="571" t="s">
        <v>6748</v>
      </c>
      <c r="D7073" s="572">
        <v>10.47</v>
      </c>
    </row>
    <row r="7074" spans="1:4" ht="25.5">
      <c r="A7074" s="571">
        <v>768</v>
      </c>
      <c r="B7074" s="571" t="s">
        <v>385</v>
      </c>
      <c r="C7074" s="571" t="s">
        <v>6748</v>
      </c>
      <c r="D7074" s="572">
        <v>8.2200000000000006</v>
      </c>
    </row>
    <row r="7075" spans="1:4" ht="25.5">
      <c r="A7075" s="571">
        <v>789</v>
      </c>
      <c r="B7075" s="571" t="s">
        <v>406</v>
      </c>
      <c r="C7075" s="571" t="s">
        <v>6748</v>
      </c>
      <c r="D7075" s="572">
        <v>8.0399999999999991</v>
      </c>
    </row>
    <row r="7076" spans="1:4" ht="25.5">
      <c r="A7076" s="571">
        <v>769</v>
      </c>
      <c r="B7076" s="571" t="s">
        <v>386</v>
      </c>
      <c r="C7076" s="571" t="s">
        <v>6748</v>
      </c>
      <c r="D7076" s="572">
        <v>8.2200000000000006</v>
      </c>
    </row>
    <row r="7077" spans="1:4" ht="25.5">
      <c r="A7077" s="571">
        <v>770</v>
      </c>
      <c r="B7077" s="571" t="s">
        <v>387</v>
      </c>
      <c r="C7077" s="571" t="s">
        <v>6748</v>
      </c>
      <c r="D7077" s="572">
        <v>2.9</v>
      </c>
    </row>
    <row r="7078" spans="1:4" ht="25.5">
      <c r="A7078" s="571">
        <v>12394</v>
      </c>
      <c r="B7078" s="571" t="s">
        <v>2623</v>
      </c>
      <c r="C7078" s="571" t="s">
        <v>6748</v>
      </c>
      <c r="D7078" s="572">
        <v>2.9</v>
      </c>
    </row>
    <row r="7079" spans="1:4" ht="25.5">
      <c r="A7079" s="571">
        <v>764</v>
      </c>
      <c r="B7079" s="571" t="s">
        <v>381</v>
      </c>
      <c r="C7079" s="571" t="s">
        <v>6748</v>
      </c>
      <c r="D7079" s="572">
        <v>5.0599999999999996</v>
      </c>
    </row>
    <row r="7080" spans="1:4" ht="25.5">
      <c r="A7080" s="571">
        <v>765</v>
      </c>
      <c r="B7080" s="571" t="s">
        <v>382</v>
      </c>
      <c r="C7080" s="571" t="s">
        <v>6748</v>
      </c>
      <c r="D7080" s="572">
        <v>5.0599999999999996</v>
      </c>
    </row>
    <row r="7081" spans="1:4" ht="25.5">
      <c r="A7081" s="571">
        <v>787</v>
      </c>
      <c r="B7081" s="571" t="s">
        <v>404</v>
      </c>
      <c r="C7081" s="571" t="s">
        <v>6748</v>
      </c>
      <c r="D7081" s="572">
        <v>22.6</v>
      </c>
    </row>
    <row r="7082" spans="1:4" ht="25.5">
      <c r="A7082" s="571">
        <v>774</v>
      </c>
      <c r="B7082" s="571" t="s">
        <v>391</v>
      </c>
      <c r="C7082" s="571" t="s">
        <v>6748</v>
      </c>
      <c r="D7082" s="572">
        <v>22.6</v>
      </c>
    </row>
    <row r="7083" spans="1:4" ht="25.5">
      <c r="A7083" s="571">
        <v>773</v>
      </c>
      <c r="B7083" s="571" t="s">
        <v>390</v>
      </c>
      <c r="C7083" s="571" t="s">
        <v>6748</v>
      </c>
      <c r="D7083" s="572">
        <v>22.6</v>
      </c>
    </row>
    <row r="7084" spans="1:4" ht="25.5">
      <c r="A7084" s="571">
        <v>775</v>
      </c>
      <c r="B7084" s="571" t="s">
        <v>392</v>
      </c>
      <c r="C7084" s="571" t="s">
        <v>6748</v>
      </c>
      <c r="D7084" s="572">
        <v>22.6</v>
      </c>
    </row>
    <row r="7085" spans="1:4" ht="25.5">
      <c r="A7085" s="571">
        <v>788</v>
      </c>
      <c r="B7085" s="571" t="s">
        <v>405</v>
      </c>
      <c r="C7085" s="571" t="s">
        <v>6748</v>
      </c>
      <c r="D7085" s="572">
        <v>14.04</v>
      </c>
    </row>
    <row r="7086" spans="1:4" ht="25.5">
      <c r="A7086" s="571">
        <v>772</v>
      </c>
      <c r="B7086" s="571" t="s">
        <v>389</v>
      </c>
      <c r="C7086" s="571" t="s">
        <v>6748</v>
      </c>
      <c r="D7086" s="572">
        <v>14.04</v>
      </c>
    </row>
    <row r="7087" spans="1:4" ht="25.5">
      <c r="A7087" s="571">
        <v>771</v>
      </c>
      <c r="B7087" s="571" t="s">
        <v>388</v>
      </c>
      <c r="C7087" s="571" t="s">
        <v>6748</v>
      </c>
      <c r="D7087" s="572">
        <v>14.04</v>
      </c>
    </row>
    <row r="7088" spans="1:4" ht="25.5">
      <c r="A7088" s="571">
        <v>779</v>
      </c>
      <c r="B7088" s="571" t="s">
        <v>396</v>
      </c>
      <c r="C7088" s="571" t="s">
        <v>6748</v>
      </c>
      <c r="D7088" s="572">
        <v>3.49</v>
      </c>
    </row>
    <row r="7089" spans="1:4" ht="25.5">
      <c r="A7089" s="571">
        <v>776</v>
      </c>
      <c r="B7089" s="571" t="s">
        <v>393</v>
      </c>
      <c r="C7089" s="571" t="s">
        <v>6748</v>
      </c>
      <c r="D7089" s="572">
        <v>33.32</v>
      </c>
    </row>
    <row r="7090" spans="1:4" ht="25.5">
      <c r="A7090" s="571">
        <v>777</v>
      </c>
      <c r="B7090" s="571" t="s">
        <v>394</v>
      </c>
      <c r="C7090" s="571" t="s">
        <v>6748</v>
      </c>
      <c r="D7090" s="572">
        <v>32.39</v>
      </c>
    </row>
    <row r="7091" spans="1:4" ht="25.5">
      <c r="A7091" s="571">
        <v>780</v>
      </c>
      <c r="B7091" s="571" t="s">
        <v>397</v>
      </c>
      <c r="C7091" s="571" t="s">
        <v>6748</v>
      </c>
      <c r="D7091" s="572">
        <v>32.549999999999997</v>
      </c>
    </row>
    <row r="7092" spans="1:4" ht="25.5">
      <c r="A7092" s="571">
        <v>778</v>
      </c>
      <c r="B7092" s="571" t="s">
        <v>395</v>
      </c>
      <c r="C7092" s="571" t="s">
        <v>6748</v>
      </c>
      <c r="D7092" s="572">
        <v>33.32</v>
      </c>
    </row>
    <row r="7093" spans="1:4" ht="25.5">
      <c r="A7093" s="571">
        <v>781</v>
      </c>
      <c r="B7093" s="571" t="s">
        <v>398</v>
      </c>
      <c r="C7093" s="571" t="s">
        <v>6748</v>
      </c>
      <c r="D7093" s="572">
        <v>61.56</v>
      </c>
    </row>
    <row r="7094" spans="1:4" ht="25.5">
      <c r="A7094" s="571">
        <v>786</v>
      </c>
      <c r="B7094" s="571" t="s">
        <v>403</v>
      </c>
      <c r="C7094" s="571" t="s">
        <v>6748</v>
      </c>
      <c r="D7094" s="572">
        <v>61.56</v>
      </c>
    </row>
    <row r="7095" spans="1:4" ht="25.5">
      <c r="A7095" s="571">
        <v>782</v>
      </c>
      <c r="B7095" s="571" t="s">
        <v>399</v>
      </c>
      <c r="C7095" s="571" t="s">
        <v>6748</v>
      </c>
      <c r="D7095" s="572">
        <v>61.56</v>
      </c>
    </row>
    <row r="7096" spans="1:4" ht="25.5">
      <c r="A7096" s="571">
        <v>783</v>
      </c>
      <c r="B7096" s="571" t="s">
        <v>400</v>
      </c>
      <c r="C7096" s="571" t="s">
        <v>6748</v>
      </c>
      <c r="D7096" s="572">
        <v>168.49</v>
      </c>
    </row>
    <row r="7097" spans="1:4" ht="25.5">
      <c r="A7097" s="571">
        <v>785</v>
      </c>
      <c r="B7097" s="571" t="s">
        <v>402</v>
      </c>
      <c r="C7097" s="571" t="s">
        <v>6748</v>
      </c>
      <c r="D7097" s="572">
        <v>178.02</v>
      </c>
    </row>
    <row r="7098" spans="1:4" ht="25.5">
      <c r="A7098" s="571">
        <v>784</v>
      </c>
      <c r="B7098" s="571" t="s">
        <v>401</v>
      </c>
      <c r="C7098" s="571" t="s">
        <v>6748</v>
      </c>
      <c r="D7098" s="572">
        <v>190.98</v>
      </c>
    </row>
    <row r="7099" spans="1:4" ht="38.25">
      <c r="A7099" s="571">
        <v>831</v>
      </c>
      <c r="B7099" s="571" t="s">
        <v>428</v>
      </c>
      <c r="C7099" s="571" t="s">
        <v>6748</v>
      </c>
      <c r="D7099" s="572">
        <v>55.49</v>
      </c>
    </row>
    <row r="7100" spans="1:4" ht="38.25">
      <c r="A7100" s="571">
        <v>828</v>
      </c>
      <c r="B7100" s="571" t="s">
        <v>425</v>
      </c>
      <c r="C7100" s="571" t="s">
        <v>6748</v>
      </c>
      <c r="D7100" s="572">
        <v>0.4</v>
      </c>
    </row>
    <row r="7101" spans="1:4" ht="38.25">
      <c r="A7101" s="571">
        <v>829</v>
      </c>
      <c r="B7101" s="571" t="s">
        <v>426</v>
      </c>
      <c r="C7101" s="571" t="s">
        <v>6748</v>
      </c>
      <c r="D7101" s="572">
        <v>0.78</v>
      </c>
    </row>
    <row r="7102" spans="1:4" ht="38.25">
      <c r="A7102" s="571">
        <v>812</v>
      </c>
      <c r="B7102" s="571" t="s">
        <v>410</v>
      </c>
      <c r="C7102" s="571" t="s">
        <v>6748</v>
      </c>
      <c r="D7102" s="572">
        <v>1.65</v>
      </c>
    </row>
    <row r="7103" spans="1:4" ht="38.25">
      <c r="A7103" s="571">
        <v>819</v>
      </c>
      <c r="B7103" s="571" t="s">
        <v>417</v>
      </c>
      <c r="C7103" s="571" t="s">
        <v>6748</v>
      </c>
      <c r="D7103" s="572">
        <v>2.92</v>
      </c>
    </row>
    <row r="7104" spans="1:4" ht="38.25">
      <c r="A7104" s="571">
        <v>818</v>
      </c>
      <c r="B7104" s="571" t="s">
        <v>416</v>
      </c>
      <c r="C7104" s="571" t="s">
        <v>6748</v>
      </c>
      <c r="D7104" s="572">
        <v>5.47</v>
      </c>
    </row>
    <row r="7105" spans="1:4" ht="38.25">
      <c r="A7105" s="571">
        <v>823</v>
      </c>
      <c r="B7105" s="571" t="s">
        <v>421</v>
      </c>
      <c r="C7105" s="571" t="s">
        <v>6748</v>
      </c>
      <c r="D7105" s="572">
        <v>13.52</v>
      </c>
    </row>
    <row r="7106" spans="1:4" ht="38.25">
      <c r="A7106" s="571">
        <v>830</v>
      </c>
      <c r="B7106" s="571" t="s">
        <v>427</v>
      </c>
      <c r="C7106" s="571" t="s">
        <v>6748</v>
      </c>
      <c r="D7106" s="572">
        <v>10.91</v>
      </c>
    </row>
    <row r="7107" spans="1:4" ht="38.25">
      <c r="A7107" s="571">
        <v>826</v>
      </c>
      <c r="B7107" s="571" t="s">
        <v>423</v>
      </c>
      <c r="C7107" s="571" t="s">
        <v>6748</v>
      </c>
      <c r="D7107" s="572">
        <v>32.49</v>
      </c>
    </row>
    <row r="7108" spans="1:4" ht="38.25">
      <c r="A7108" s="571">
        <v>827</v>
      </c>
      <c r="B7108" s="571" t="s">
        <v>424</v>
      </c>
      <c r="C7108" s="571" t="s">
        <v>6748</v>
      </c>
      <c r="D7108" s="572">
        <v>27.39</v>
      </c>
    </row>
    <row r="7109" spans="1:4" ht="38.25">
      <c r="A7109" s="571">
        <v>832</v>
      </c>
      <c r="B7109" s="571" t="s">
        <v>429</v>
      </c>
      <c r="C7109" s="571" t="s">
        <v>6748</v>
      </c>
      <c r="D7109" s="572">
        <v>1.75</v>
      </c>
    </row>
    <row r="7110" spans="1:4" ht="38.25">
      <c r="A7110" s="571">
        <v>833</v>
      </c>
      <c r="B7110" s="571" t="s">
        <v>430</v>
      </c>
      <c r="C7110" s="571" t="s">
        <v>6748</v>
      </c>
      <c r="D7110" s="572">
        <v>2.56</v>
      </c>
    </row>
    <row r="7111" spans="1:4" ht="38.25">
      <c r="A7111" s="571">
        <v>834</v>
      </c>
      <c r="B7111" s="571" t="s">
        <v>431</v>
      </c>
      <c r="C7111" s="571" t="s">
        <v>6748</v>
      </c>
      <c r="D7111" s="572">
        <v>2.83</v>
      </c>
    </row>
    <row r="7112" spans="1:4" ht="38.25">
      <c r="A7112" s="571">
        <v>825</v>
      </c>
      <c r="B7112" s="571" t="s">
        <v>422</v>
      </c>
      <c r="C7112" s="571" t="s">
        <v>6748</v>
      </c>
      <c r="D7112" s="572">
        <v>3.03</v>
      </c>
    </row>
    <row r="7113" spans="1:4" ht="38.25">
      <c r="A7113" s="571">
        <v>813</v>
      </c>
      <c r="B7113" s="571" t="s">
        <v>411</v>
      </c>
      <c r="C7113" s="571" t="s">
        <v>6748</v>
      </c>
      <c r="D7113" s="572">
        <v>3.7</v>
      </c>
    </row>
    <row r="7114" spans="1:4" ht="38.25">
      <c r="A7114" s="571">
        <v>820</v>
      </c>
      <c r="B7114" s="571" t="s">
        <v>418</v>
      </c>
      <c r="C7114" s="571" t="s">
        <v>6748</v>
      </c>
      <c r="D7114" s="572">
        <v>4.05</v>
      </c>
    </row>
    <row r="7115" spans="1:4" ht="38.25">
      <c r="A7115" s="571">
        <v>816</v>
      </c>
      <c r="B7115" s="571" t="s">
        <v>414</v>
      </c>
      <c r="C7115" s="571" t="s">
        <v>6748</v>
      </c>
      <c r="D7115" s="572">
        <v>6.93</v>
      </c>
    </row>
    <row r="7116" spans="1:4" ht="38.25">
      <c r="A7116" s="571">
        <v>814</v>
      </c>
      <c r="B7116" s="571" t="s">
        <v>412</v>
      </c>
      <c r="C7116" s="571" t="s">
        <v>6748</v>
      </c>
      <c r="D7116" s="572">
        <v>8.64</v>
      </c>
    </row>
    <row r="7117" spans="1:4" ht="38.25">
      <c r="A7117" s="571">
        <v>815</v>
      </c>
      <c r="B7117" s="571" t="s">
        <v>413</v>
      </c>
      <c r="C7117" s="571" t="s">
        <v>6748</v>
      </c>
      <c r="D7117" s="572">
        <v>8.8699999999999992</v>
      </c>
    </row>
    <row r="7118" spans="1:4" ht="38.25">
      <c r="A7118" s="571">
        <v>822</v>
      </c>
      <c r="B7118" s="571" t="s">
        <v>420</v>
      </c>
      <c r="C7118" s="571" t="s">
        <v>6748</v>
      </c>
      <c r="D7118" s="572">
        <v>10.26</v>
      </c>
    </row>
    <row r="7119" spans="1:4" ht="38.25">
      <c r="A7119" s="571">
        <v>821</v>
      </c>
      <c r="B7119" s="571" t="s">
        <v>419</v>
      </c>
      <c r="C7119" s="571" t="s">
        <v>6748</v>
      </c>
      <c r="D7119" s="572">
        <v>12.28</v>
      </c>
    </row>
    <row r="7120" spans="1:4" ht="38.25">
      <c r="A7120" s="571">
        <v>817</v>
      </c>
      <c r="B7120" s="571" t="s">
        <v>415</v>
      </c>
      <c r="C7120" s="571" t="s">
        <v>6748</v>
      </c>
      <c r="D7120" s="572">
        <v>16.78</v>
      </c>
    </row>
    <row r="7121" spans="1:4" ht="25.5">
      <c r="A7121" s="571">
        <v>20086</v>
      </c>
      <c r="B7121" s="571" t="s">
        <v>2899</v>
      </c>
      <c r="C7121" s="571" t="s">
        <v>6748</v>
      </c>
      <c r="D7121" s="572">
        <v>2.31</v>
      </c>
    </row>
    <row r="7122" spans="1:4" ht="25.5">
      <c r="A7122" s="571">
        <v>39191</v>
      </c>
      <c r="B7122" s="571" t="s">
        <v>3976</v>
      </c>
      <c r="C7122" s="571" t="s">
        <v>6748</v>
      </c>
      <c r="D7122" s="572">
        <v>10.16</v>
      </c>
    </row>
    <row r="7123" spans="1:4" ht="25.5">
      <c r="A7123" s="571">
        <v>39190</v>
      </c>
      <c r="B7123" s="571" t="s">
        <v>3975</v>
      </c>
      <c r="C7123" s="571" t="s">
        <v>6748</v>
      </c>
      <c r="D7123" s="572">
        <v>10.61</v>
      </c>
    </row>
    <row r="7124" spans="1:4" ht="25.5">
      <c r="A7124" s="571">
        <v>39189</v>
      </c>
      <c r="B7124" s="571" t="s">
        <v>3974</v>
      </c>
      <c r="C7124" s="571" t="s">
        <v>6748</v>
      </c>
      <c r="D7124" s="572">
        <v>11.23</v>
      </c>
    </row>
    <row r="7125" spans="1:4" ht="25.5">
      <c r="A7125" s="571">
        <v>39186</v>
      </c>
      <c r="B7125" s="571" t="s">
        <v>3971</v>
      </c>
      <c r="C7125" s="571" t="s">
        <v>6748</v>
      </c>
      <c r="D7125" s="572">
        <v>10.050000000000001</v>
      </c>
    </row>
    <row r="7126" spans="1:4" ht="25.5">
      <c r="A7126" s="571">
        <v>39188</v>
      </c>
      <c r="B7126" s="571" t="s">
        <v>3973</v>
      </c>
      <c r="C7126" s="571" t="s">
        <v>6748</v>
      </c>
      <c r="D7126" s="572">
        <v>8.27</v>
      </c>
    </row>
    <row r="7127" spans="1:4" ht="25.5">
      <c r="A7127" s="571">
        <v>39187</v>
      </c>
      <c r="B7127" s="571" t="s">
        <v>3972</v>
      </c>
      <c r="C7127" s="571" t="s">
        <v>6748</v>
      </c>
      <c r="D7127" s="572">
        <v>8.66</v>
      </c>
    </row>
    <row r="7128" spans="1:4" ht="25.5">
      <c r="A7128" s="571">
        <v>39184</v>
      </c>
      <c r="B7128" s="571" t="s">
        <v>3969</v>
      </c>
      <c r="C7128" s="571" t="s">
        <v>6748</v>
      </c>
      <c r="D7128" s="572">
        <v>3.26</v>
      </c>
    </row>
    <row r="7129" spans="1:4" ht="25.5">
      <c r="A7129" s="571">
        <v>39185</v>
      </c>
      <c r="B7129" s="571" t="s">
        <v>3970</v>
      </c>
      <c r="C7129" s="571" t="s">
        <v>6748</v>
      </c>
      <c r="D7129" s="572">
        <v>2.97</v>
      </c>
    </row>
    <row r="7130" spans="1:4" ht="25.5">
      <c r="A7130" s="571">
        <v>39198</v>
      </c>
      <c r="B7130" s="571" t="s">
        <v>3983</v>
      </c>
      <c r="C7130" s="571" t="s">
        <v>6748</v>
      </c>
      <c r="D7130" s="572">
        <v>33.33</v>
      </c>
    </row>
    <row r="7131" spans="1:4" ht="25.5">
      <c r="A7131" s="571">
        <v>39197</v>
      </c>
      <c r="B7131" s="571" t="s">
        <v>3982</v>
      </c>
      <c r="C7131" s="571" t="s">
        <v>6748</v>
      </c>
      <c r="D7131" s="572">
        <v>34.82</v>
      </c>
    </row>
    <row r="7132" spans="1:4" ht="25.5">
      <c r="A7132" s="571">
        <v>39196</v>
      </c>
      <c r="B7132" s="571" t="s">
        <v>3981</v>
      </c>
      <c r="C7132" s="571" t="s">
        <v>6748</v>
      </c>
      <c r="D7132" s="572">
        <v>35.909999999999997</v>
      </c>
    </row>
    <row r="7133" spans="1:4" ht="25.5">
      <c r="A7133" s="571">
        <v>39199</v>
      </c>
      <c r="B7133" s="571" t="s">
        <v>3984</v>
      </c>
      <c r="C7133" s="571" t="s">
        <v>6748</v>
      </c>
      <c r="D7133" s="572">
        <v>32.08</v>
      </c>
    </row>
    <row r="7134" spans="1:4" ht="25.5">
      <c r="A7134" s="571">
        <v>39195</v>
      </c>
      <c r="B7134" s="571" t="s">
        <v>3980</v>
      </c>
      <c r="C7134" s="571" t="s">
        <v>6748</v>
      </c>
      <c r="D7134" s="572">
        <v>18.510000000000002</v>
      </c>
    </row>
    <row r="7135" spans="1:4" ht="25.5">
      <c r="A7135" s="571">
        <v>39194</v>
      </c>
      <c r="B7135" s="571" t="s">
        <v>3979</v>
      </c>
      <c r="C7135" s="571" t="s">
        <v>6748</v>
      </c>
      <c r="D7135" s="572">
        <v>19.809999999999999</v>
      </c>
    </row>
    <row r="7136" spans="1:4" ht="25.5">
      <c r="A7136" s="571">
        <v>39193</v>
      </c>
      <c r="B7136" s="571" t="s">
        <v>3978</v>
      </c>
      <c r="C7136" s="571" t="s">
        <v>6748</v>
      </c>
      <c r="D7136" s="572">
        <v>21.71</v>
      </c>
    </row>
    <row r="7137" spans="1:4" ht="25.5">
      <c r="A7137" s="571">
        <v>39192</v>
      </c>
      <c r="B7137" s="571" t="s">
        <v>3977</v>
      </c>
      <c r="C7137" s="571" t="s">
        <v>6748</v>
      </c>
      <c r="D7137" s="572">
        <v>22.59</v>
      </c>
    </row>
    <row r="7138" spans="1:4" ht="25.5">
      <c r="A7138" s="571">
        <v>39920</v>
      </c>
      <c r="B7138" s="571" t="s">
        <v>4340</v>
      </c>
      <c r="C7138" s="571" t="s">
        <v>6748</v>
      </c>
      <c r="D7138" s="572">
        <v>2.73</v>
      </c>
    </row>
    <row r="7139" spans="1:4" ht="25.5">
      <c r="A7139" s="571">
        <v>39201</v>
      </c>
      <c r="B7139" s="571" t="s">
        <v>3986</v>
      </c>
      <c r="C7139" s="571" t="s">
        <v>6748</v>
      </c>
      <c r="D7139" s="572">
        <v>39.85</v>
      </c>
    </row>
    <row r="7140" spans="1:4" ht="25.5">
      <c r="A7140" s="571">
        <v>39200</v>
      </c>
      <c r="B7140" s="571" t="s">
        <v>3985</v>
      </c>
      <c r="C7140" s="571" t="s">
        <v>6748</v>
      </c>
      <c r="D7140" s="572">
        <v>40.17</v>
      </c>
    </row>
    <row r="7141" spans="1:4" ht="25.5">
      <c r="A7141" s="571">
        <v>39203</v>
      </c>
      <c r="B7141" s="571" t="s">
        <v>3988</v>
      </c>
      <c r="C7141" s="571" t="s">
        <v>6748</v>
      </c>
      <c r="D7141" s="572">
        <v>32.43</v>
      </c>
    </row>
    <row r="7142" spans="1:4" ht="25.5">
      <c r="A7142" s="571">
        <v>39202</v>
      </c>
      <c r="B7142" s="571" t="s">
        <v>3987</v>
      </c>
      <c r="C7142" s="571" t="s">
        <v>6748</v>
      </c>
      <c r="D7142" s="572">
        <v>38.1</v>
      </c>
    </row>
    <row r="7143" spans="1:4" ht="25.5">
      <c r="A7143" s="571">
        <v>39205</v>
      </c>
      <c r="B7143" s="571" t="s">
        <v>3990</v>
      </c>
      <c r="C7143" s="571" t="s">
        <v>6748</v>
      </c>
      <c r="D7143" s="572">
        <v>63.57</v>
      </c>
    </row>
    <row r="7144" spans="1:4" ht="25.5">
      <c r="A7144" s="571">
        <v>39204</v>
      </c>
      <c r="B7144" s="571" t="s">
        <v>3989</v>
      </c>
      <c r="C7144" s="571" t="s">
        <v>6748</v>
      </c>
      <c r="D7144" s="572">
        <v>65.11</v>
      </c>
    </row>
    <row r="7145" spans="1:4" ht="25.5">
      <c r="A7145" s="571">
        <v>39206</v>
      </c>
      <c r="B7145" s="571" t="s">
        <v>3991</v>
      </c>
      <c r="C7145" s="571" t="s">
        <v>6748</v>
      </c>
      <c r="D7145" s="572">
        <v>61.77</v>
      </c>
    </row>
    <row r="7146" spans="1:4">
      <c r="A7146" s="571">
        <v>797</v>
      </c>
      <c r="B7146" s="571" t="s">
        <v>6761</v>
      </c>
      <c r="C7146" s="571" t="s">
        <v>6748</v>
      </c>
      <c r="D7146" s="572">
        <v>5.31</v>
      </c>
    </row>
    <row r="7147" spans="1:4">
      <c r="A7147" s="571">
        <v>798</v>
      </c>
      <c r="B7147" s="571" t="s">
        <v>6762</v>
      </c>
      <c r="C7147" s="571" t="s">
        <v>6748</v>
      </c>
      <c r="D7147" s="572">
        <v>0.78</v>
      </c>
    </row>
    <row r="7148" spans="1:4" ht="25.5">
      <c r="A7148" s="571">
        <v>796</v>
      </c>
      <c r="B7148" s="571" t="s">
        <v>6760</v>
      </c>
      <c r="C7148" s="571" t="s">
        <v>6748</v>
      </c>
      <c r="D7148" s="572">
        <v>5.23</v>
      </c>
    </row>
    <row r="7149" spans="1:4">
      <c r="A7149" s="571">
        <v>799</v>
      </c>
      <c r="B7149" s="571" t="s">
        <v>6763</v>
      </c>
      <c r="C7149" s="571" t="s">
        <v>6748</v>
      </c>
      <c r="D7149" s="572">
        <v>2.4</v>
      </c>
    </row>
    <row r="7150" spans="1:4">
      <c r="A7150" s="571">
        <v>792</v>
      </c>
      <c r="B7150" s="571" t="s">
        <v>409</v>
      </c>
      <c r="C7150" s="571" t="s">
        <v>6748</v>
      </c>
      <c r="D7150" s="572">
        <v>2.2799999999999998</v>
      </c>
    </row>
    <row r="7151" spans="1:4" ht="25.5">
      <c r="A7151" s="571">
        <v>804</v>
      </c>
      <c r="B7151" s="571" t="s">
        <v>6767</v>
      </c>
      <c r="C7151" s="571" t="s">
        <v>6748</v>
      </c>
      <c r="D7151" s="572">
        <v>7.47</v>
      </c>
    </row>
    <row r="7152" spans="1:4" ht="25.5">
      <c r="A7152" s="571">
        <v>793</v>
      </c>
      <c r="B7152" s="571" t="s">
        <v>6758</v>
      </c>
      <c r="C7152" s="571" t="s">
        <v>6748</v>
      </c>
      <c r="D7152" s="572">
        <v>3.69</v>
      </c>
    </row>
    <row r="7153" spans="1:4" ht="25.5">
      <c r="A7153" s="571">
        <v>801</v>
      </c>
      <c r="B7153" s="571" t="s">
        <v>6764</v>
      </c>
      <c r="C7153" s="571" t="s">
        <v>6748</v>
      </c>
      <c r="D7153" s="572">
        <v>2.5</v>
      </c>
    </row>
    <row r="7154" spans="1:4">
      <c r="A7154" s="571">
        <v>794</v>
      </c>
      <c r="B7154" s="571" t="s">
        <v>6759</v>
      </c>
      <c r="C7154" s="571" t="s">
        <v>6748</v>
      </c>
      <c r="D7154" s="572">
        <v>2.61</v>
      </c>
    </row>
    <row r="7155" spans="1:4">
      <c r="A7155" s="571">
        <v>802</v>
      </c>
      <c r="B7155" s="571" t="s">
        <v>6765</v>
      </c>
      <c r="C7155" s="571" t="s">
        <v>6748</v>
      </c>
      <c r="D7155" s="572">
        <v>7.88</v>
      </c>
    </row>
    <row r="7156" spans="1:4" ht="25.5">
      <c r="A7156" s="571">
        <v>803</v>
      </c>
      <c r="B7156" s="571" t="s">
        <v>6766</v>
      </c>
      <c r="C7156" s="571" t="s">
        <v>6748</v>
      </c>
      <c r="D7156" s="572">
        <v>8.2100000000000009</v>
      </c>
    </row>
    <row r="7157" spans="1:4" ht="25.5">
      <c r="A7157" s="571">
        <v>38001</v>
      </c>
      <c r="B7157" s="571" t="s">
        <v>3677</v>
      </c>
      <c r="C7157" s="571" t="s">
        <v>6748</v>
      </c>
      <c r="D7157" s="572">
        <v>0.92</v>
      </c>
    </row>
    <row r="7158" spans="1:4" ht="25.5">
      <c r="A7158" s="571">
        <v>38002</v>
      </c>
      <c r="B7158" s="571" t="s">
        <v>3678</v>
      </c>
      <c r="C7158" s="571" t="s">
        <v>6748</v>
      </c>
      <c r="D7158" s="572">
        <v>1.71</v>
      </c>
    </row>
    <row r="7159" spans="1:4" ht="25.5">
      <c r="A7159" s="571">
        <v>38003</v>
      </c>
      <c r="B7159" s="571" t="s">
        <v>3679</v>
      </c>
      <c r="C7159" s="571" t="s">
        <v>6748</v>
      </c>
      <c r="D7159" s="572">
        <v>20.51</v>
      </c>
    </row>
    <row r="7160" spans="1:4" ht="25.5">
      <c r="A7160" s="571">
        <v>38004</v>
      </c>
      <c r="B7160" s="571" t="s">
        <v>3680</v>
      </c>
      <c r="C7160" s="571" t="s">
        <v>6748</v>
      </c>
      <c r="D7160" s="572">
        <v>27.43</v>
      </c>
    </row>
    <row r="7161" spans="1:4" ht="25.5">
      <c r="A7161" s="571">
        <v>36327</v>
      </c>
      <c r="B7161" s="571" t="s">
        <v>6988</v>
      </c>
      <c r="C7161" s="571" t="s">
        <v>6748</v>
      </c>
      <c r="D7161" s="572">
        <v>1.46</v>
      </c>
    </row>
    <row r="7162" spans="1:4" ht="25.5">
      <c r="A7162" s="571">
        <v>38992</v>
      </c>
      <c r="B7162" s="571" t="s">
        <v>7177</v>
      </c>
      <c r="C7162" s="571" t="s">
        <v>6748</v>
      </c>
      <c r="D7162" s="572">
        <v>2.34</v>
      </c>
    </row>
    <row r="7163" spans="1:4" ht="25.5">
      <c r="A7163" s="571">
        <v>38993</v>
      </c>
      <c r="B7163" s="571" t="s">
        <v>7178</v>
      </c>
      <c r="C7163" s="571" t="s">
        <v>6748</v>
      </c>
      <c r="D7163" s="572">
        <v>6.67</v>
      </c>
    </row>
    <row r="7164" spans="1:4" ht="25.5">
      <c r="A7164" s="571">
        <v>38418</v>
      </c>
      <c r="B7164" s="571" t="s">
        <v>3856</v>
      </c>
      <c r="C7164" s="571" t="s">
        <v>6748</v>
      </c>
      <c r="D7164" s="572">
        <v>3.07</v>
      </c>
    </row>
    <row r="7165" spans="1:4" ht="25.5">
      <c r="A7165" s="571">
        <v>39178</v>
      </c>
      <c r="B7165" s="571" t="s">
        <v>3964</v>
      </c>
      <c r="C7165" s="571" t="s">
        <v>6748</v>
      </c>
      <c r="D7165" s="572">
        <v>1.1000000000000001</v>
      </c>
    </row>
    <row r="7166" spans="1:4" ht="25.5">
      <c r="A7166" s="571">
        <v>39177</v>
      </c>
      <c r="B7166" s="571" t="s">
        <v>3963</v>
      </c>
      <c r="C7166" s="571" t="s">
        <v>6748</v>
      </c>
      <c r="D7166" s="572">
        <v>0.99</v>
      </c>
    </row>
    <row r="7167" spans="1:4" ht="25.5">
      <c r="A7167" s="571">
        <v>39174</v>
      </c>
      <c r="B7167" s="571" t="s">
        <v>3960</v>
      </c>
      <c r="C7167" s="571" t="s">
        <v>6748</v>
      </c>
      <c r="D7167" s="572">
        <v>0.49</v>
      </c>
    </row>
    <row r="7168" spans="1:4" ht="25.5">
      <c r="A7168" s="571">
        <v>39176</v>
      </c>
      <c r="B7168" s="571" t="s">
        <v>3962</v>
      </c>
      <c r="C7168" s="571" t="s">
        <v>6748</v>
      </c>
      <c r="D7168" s="572">
        <v>0.65</v>
      </c>
    </row>
    <row r="7169" spans="1:4" ht="25.5">
      <c r="A7169" s="571">
        <v>39180</v>
      </c>
      <c r="B7169" s="571" t="s">
        <v>3966</v>
      </c>
      <c r="C7169" s="571" t="s">
        <v>6748</v>
      </c>
      <c r="D7169" s="572">
        <v>2.98</v>
      </c>
    </row>
    <row r="7170" spans="1:4" ht="25.5">
      <c r="A7170" s="571">
        <v>39179</v>
      </c>
      <c r="B7170" s="571" t="s">
        <v>3965</v>
      </c>
      <c r="C7170" s="571" t="s">
        <v>6748</v>
      </c>
      <c r="D7170" s="572">
        <v>2.64</v>
      </c>
    </row>
    <row r="7171" spans="1:4" ht="25.5">
      <c r="A7171" s="571">
        <v>39175</v>
      </c>
      <c r="B7171" s="571" t="s">
        <v>3961</v>
      </c>
      <c r="C7171" s="571" t="s">
        <v>6748</v>
      </c>
      <c r="D7171" s="572">
        <v>0.6</v>
      </c>
    </row>
    <row r="7172" spans="1:4" ht="25.5">
      <c r="A7172" s="571">
        <v>39217</v>
      </c>
      <c r="B7172" s="571" t="s">
        <v>4002</v>
      </c>
      <c r="C7172" s="571" t="s">
        <v>6748</v>
      </c>
      <c r="D7172" s="572">
        <v>0.46</v>
      </c>
    </row>
    <row r="7173" spans="1:4" ht="25.5">
      <c r="A7173" s="571">
        <v>39181</v>
      </c>
      <c r="B7173" s="571" t="s">
        <v>3967</v>
      </c>
      <c r="C7173" s="571" t="s">
        <v>6748</v>
      </c>
      <c r="D7173" s="572">
        <v>4</v>
      </c>
    </row>
    <row r="7174" spans="1:4" ht="25.5">
      <c r="A7174" s="571">
        <v>39182</v>
      </c>
      <c r="B7174" s="571" t="s">
        <v>3968</v>
      </c>
      <c r="C7174" s="571" t="s">
        <v>6748</v>
      </c>
      <c r="D7174" s="572">
        <v>5.62</v>
      </c>
    </row>
    <row r="7175" spans="1:4" ht="38.25">
      <c r="A7175" s="571">
        <v>12616</v>
      </c>
      <c r="B7175" s="571" t="s">
        <v>2681</v>
      </c>
      <c r="C7175" s="571" t="s">
        <v>6748</v>
      </c>
      <c r="D7175" s="572">
        <v>4.6399999999999997</v>
      </c>
    </row>
    <row r="7176" spans="1:4" ht="63.75">
      <c r="A7176" s="571">
        <v>1049</v>
      </c>
      <c r="B7176" s="571" t="s">
        <v>516</v>
      </c>
      <c r="C7176" s="571" t="s">
        <v>6748</v>
      </c>
      <c r="D7176" s="572">
        <v>4.71</v>
      </c>
    </row>
    <row r="7177" spans="1:4" ht="63.75">
      <c r="A7177" s="571">
        <v>1099</v>
      </c>
      <c r="B7177" s="571" t="s">
        <v>530</v>
      </c>
      <c r="C7177" s="571" t="s">
        <v>6748</v>
      </c>
      <c r="D7177" s="572">
        <v>3.6</v>
      </c>
    </row>
    <row r="7178" spans="1:4" ht="63.75">
      <c r="A7178" s="571">
        <v>39678</v>
      </c>
      <c r="B7178" s="571" t="s">
        <v>4224</v>
      </c>
      <c r="C7178" s="571" t="s">
        <v>6748</v>
      </c>
      <c r="D7178" s="572">
        <v>1.45</v>
      </c>
    </row>
    <row r="7179" spans="1:4" ht="63.75">
      <c r="A7179" s="571">
        <v>1050</v>
      </c>
      <c r="B7179" s="571" t="s">
        <v>517</v>
      </c>
      <c r="C7179" s="571" t="s">
        <v>6748</v>
      </c>
      <c r="D7179" s="572">
        <v>2.46</v>
      </c>
    </row>
    <row r="7180" spans="1:4" ht="63.75">
      <c r="A7180" s="571">
        <v>1101</v>
      </c>
      <c r="B7180" s="571" t="s">
        <v>531</v>
      </c>
      <c r="C7180" s="571" t="s">
        <v>6748</v>
      </c>
      <c r="D7180" s="572">
        <v>15.53</v>
      </c>
    </row>
    <row r="7181" spans="1:4" ht="63.75">
      <c r="A7181" s="571">
        <v>1100</v>
      </c>
      <c r="B7181" s="571" t="s">
        <v>6769</v>
      </c>
      <c r="C7181" s="571" t="s">
        <v>6748</v>
      </c>
      <c r="D7181" s="572">
        <v>8.01</v>
      </c>
    </row>
    <row r="7182" spans="1:4" ht="63.75">
      <c r="A7182" s="571">
        <v>39679</v>
      </c>
      <c r="B7182" s="571" t="s">
        <v>4225</v>
      </c>
      <c r="C7182" s="571" t="s">
        <v>6748</v>
      </c>
      <c r="D7182" s="572">
        <v>30.96</v>
      </c>
    </row>
    <row r="7183" spans="1:4" ht="63.75">
      <c r="A7183" s="571">
        <v>1098</v>
      </c>
      <c r="B7183" s="571" t="s">
        <v>529</v>
      </c>
      <c r="C7183" s="571" t="s">
        <v>6748</v>
      </c>
      <c r="D7183" s="572">
        <v>1.92</v>
      </c>
    </row>
    <row r="7184" spans="1:4" ht="63.75">
      <c r="A7184" s="571">
        <v>1102</v>
      </c>
      <c r="B7184" s="571" t="s">
        <v>532</v>
      </c>
      <c r="C7184" s="571" t="s">
        <v>6748</v>
      </c>
      <c r="D7184" s="572">
        <v>23.16</v>
      </c>
    </row>
    <row r="7185" spans="1:4" ht="63.75">
      <c r="A7185" s="571">
        <v>1051</v>
      </c>
      <c r="B7185" s="571" t="s">
        <v>518</v>
      </c>
      <c r="C7185" s="571" t="s">
        <v>6748</v>
      </c>
      <c r="D7185" s="572">
        <v>33.67</v>
      </c>
    </row>
    <row r="7186" spans="1:4" ht="25.5">
      <c r="A7186" s="571">
        <v>37399</v>
      </c>
      <c r="B7186" s="571" t="s">
        <v>3462</v>
      </c>
      <c r="C7186" s="571" t="s">
        <v>6748</v>
      </c>
      <c r="D7186" s="572">
        <v>21.06</v>
      </c>
    </row>
    <row r="7187" spans="1:4" ht="38.25">
      <c r="A7187" s="571">
        <v>42014</v>
      </c>
      <c r="B7187" s="571" t="s">
        <v>7332</v>
      </c>
      <c r="C7187" s="571" t="s">
        <v>6745</v>
      </c>
      <c r="D7187" s="572">
        <v>25.54</v>
      </c>
    </row>
    <row r="7188" spans="1:4" ht="38.25">
      <c r="A7188" s="571">
        <v>42012</v>
      </c>
      <c r="B7188" s="571" t="s">
        <v>7330</v>
      </c>
      <c r="C7188" s="571" t="s">
        <v>6745</v>
      </c>
      <c r="D7188" s="572">
        <v>19.420000000000002</v>
      </c>
    </row>
    <row r="7189" spans="1:4" ht="38.25">
      <c r="A7189" s="571">
        <v>42013</v>
      </c>
      <c r="B7189" s="571" t="s">
        <v>7331</v>
      </c>
      <c r="C7189" s="571" t="s">
        <v>6745</v>
      </c>
      <c r="D7189" s="572">
        <v>10.45</v>
      </c>
    </row>
    <row r="7190" spans="1:4" ht="25.5">
      <c r="A7190" s="571">
        <v>25004</v>
      </c>
      <c r="B7190" s="571" t="s">
        <v>3049</v>
      </c>
      <c r="C7190" s="571" t="s">
        <v>6745</v>
      </c>
      <c r="D7190" s="572">
        <v>21.44</v>
      </c>
    </row>
    <row r="7191" spans="1:4" ht="25.5">
      <c r="A7191" s="571">
        <v>25002</v>
      </c>
      <c r="B7191" s="571" t="s">
        <v>3047</v>
      </c>
      <c r="C7191" s="571" t="s">
        <v>6745</v>
      </c>
      <c r="D7191" s="572">
        <v>21.61</v>
      </c>
    </row>
    <row r="7192" spans="1:4" ht="25.5">
      <c r="A7192" s="571">
        <v>37409</v>
      </c>
      <c r="B7192" s="571" t="s">
        <v>3467</v>
      </c>
      <c r="C7192" s="571" t="s">
        <v>6745</v>
      </c>
      <c r="D7192" s="572">
        <v>21.26</v>
      </c>
    </row>
    <row r="7193" spans="1:4" ht="25.5">
      <c r="A7193" s="571">
        <v>841</v>
      </c>
      <c r="B7193" s="571" t="s">
        <v>432</v>
      </c>
      <c r="C7193" s="571" t="s">
        <v>6745</v>
      </c>
      <c r="D7193" s="572">
        <v>21.96</v>
      </c>
    </row>
    <row r="7194" spans="1:4" ht="25.5">
      <c r="A7194" s="571">
        <v>25005</v>
      </c>
      <c r="B7194" s="571" t="s">
        <v>3050</v>
      </c>
      <c r="C7194" s="571" t="s">
        <v>6745</v>
      </c>
      <c r="D7194" s="572">
        <v>24.08</v>
      </c>
    </row>
    <row r="7195" spans="1:4" ht="25.5">
      <c r="A7195" s="571">
        <v>25003</v>
      </c>
      <c r="B7195" s="571" t="s">
        <v>3048</v>
      </c>
      <c r="C7195" s="571" t="s">
        <v>6745</v>
      </c>
      <c r="D7195" s="572">
        <v>25.72</v>
      </c>
    </row>
    <row r="7196" spans="1:4" ht="25.5">
      <c r="A7196" s="571">
        <v>37410</v>
      </c>
      <c r="B7196" s="571" t="s">
        <v>3468</v>
      </c>
      <c r="C7196" s="571" t="s">
        <v>6745</v>
      </c>
      <c r="D7196" s="572">
        <v>24.08</v>
      </c>
    </row>
    <row r="7197" spans="1:4" ht="25.5">
      <c r="A7197" s="571">
        <v>842</v>
      </c>
      <c r="B7197" s="571" t="s">
        <v>433</v>
      </c>
      <c r="C7197" s="571" t="s">
        <v>6745</v>
      </c>
      <c r="D7197" s="572">
        <v>27.09</v>
      </c>
    </row>
    <row r="7198" spans="1:4">
      <c r="A7198" s="571">
        <v>862</v>
      </c>
      <c r="B7198" s="571" t="s">
        <v>435</v>
      </c>
      <c r="C7198" s="571" t="s">
        <v>6752</v>
      </c>
      <c r="D7198" s="572">
        <v>5.05</v>
      </c>
    </row>
    <row r="7199" spans="1:4">
      <c r="A7199" s="571">
        <v>866</v>
      </c>
      <c r="B7199" s="571" t="s">
        <v>439</v>
      </c>
      <c r="C7199" s="571" t="s">
        <v>6752</v>
      </c>
      <c r="D7199" s="572">
        <v>62.1</v>
      </c>
    </row>
    <row r="7200" spans="1:4">
      <c r="A7200" s="571">
        <v>892</v>
      </c>
      <c r="B7200" s="571" t="s">
        <v>452</v>
      </c>
      <c r="C7200" s="571" t="s">
        <v>6752</v>
      </c>
      <c r="D7200" s="572">
        <v>78.98</v>
      </c>
    </row>
    <row r="7201" spans="1:4">
      <c r="A7201" s="571">
        <v>857</v>
      </c>
      <c r="B7201" s="571" t="s">
        <v>434</v>
      </c>
      <c r="C7201" s="571" t="s">
        <v>6752</v>
      </c>
      <c r="D7201" s="572">
        <v>8.0399999999999991</v>
      </c>
    </row>
    <row r="7202" spans="1:4">
      <c r="A7202" s="571">
        <v>37404</v>
      </c>
      <c r="B7202" s="571" t="s">
        <v>3466</v>
      </c>
      <c r="C7202" s="571" t="s">
        <v>6752</v>
      </c>
      <c r="D7202" s="572">
        <v>94.97</v>
      </c>
    </row>
    <row r="7203" spans="1:4">
      <c r="A7203" s="571">
        <v>868</v>
      </c>
      <c r="B7203" s="571" t="s">
        <v>440</v>
      </c>
      <c r="C7203" s="571" t="s">
        <v>6752</v>
      </c>
      <c r="D7203" s="572">
        <v>12.41</v>
      </c>
    </row>
    <row r="7204" spans="1:4">
      <c r="A7204" s="571">
        <v>870</v>
      </c>
      <c r="B7204" s="571" t="s">
        <v>441</v>
      </c>
      <c r="C7204" s="571" t="s">
        <v>6752</v>
      </c>
      <c r="D7204" s="572">
        <v>163.65</v>
      </c>
    </row>
    <row r="7205" spans="1:4">
      <c r="A7205" s="571">
        <v>863</v>
      </c>
      <c r="B7205" s="571" t="s">
        <v>436</v>
      </c>
      <c r="C7205" s="571" t="s">
        <v>6752</v>
      </c>
      <c r="D7205" s="572">
        <v>17.149999999999999</v>
      </c>
    </row>
    <row r="7206" spans="1:4">
      <c r="A7206" s="571">
        <v>867</v>
      </c>
      <c r="B7206" s="571" t="s">
        <v>118</v>
      </c>
      <c r="C7206" s="571" t="s">
        <v>6752</v>
      </c>
      <c r="D7206" s="572">
        <v>23.89</v>
      </c>
    </row>
    <row r="7207" spans="1:4">
      <c r="A7207" s="571">
        <v>891</v>
      </c>
      <c r="B7207" s="571" t="s">
        <v>451</v>
      </c>
      <c r="C7207" s="571" t="s">
        <v>6752</v>
      </c>
      <c r="D7207" s="572">
        <v>274.83</v>
      </c>
    </row>
    <row r="7208" spans="1:4">
      <c r="A7208" s="571">
        <v>864</v>
      </c>
      <c r="B7208" s="571" t="s">
        <v>437</v>
      </c>
      <c r="C7208" s="571" t="s">
        <v>6752</v>
      </c>
      <c r="D7208" s="572">
        <v>33.659999999999997</v>
      </c>
    </row>
    <row r="7209" spans="1:4">
      <c r="A7209" s="571">
        <v>865</v>
      </c>
      <c r="B7209" s="571" t="s">
        <v>438</v>
      </c>
      <c r="C7209" s="571" t="s">
        <v>6752</v>
      </c>
      <c r="D7209" s="572">
        <v>47.41</v>
      </c>
    </row>
    <row r="7210" spans="1:4" ht="38.25">
      <c r="A7210" s="571">
        <v>1006</v>
      </c>
      <c r="B7210" s="571" t="s">
        <v>500</v>
      </c>
      <c r="C7210" s="571" t="s">
        <v>6752</v>
      </c>
      <c r="D7210" s="572">
        <v>56.52</v>
      </c>
    </row>
    <row r="7211" spans="1:4" ht="25.5">
      <c r="A7211" s="571">
        <v>948</v>
      </c>
      <c r="B7211" s="571" t="s">
        <v>472</v>
      </c>
      <c r="C7211" s="571" t="s">
        <v>6752</v>
      </c>
      <c r="D7211" s="572">
        <v>24.18</v>
      </c>
    </row>
    <row r="7212" spans="1:4" ht="25.5">
      <c r="A7212" s="571">
        <v>947</v>
      </c>
      <c r="B7212" s="571" t="s">
        <v>471</v>
      </c>
      <c r="C7212" s="571" t="s">
        <v>6752</v>
      </c>
      <c r="D7212" s="572">
        <v>24.59</v>
      </c>
    </row>
    <row r="7213" spans="1:4" ht="25.5">
      <c r="A7213" s="571">
        <v>911</v>
      </c>
      <c r="B7213" s="571" t="s">
        <v>456</v>
      </c>
      <c r="C7213" s="571" t="s">
        <v>6752</v>
      </c>
      <c r="D7213" s="572">
        <v>35.770000000000003</v>
      </c>
    </row>
    <row r="7214" spans="1:4" ht="25.5">
      <c r="A7214" s="571">
        <v>925</v>
      </c>
      <c r="B7214" s="571" t="s">
        <v>460</v>
      </c>
      <c r="C7214" s="571" t="s">
        <v>6752</v>
      </c>
      <c r="D7214" s="572">
        <v>33.06</v>
      </c>
    </row>
    <row r="7215" spans="1:4" ht="25.5">
      <c r="A7215" s="571">
        <v>954</v>
      </c>
      <c r="B7215" s="571" t="s">
        <v>474</v>
      </c>
      <c r="C7215" s="571" t="s">
        <v>6752</v>
      </c>
      <c r="D7215" s="572">
        <v>36.520000000000003</v>
      </c>
    </row>
    <row r="7216" spans="1:4" ht="25.5">
      <c r="A7216" s="571">
        <v>901</v>
      </c>
      <c r="B7216" s="571" t="s">
        <v>453</v>
      </c>
      <c r="C7216" s="571" t="s">
        <v>6752</v>
      </c>
      <c r="D7216" s="572">
        <v>39.090000000000003</v>
      </c>
    </row>
    <row r="7217" spans="1:4" ht="25.5">
      <c r="A7217" s="571">
        <v>926</v>
      </c>
      <c r="B7217" s="571" t="s">
        <v>461</v>
      </c>
      <c r="C7217" s="571" t="s">
        <v>6752</v>
      </c>
      <c r="D7217" s="572">
        <v>41.31</v>
      </c>
    </row>
    <row r="7218" spans="1:4" ht="25.5">
      <c r="A7218" s="571">
        <v>912</v>
      </c>
      <c r="B7218" s="571" t="s">
        <v>457</v>
      </c>
      <c r="C7218" s="571" t="s">
        <v>6752</v>
      </c>
      <c r="D7218" s="572">
        <v>41.56</v>
      </c>
    </row>
    <row r="7219" spans="1:4" ht="25.5">
      <c r="A7219" s="571">
        <v>955</v>
      </c>
      <c r="B7219" s="571" t="s">
        <v>475</v>
      </c>
      <c r="C7219" s="571" t="s">
        <v>6752</v>
      </c>
      <c r="D7219" s="572">
        <v>49.61</v>
      </c>
    </row>
    <row r="7220" spans="1:4" ht="25.5">
      <c r="A7220" s="571">
        <v>946</v>
      </c>
      <c r="B7220" s="571" t="s">
        <v>470</v>
      </c>
      <c r="C7220" s="571" t="s">
        <v>6752</v>
      </c>
      <c r="D7220" s="572">
        <v>55.77</v>
      </c>
    </row>
    <row r="7221" spans="1:4" ht="25.5">
      <c r="A7221" s="571">
        <v>953</v>
      </c>
      <c r="B7221" s="571" t="s">
        <v>473</v>
      </c>
      <c r="C7221" s="571" t="s">
        <v>6752</v>
      </c>
      <c r="D7221" s="572">
        <v>50.75</v>
      </c>
    </row>
    <row r="7222" spans="1:4" ht="25.5">
      <c r="A7222" s="571">
        <v>902</v>
      </c>
      <c r="B7222" s="571" t="s">
        <v>454</v>
      </c>
      <c r="C7222" s="571" t="s">
        <v>6752</v>
      </c>
      <c r="D7222" s="572">
        <v>61.7</v>
      </c>
    </row>
    <row r="7223" spans="1:4" ht="25.5">
      <c r="A7223" s="571">
        <v>927</v>
      </c>
      <c r="B7223" s="571" t="s">
        <v>462</v>
      </c>
      <c r="C7223" s="571" t="s">
        <v>6752</v>
      </c>
      <c r="D7223" s="572">
        <v>59.8</v>
      </c>
    </row>
    <row r="7224" spans="1:4" ht="25.5">
      <c r="A7224" s="571">
        <v>913</v>
      </c>
      <c r="B7224" s="571" t="s">
        <v>458</v>
      </c>
      <c r="C7224" s="571" t="s">
        <v>6752</v>
      </c>
      <c r="D7224" s="572">
        <v>66.75</v>
      </c>
    </row>
    <row r="7225" spans="1:4" ht="25.5">
      <c r="A7225" s="571">
        <v>903</v>
      </c>
      <c r="B7225" s="571" t="s">
        <v>455</v>
      </c>
      <c r="C7225" s="571" t="s">
        <v>6752</v>
      </c>
      <c r="D7225" s="572">
        <v>75.540000000000006</v>
      </c>
    </row>
    <row r="7226" spans="1:4" ht="25.5">
      <c r="A7226" s="571">
        <v>945</v>
      </c>
      <c r="B7226" s="571" t="s">
        <v>469</v>
      </c>
      <c r="C7226" s="571" t="s">
        <v>6752</v>
      </c>
      <c r="D7226" s="572">
        <v>79.91</v>
      </c>
    </row>
    <row r="7227" spans="1:4" ht="25.5">
      <c r="A7227" s="571">
        <v>914</v>
      </c>
      <c r="B7227" s="571" t="s">
        <v>459</v>
      </c>
      <c r="C7227" s="571" t="s">
        <v>6752</v>
      </c>
      <c r="D7227" s="572">
        <v>81.87</v>
      </c>
    </row>
    <row r="7228" spans="1:4" ht="51">
      <c r="A7228" s="571">
        <v>993</v>
      </c>
      <c r="B7228" s="571" t="s">
        <v>490</v>
      </c>
      <c r="C7228" s="571" t="s">
        <v>6752</v>
      </c>
      <c r="D7228" s="572">
        <v>1.21</v>
      </c>
    </row>
    <row r="7229" spans="1:4" ht="51">
      <c r="A7229" s="571">
        <v>1020</v>
      </c>
      <c r="B7229" s="571" t="s">
        <v>510</v>
      </c>
      <c r="C7229" s="571" t="s">
        <v>6752</v>
      </c>
      <c r="D7229" s="572">
        <v>5.3</v>
      </c>
    </row>
    <row r="7230" spans="1:4" ht="51">
      <c r="A7230" s="571">
        <v>1017</v>
      </c>
      <c r="B7230" s="571" t="s">
        <v>507</v>
      </c>
      <c r="C7230" s="571" t="s">
        <v>6752</v>
      </c>
      <c r="D7230" s="572">
        <v>58.23</v>
      </c>
    </row>
    <row r="7231" spans="1:4" ht="51">
      <c r="A7231" s="571">
        <v>999</v>
      </c>
      <c r="B7231" s="571" t="s">
        <v>495</v>
      </c>
      <c r="C7231" s="571" t="s">
        <v>6752</v>
      </c>
      <c r="D7231" s="572">
        <v>72.150000000000006</v>
      </c>
    </row>
    <row r="7232" spans="1:4" ht="51">
      <c r="A7232" s="571">
        <v>995</v>
      </c>
      <c r="B7232" s="571" t="s">
        <v>492</v>
      </c>
      <c r="C7232" s="571" t="s">
        <v>6752</v>
      </c>
      <c r="D7232" s="572">
        <v>8.1300000000000008</v>
      </c>
    </row>
    <row r="7233" spans="1:4" ht="51">
      <c r="A7233" s="571">
        <v>1000</v>
      </c>
      <c r="B7233" s="571" t="s">
        <v>496</v>
      </c>
      <c r="C7233" s="571" t="s">
        <v>6752</v>
      </c>
      <c r="D7233" s="572">
        <v>88.45</v>
      </c>
    </row>
    <row r="7234" spans="1:4" ht="51">
      <c r="A7234" s="571">
        <v>1022</v>
      </c>
      <c r="B7234" s="571" t="s">
        <v>512</v>
      </c>
      <c r="C7234" s="571" t="s">
        <v>6752</v>
      </c>
      <c r="D7234" s="572">
        <v>1.69</v>
      </c>
    </row>
    <row r="7235" spans="1:4" ht="51">
      <c r="A7235" s="571">
        <v>1015</v>
      </c>
      <c r="B7235" s="571" t="s">
        <v>506</v>
      </c>
      <c r="C7235" s="571" t="s">
        <v>6752</v>
      </c>
      <c r="D7235" s="572">
        <v>116.47</v>
      </c>
    </row>
    <row r="7236" spans="1:4" ht="51">
      <c r="A7236" s="571">
        <v>996</v>
      </c>
      <c r="B7236" s="571" t="s">
        <v>493</v>
      </c>
      <c r="C7236" s="571" t="s">
        <v>6752</v>
      </c>
      <c r="D7236" s="572">
        <v>12.37</v>
      </c>
    </row>
    <row r="7237" spans="1:4" ht="51">
      <c r="A7237" s="571">
        <v>1001</v>
      </c>
      <c r="B7237" s="571" t="s">
        <v>497</v>
      </c>
      <c r="C7237" s="571" t="s">
        <v>6752</v>
      </c>
      <c r="D7237" s="572">
        <v>145.75</v>
      </c>
    </row>
    <row r="7238" spans="1:4" ht="51">
      <c r="A7238" s="571">
        <v>1019</v>
      </c>
      <c r="B7238" s="571" t="s">
        <v>509</v>
      </c>
      <c r="C7238" s="571" t="s">
        <v>6752</v>
      </c>
      <c r="D7238" s="572">
        <v>17.05</v>
      </c>
    </row>
    <row r="7239" spans="1:4" ht="51">
      <c r="A7239" s="571">
        <v>1021</v>
      </c>
      <c r="B7239" s="571" t="s">
        <v>511</v>
      </c>
      <c r="C7239" s="571" t="s">
        <v>6752</v>
      </c>
      <c r="D7239" s="572">
        <v>2.42</v>
      </c>
    </row>
    <row r="7240" spans="1:4" ht="51">
      <c r="A7240" s="571">
        <v>39249</v>
      </c>
      <c r="B7240" s="571" t="s">
        <v>4016</v>
      </c>
      <c r="C7240" s="571" t="s">
        <v>6752</v>
      </c>
      <c r="D7240" s="572">
        <v>190.14</v>
      </c>
    </row>
    <row r="7241" spans="1:4" ht="51">
      <c r="A7241" s="571">
        <v>1018</v>
      </c>
      <c r="B7241" s="571" t="s">
        <v>508</v>
      </c>
      <c r="C7241" s="571" t="s">
        <v>6752</v>
      </c>
      <c r="D7241" s="572">
        <v>24.31</v>
      </c>
    </row>
    <row r="7242" spans="1:4" ht="51">
      <c r="A7242" s="571">
        <v>39250</v>
      </c>
      <c r="B7242" s="571" t="s">
        <v>4017</v>
      </c>
      <c r="C7242" s="571" t="s">
        <v>6752</v>
      </c>
      <c r="D7242" s="572">
        <v>244.25</v>
      </c>
    </row>
    <row r="7243" spans="1:4" ht="51">
      <c r="A7243" s="571">
        <v>994</v>
      </c>
      <c r="B7243" s="571" t="s">
        <v>491</v>
      </c>
      <c r="C7243" s="571" t="s">
        <v>6752</v>
      </c>
      <c r="D7243" s="572">
        <v>3.3</v>
      </c>
    </row>
    <row r="7244" spans="1:4" ht="51">
      <c r="A7244" s="571">
        <v>977</v>
      </c>
      <c r="B7244" s="571" t="s">
        <v>476</v>
      </c>
      <c r="C7244" s="571" t="s">
        <v>6752</v>
      </c>
      <c r="D7244" s="572">
        <v>33.67</v>
      </c>
    </row>
    <row r="7245" spans="1:4" ht="51">
      <c r="A7245" s="571">
        <v>998</v>
      </c>
      <c r="B7245" s="571" t="s">
        <v>494</v>
      </c>
      <c r="C7245" s="571" t="s">
        <v>6752</v>
      </c>
      <c r="D7245" s="572">
        <v>44.73</v>
      </c>
    </row>
    <row r="7246" spans="1:4" ht="38.25">
      <c r="A7246" s="571">
        <v>39251</v>
      </c>
      <c r="B7246" s="571" t="s">
        <v>4018</v>
      </c>
      <c r="C7246" s="571" t="s">
        <v>6752</v>
      </c>
      <c r="D7246" s="572">
        <v>0.32</v>
      </c>
    </row>
    <row r="7247" spans="1:4" ht="38.25">
      <c r="A7247" s="571">
        <v>1011</v>
      </c>
      <c r="B7247" s="571" t="s">
        <v>503</v>
      </c>
      <c r="C7247" s="571" t="s">
        <v>6752</v>
      </c>
      <c r="D7247" s="572">
        <v>0.45</v>
      </c>
    </row>
    <row r="7248" spans="1:4" ht="38.25">
      <c r="A7248" s="571">
        <v>39252</v>
      </c>
      <c r="B7248" s="571" t="s">
        <v>4019</v>
      </c>
      <c r="C7248" s="571" t="s">
        <v>6752</v>
      </c>
      <c r="D7248" s="572">
        <v>0.53</v>
      </c>
    </row>
    <row r="7249" spans="1:4" ht="38.25">
      <c r="A7249" s="571">
        <v>1013</v>
      </c>
      <c r="B7249" s="571" t="s">
        <v>504</v>
      </c>
      <c r="C7249" s="571" t="s">
        <v>6752</v>
      </c>
      <c r="D7249" s="572">
        <v>0.71</v>
      </c>
    </row>
    <row r="7250" spans="1:4" ht="38.25">
      <c r="A7250" s="571">
        <v>980</v>
      </c>
      <c r="B7250" s="571" t="s">
        <v>477</v>
      </c>
      <c r="C7250" s="571" t="s">
        <v>6752</v>
      </c>
      <c r="D7250" s="572">
        <v>4.8600000000000003</v>
      </c>
    </row>
    <row r="7251" spans="1:4" ht="38.25">
      <c r="A7251" s="571">
        <v>39237</v>
      </c>
      <c r="B7251" s="571" t="s">
        <v>4008</v>
      </c>
      <c r="C7251" s="571" t="s">
        <v>6752</v>
      </c>
      <c r="D7251" s="572">
        <v>57.62</v>
      </c>
    </row>
    <row r="7252" spans="1:4" ht="38.25">
      <c r="A7252" s="571">
        <v>39238</v>
      </c>
      <c r="B7252" s="571" t="s">
        <v>7184</v>
      </c>
      <c r="C7252" s="571" t="s">
        <v>6752</v>
      </c>
      <c r="D7252" s="572">
        <v>71.94</v>
      </c>
    </row>
    <row r="7253" spans="1:4" ht="38.25">
      <c r="A7253" s="571">
        <v>979</v>
      </c>
      <c r="B7253" s="571" t="s">
        <v>98</v>
      </c>
      <c r="C7253" s="571" t="s">
        <v>6752</v>
      </c>
      <c r="D7253" s="572">
        <v>7.49</v>
      </c>
    </row>
    <row r="7254" spans="1:4" ht="38.25">
      <c r="A7254" s="571">
        <v>39239</v>
      </c>
      <c r="B7254" s="571" t="s">
        <v>4009</v>
      </c>
      <c r="C7254" s="571" t="s">
        <v>6752</v>
      </c>
      <c r="D7254" s="572">
        <v>87.55</v>
      </c>
    </row>
    <row r="7255" spans="1:4" ht="38.25">
      <c r="A7255" s="571">
        <v>1014</v>
      </c>
      <c r="B7255" s="571" t="s">
        <v>505</v>
      </c>
      <c r="C7255" s="571" t="s">
        <v>6752</v>
      </c>
      <c r="D7255" s="572">
        <v>1.1299999999999999</v>
      </c>
    </row>
    <row r="7256" spans="1:4" ht="38.25">
      <c r="A7256" s="571">
        <v>39240</v>
      </c>
      <c r="B7256" s="571" t="s">
        <v>4010</v>
      </c>
      <c r="C7256" s="571" t="s">
        <v>6752</v>
      </c>
      <c r="D7256" s="572">
        <v>115.72</v>
      </c>
    </row>
    <row r="7257" spans="1:4" ht="38.25">
      <c r="A7257" s="571">
        <v>39232</v>
      </c>
      <c r="B7257" s="571" t="s">
        <v>4003</v>
      </c>
      <c r="C7257" s="571" t="s">
        <v>6752</v>
      </c>
      <c r="D7257" s="572">
        <v>12.01</v>
      </c>
    </row>
    <row r="7258" spans="1:4" ht="38.25">
      <c r="A7258" s="571">
        <v>39233</v>
      </c>
      <c r="B7258" s="571" t="s">
        <v>4004</v>
      </c>
      <c r="C7258" s="571" t="s">
        <v>6752</v>
      </c>
      <c r="D7258" s="572">
        <v>16.52</v>
      </c>
    </row>
    <row r="7259" spans="1:4" ht="38.25">
      <c r="A7259" s="571">
        <v>981</v>
      </c>
      <c r="B7259" s="571" t="s">
        <v>478</v>
      </c>
      <c r="C7259" s="571" t="s">
        <v>6752</v>
      </c>
      <c r="D7259" s="572">
        <v>2.0299999999999998</v>
      </c>
    </row>
    <row r="7260" spans="1:4" ht="38.25">
      <c r="A7260" s="571">
        <v>39234</v>
      </c>
      <c r="B7260" s="571" t="s">
        <v>4005</v>
      </c>
      <c r="C7260" s="571" t="s">
        <v>6752</v>
      </c>
      <c r="D7260" s="572">
        <v>24.24</v>
      </c>
    </row>
    <row r="7261" spans="1:4" ht="38.25">
      <c r="A7261" s="571">
        <v>982</v>
      </c>
      <c r="B7261" s="571" t="s">
        <v>479</v>
      </c>
      <c r="C7261" s="571" t="s">
        <v>6752</v>
      </c>
      <c r="D7261" s="572">
        <v>2.84</v>
      </c>
    </row>
    <row r="7262" spans="1:4" ht="38.25">
      <c r="A7262" s="571">
        <v>39235</v>
      </c>
      <c r="B7262" s="571" t="s">
        <v>4006</v>
      </c>
      <c r="C7262" s="571" t="s">
        <v>6752</v>
      </c>
      <c r="D7262" s="572">
        <v>34.1</v>
      </c>
    </row>
    <row r="7263" spans="1:4" ht="38.25">
      <c r="A7263" s="571">
        <v>39236</v>
      </c>
      <c r="B7263" s="571" t="s">
        <v>4007</v>
      </c>
      <c r="C7263" s="571" t="s">
        <v>6752</v>
      </c>
      <c r="D7263" s="572">
        <v>44.7</v>
      </c>
    </row>
    <row r="7264" spans="1:4" ht="63.75">
      <c r="A7264" s="571">
        <v>876</v>
      </c>
      <c r="B7264" s="571" t="s">
        <v>445</v>
      </c>
      <c r="C7264" s="571" t="s">
        <v>6752</v>
      </c>
      <c r="D7264" s="572">
        <v>115.39</v>
      </c>
    </row>
    <row r="7265" spans="1:4" ht="63.75">
      <c r="A7265" s="571">
        <v>877</v>
      </c>
      <c r="B7265" s="571" t="s">
        <v>446</v>
      </c>
      <c r="C7265" s="571" t="s">
        <v>6752</v>
      </c>
      <c r="D7265" s="572">
        <v>135.66</v>
      </c>
    </row>
    <row r="7266" spans="1:4" ht="63.75">
      <c r="A7266" s="571">
        <v>882</v>
      </c>
      <c r="B7266" s="571" t="s">
        <v>450</v>
      </c>
      <c r="C7266" s="571" t="s">
        <v>6752</v>
      </c>
      <c r="D7266" s="572">
        <v>147.82</v>
      </c>
    </row>
    <row r="7267" spans="1:4" ht="63.75">
      <c r="A7267" s="571">
        <v>878</v>
      </c>
      <c r="B7267" s="571" t="s">
        <v>447</v>
      </c>
      <c r="C7267" s="571" t="s">
        <v>6752</v>
      </c>
      <c r="D7267" s="572">
        <v>183.78</v>
      </c>
    </row>
    <row r="7268" spans="1:4" ht="63.75">
      <c r="A7268" s="571">
        <v>879</v>
      </c>
      <c r="B7268" s="571" t="s">
        <v>448</v>
      </c>
      <c r="C7268" s="571" t="s">
        <v>6752</v>
      </c>
      <c r="D7268" s="572">
        <v>216.61</v>
      </c>
    </row>
    <row r="7269" spans="1:4" ht="63.75">
      <c r="A7269" s="571">
        <v>880</v>
      </c>
      <c r="B7269" s="571" t="s">
        <v>449</v>
      </c>
      <c r="C7269" s="571" t="s">
        <v>6752</v>
      </c>
      <c r="D7269" s="572">
        <v>254.87</v>
      </c>
    </row>
    <row r="7270" spans="1:4" ht="63.75">
      <c r="A7270" s="571">
        <v>873</v>
      </c>
      <c r="B7270" s="571" t="s">
        <v>442</v>
      </c>
      <c r="C7270" s="571" t="s">
        <v>6752</v>
      </c>
      <c r="D7270" s="572">
        <v>77.489999999999995</v>
      </c>
    </row>
    <row r="7271" spans="1:4" ht="63.75">
      <c r="A7271" s="571">
        <v>881</v>
      </c>
      <c r="B7271" s="571" t="s">
        <v>6123</v>
      </c>
      <c r="C7271" s="571" t="s">
        <v>6752</v>
      </c>
      <c r="D7271" s="572">
        <v>348.37</v>
      </c>
    </row>
    <row r="7272" spans="1:4" ht="63.75">
      <c r="A7272" s="571">
        <v>874</v>
      </c>
      <c r="B7272" s="571" t="s">
        <v>443</v>
      </c>
      <c r="C7272" s="571" t="s">
        <v>6752</v>
      </c>
      <c r="D7272" s="572">
        <v>91.97</v>
      </c>
    </row>
    <row r="7273" spans="1:4" ht="63.75">
      <c r="A7273" s="571">
        <v>875</v>
      </c>
      <c r="B7273" s="571" t="s">
        <v>444</v>
      </c>
      <c r="C7273" s="571" t="s">
        <v>6752</v>
      </c>
      <c r="D7273" s="572">
        <v>109.73</v>
      </c>
    </row>
    <row r="7274" spans="1:4" ht="38.25">
      <c r="A7274" s="571">
        <v>983</v>
      </c>
      <c r="B7274" s="571" t="s">
        <v>480</v>
      </c>
      <c r="C7274" s="571" t="s">
        <v>6752</v>
      </c>
      <c r="D7274" s="572">
        <v>0.68</v>
      </c>
    </row>
    <row r="7275" spans="1:4" ht="38.25">
      <c r="A7275" s="571">
        <v>985</v>
      </c>
      <c r="B7275" s="571" t="s">
        <v>482</v>
      </c>
      <c r="C7275" s="571" t="s">
        <v>6752</v>
      </c>
      <c r="D7275" s="572">
        <v>5.15</v>
      </c>
    </row>
    <row r="7276" spans="1:4" ht="38.25">
      <c r="A7276" s="571">
        <v>990</v>
      </c>
      <c r="B7276" s="571" t="s">
        <v>487</v>
      </c>
      <c r="C7276" s="571" t="s">
        <v>6752</v>
      </c>
      <c r="D7276" s="572">
        <v>70.540000000000006</v>
      </c>
    </row>
    <row r="7277" spans="1:4" ht="38.25">
      <c r="A7277" s="571">
        <v>39241</v>
      </c>
      <c r="B7277" s="571" t="s">
        <v>4011</v>
      </c>
      <c r="C7277" s="571" t="s">
        <v>6752</v>
      </c>
      <c r="D7277" s="572">
        <v>8.06</v>
      </c>
    </row>
    <row r="7278" spans="1:4" ht="38.25">
      <c r="A7278" s="571">
        <v>1005</v>
      </c>
      <c r="B7278" s="571" t="s">
        <v>499</v>
      </c>
      <c r="C7278" s="571" t="s">
        <v>6752</v>
      </c>
      <c r="D7278" s="572">
        <v>86.58</v>
      </c>
    </row>
    <row r="7279" spans="1:4" ht="38.25">
      <c r="A7279" s="571">
        <v>984</v>
      </c>
      <c r="B7279" s="571" t="s">
        <v>481</v>
      </c>
      <c r="C7279" s="571" t="s">
        <v>6752</v>
      </c>
      <c r="D7279" s="572">
        <v>1.78</v>
      </c>
    </row>
    <row r="7280" spans="1:4" ht="38.25">
      <c r="A7280" s="571">
        <v>991</v>
      </c>
      <c r="B7280" s="571" t="s">
        <v>488</v>
      </c>
      <c r="C7280" s="571" t="s">
        <v>6752</v>
      </c>
      <c r="D7280" s="572">
        <v>114.4</v>
      </c>
    </row>
    <row r="7281" spans="1:4" ht="38.25">
      <c r="A7281" s="571">
        <v>986</v>
      </c>
      <c r="B7281" s="571" t="s">
        <v>483</v>
      </c>
      <c r="C7281" s="571" t="s">
        <v>6752</v>
      </c>
      <c r="D7281" s="572">
        <v>12.32</v>
      </c>
    </row>
    <row r="7282" spans="1:4" ht="38.25">
      <c r="A7282" s="571">
        <v>1024</v>
      </c>
      <c r="B7282" s="571" t="s">
        <v>513</v>
      </c>
      <c r="C7282" s="571" t="s">
        <v>6752</v>
      </c>
      <c r="D7282" s="572">
        <v>141.59</v>
      </c>
    </row>
    <row r="7283" spans="1:4" ht="38.25">
      <c r="A7283" s="571">
        <v>987</v>
      </c>
      <c r="B7283" s="571" t="s">
        <v>484</v>
      </c>
      <c r="C7283" s="571" t="s">
        <v>6752</v>
      </c>
      <c r="D7283" s="572">
        <v>16.75</v>
      </c>
    </row>
    <row r="7284" spans="1:4" ht="38.25">
      <c r="A7284" s="571">
        <v>1003</v>
      </c>
      <c r="B7284" s="571" t="s">
        <v>498</v>
      </c>
      <c r="C7284" s="571" t="s">
        <v>6752</v>
      </c>
      <c r="D7284" s="572">
        <v>2.6</v>
      </c>
    </row>
    <row r="7285" spans="1:4" ht="38.25">
      <c r="A7285" s="571">
        <v>992</v>
      </c>
      <c r="B7285" s="571" t="s">
        <v>489</v>
      </c>
      <c r="C7285" s="571" t="s">
        <v>6752</v>
      </c>
      <c r="D7285" s="572">
        <v>183.19</v>
      </c>
    </row>
    <row r="7286" spans="1:4" ht="38.25">
      <c r="A7286" s="571">
        <v>1007</v>
      </c>
      <c r="B7286" s="571" t="s">
        <v>501</v>
      </c>
      <c r="C7286" s="571" t="s">
        <v>6752</v>
      </c>
      <c r="D7286" s="572">
        <v>23.75</v>
      </c>
    </row>
    <row r="7287" spans="1:4" ht="38.25">
      <c r="A7287" s="571">
        <v>39242</v>
      </c>
      <c r="B7287" s="571" t="s">
        <v>4012</v>
      </c>
      <c r="C7287" s="571" t="s">
        <v>6752</v>
      </c>
      <c r="D7287" s="572">
        <v>226.98</v>
      </c>
    </row>
    <row r="7288" spans="1:4" ht="38.25">
      <c r="A7288" s="571">
        <v>1008</v>
      </c>
      <c r="B7288" s="571" t="s">
        <v>502</v>
      </c>
      <c r="C7288" s="571" t="s">
        <v>6752</v>
      </c>
      <c r="D7288" s="572">
        <v>2.95</v>
      </c>
    </row>
    <row r="7289" spans="1:4" ht="38.25">
      <c r="A7289" s="571">
        <v>988</v>
      </c>
      <c r="B7289" s="571" t="s">
        <v>485</v>
      </c>
      <c r="C7289" s="571" t="s">
        <v>6752</v>
      </c>
      <c r="D7289" s="572">
        <v>32.81</v>
      </c>
    </row>
    <row r="7290" spans="1:4" ht="38.25">
      <c r="A7290" s="571">
        <v>989</v>
      </c>
      <c r="B7290" s="571" t="s">
        <v>486</v>
      </c>
      <c r="C7290" s="571" t="s">
        <v>6752</v>
      </c>
      <c r="D7290" s="572">
        <v>44.45</v>
      </c>
    </row>
    <row r="7291" spans="1:4" ht="25.5">
      <c r="A7291" s="571">
        <v>39598</v>
      </c>
      <c r="B7291" s="571" t="s">
        <v>7260</v>
      </c>
      <c r="C7291" s="571" t="s">
        <v>6752</v>
      </c>
      <c r="D7291" s="572">
        <v>1.02</v>
      </c>
    </row>
    <row r="7292" spans="1:4" ht="25.5">
      <c r="A7292" s="571">
        <v>39599</v>
      </c>
      <c r="B7292" s="571" t="s">
        <v>7261</v>
      </c>
      <c r="C7292" s="571" t="s">
        <v>6752</v>
      </c>
      <c r="D7292" s="572">
        <v>1.53</v>
      </c>
    </row>
    <row r="7293" spans="1:4" ht="25.5">
      <c r="A7293" s="571">
        <v>34602</v>
      </c>
      <c r="B7293" s="571" t="s">
        <v>3225</v>
      </c>
      <c r="C7293" s="571" t="s">
        <v>6752</v>
      </c>
      <c r="D7293" s="572">
        <v>2.27</v>
      </c>
    </row>
    <row r="7294" spans="1:4" ht="25.5">
      <c r="A7294" s="571">
        <v>34603</v>
      </c>
      <c r="B7294" s="571" t="s">
        <v>3226</v>
      </c>
      <c r="C7294" s="571" t="s">
        <v>6752</v>
      </c>
      <c r="D7294" s="572">
        <v>10.95</v>
      </c>
    </row>
    <row r="7295" spans="1:4" ht="25.5">
      <c r="A7295" s="571">
        <v>34607</v>
      </c>
      <c r="B7295" s="571" t="s">
        <v>3227</v>
      </c>
      <c r="C7295" s="571" t="s">
        <v>6752</v>
      </c>
      <c r="D7295" s="572">
        <v>4.88</v>
      </c>
    </row>
    <row r="7296" spans="1:4" ht="25.5">
      <c r="A7296" s="571">
        <v>34609</v>
      </c>
      <c r="B7296" s="571" t="s">
        <v>3228</v>
      </c>
      <c r="C7296" s="571" t="s">
        <v>6752</v>
      </c>
      <c r="D7296" s="572">
        <v>7.33</v>
      </c>
    </row>
    <row r="7297" spans="1:4" ht="25.5">
      <c r="A7297" s="571">
        <v>34618</v>
      </c>
      <c r="B7297" s="571" t="s">
        <v>3231</v>
      </c>
      <c r="C7297" s="571" t="s">
        <v>6752</v>
      </c>
      <c r="D7297" s="572">
        <v>3.02</v>
      </c>
    </row>
    <row r="7298" spans="1:4" ht="25.5">
      <c r="A7298" s="571">
        <v>34620</v>
      </c>
      <c r="B7298" s="571" t="s">
        <v>3232</v>
      </c>
      <c r="C7298" s="571" t="s">
        <v>6752</v>
      </c>
      <c r="D7298" s="572">
        <v>15.12</v>
      </c>
    </row>
    <row r="7299" spans="1:4" ht="25.5">
      <c r="A7299" s="571">
        <v>34621</v>
      </c>
      <c r="B7299" s="571" t="s">
        <v>3233</v>
      </c>
      <c r="C7299" s="571" t="s">
        <v>6752</v>
      </c>
      <c r="D7299" s="572">
        <v>7.01</v>
      </c>
    </row>
    <row r="7300" spans="1:4" ht="25.5">
      <c r="A7300" s="571">
        <v>34622</v>
      </c>
      <c r="B7300" s="571" t="s">
        <v>3234</v>
      </c>
      <c r="C7300" s="571" t="s">
        <v>6752</v>
      </c>
      <c r="D7300" s="572">
        <v>9.93</v>
      </c>
    </row>
    <row r="7301" spans="1:4" ht="25.5">
      <c r="A7301" s="571">
        <v>34624</v>
      </c>
      <c r="B7301" s="571" t="s">
        <v>3236</v>
      </c>
      <c r="C7301" s="571" t="s">
        <v>6752</v>
      </c>
      <c r="D7301" s="572">
        <v>3.86</v>
      </c>
    </row>
    <row r="7302" spans="1:4" ht="25.5">
      <c r="A7302" s="571">
        <v>34626</v>
      </c>
      <c r="B7302" s="571" t="s">
        <v>3237</v>
      </c>
      <c r="C7302" s="571" t="s">
        <v>6752</v>
      </c>
      <c r="D7302" s="572">
        <v>20.78</v>
      </c>
    </row>
    <row r="7303" spans="1:4" ht="25.5">
      <c r="A7303" s="571">
        <v>34627</v>
      </c>
      <c r="B7303" s="571" t="s">
        <v>3238</v>
      </c>
      <c r="C7303" s="571" t="s">
        <v>6752</v>
      </c>
      <c r="D7303" s="572">
        <v>8.9499999999999993</v>
      </c>
    </row>
    <row r="7304" spans="1:4" ht="25.5">
      <c r="A7304" s="571">
        <v>34629</v>
      </c>
      <c r="B7304" s="571" t="s">
        <v>3240</v>
      </c>
      <c r="C7304" s="571" t="s">
        <v>6752</v>
      </c>
      <c r="D7304" s="572">
        <v>13.11</v>
      </c>
    </row>
    <row r="7305" spans="1:4" ht="51">
      <c r="A7305" s="571">
        <v>39257</v>
      </c>
      <c r="B7305" s="571" t="s">
        <v>4023</v>
      </c>
      <c r="C7305" s="571" t="s">
        <v>6752</v>
      </c>
      <c r="D7305" s="572">
        <v>3.1</v>
      </c>
    </row>
    <row r="7306" spans="1:4" ht="51">
      <c r="A7306" s="571">
        <v>39261</v>
      </c>
      <c r="B7306" s="571" t="s">
        <v>4026</v>
      </c>
      <c r="C7306" s="571" t="s">
        <v>6752</v>
      </c>
      <c r="D7306" s="572">
        <v>16.53</v>
      </c>
    </row>
    <row r="7307" spans="1:4" ht="51">
      <c r="A7307" s="571">
        <v>39268</v>
      </c>
      <c r="B7307" s="571" t="s">
        <v>4033</v>
      </c>
      <c r="C7307" s="571" t="s">
        <v>6752</v>
      </c>
      <c r="D7307" s="572">
        <v>190.79</v>
      </c>
    </row>
    <row r="7308" spans="1:4" ht="51">
      <c r="A7308" s="571">
        <v>39262</v>
      </c>
      <c r="B7308" s="571" t="s">
        <v>4027</v>
      </c>
      <c r="C7308" s="571" t="s">
        <v>6752</v>
      </c>
      <c r="D7308" s="572">
        <v>25.85</v>
      </c>
    </row>
    <row r="7309" spans="1:4" ht="51">
      <c r="A7309" s="571">
        <v>39258</v>
      </c>
      <c r="B7309" s="571" t="s">
        <v>6054</v>
      </c>
      <c r="C7309" s="571" t="s">
        <v>6752</v>
      </c>
      <c r="D7309" s="572">
        <v>4.5999999999999996</v>
      </c>
    </row>
    <row r="7310" spans="1:4" ht="51">
      <c r="A7310" s="571">
        <v>39263</v>
      </c>
      <c r="B7310" s="571" t="s">
        <v>4028</v>
      </c>
      <c r="C7310" s="571" t="s">
        <v>6752</v>
      </c>
      <c r="D7310" s="572">
        <v>40</v>
      </c>
    </row>
    <row r="7311" spans="1:4" ht="51">
      <c r="A7311" s="571">
        <v>39264</v>
      </c>
      <c r="B7311" s="571" t="s">
        <v>4029</v>
      </c>
      <c r="C7311" s="571" t="s">
        <v>6752</v>
      </c>
      <c r="D7311" s="572">
        <v>54.17</v>
      </c>
    </row>
    <row r="7312" spans="1:4" ht="51">
      <c r="A7312" s="571">
        <v>39259</v>
      </c>
      <c r="B7312" s="571" t="s">
        <v>4024</v>
      </c>
      <c r="C7312" s="571" t="s">
        <v>6752</v>
      </c>
      <c r="D7312" s="572">
        <v>7</v>
      </c>
    </row>
    <row r="7313" spans="1:4" ht="51">
      <c r="A7313" s="571">
        <v>39265</v>
      </c>
      <c r="B7313" s="571" t="s">
        <v>4030</v>
      </c>
      <c r="C7313" s="571" t="s">
        <v>6752</v>
      </c>
      <c r="D7313" s="572">
        <v>79.790000000000006</v>
      </c>
    </row>
    <row r="7314" spans="1:4" ht="51">
      <c r="A7314" s="571">
        <v>39260</v>
      </c>
      <c r="B7314" s="571" t="s">
        <v>4025</v>
      </c>
      <c r="C7314" s="571" t="s">
        <v>6752</v>
      </c>
      <c r="D7314" s="572">
        <v>9.9700000000000006</v>
      </c>
    </row>
    <row r="7315" spans="1:4" ht="51">
      <c r="A7315" s="571">
        <v>39266</v>
      </c>
      <c r="B7315" s="571" t="s">
        <v>4031</v>
      </c>
      <c r="C7315" s="571" t="s">
        <v>6752</v>
      </c>
      <c r="D7315" s="572">
        <v>111.96</v>
      </c>
    </row>
    <row r="7316" spans="1:4" ht="51">
      <c r="A7316" s="571">
        <v>39267</v>
      </c>
      <c r="B7316" s="571" t="s">
        <v>4032</v>
      </c>
      <c r="C7316" s="571" t="s">
        <v>6752</v>
      </c>
      <c r="D7316" s="572">
        <v>146.77000000000001</v>
      </c>
    </row>
    <row r="7317" spans="1:4" ht="25.5">
      <c r="A7317" s="571">
        <v>11901</v>
      </c>
      <c r="B7317" s="571" t="s">
        <v>2531</v>
      </c>
      <c r="C7317" s="571" t="s">
        <v>6752</v>
      </c>
      <c r="D7317" s="572">
        <v>0.82</v>
      </c>
    </row>
    <row r="7318" spans="1:4" ht="25.5">
      <c r="A7318" s="571">
        <v>11902</v>
      </c>
      <c r="B7318" s="571" t="s">
        <v>2532</v>
      </c>
      <c r="C7318" s="571" t="s">
        <v>6752</v>
      </c>
      <c r="D7318" s="572">
        <v>1.43</v>
      </c>
    </row>
    <row r="7319" spans="1:4" ht="25.5">
      <c r="A7319" s="571">
        <v>11903</v>
      </c>
      <c r="B7319" s="571" t="s">
        <v>2533</v>
      </c>
      <c r="C7319" s="571" t="s">
        <v>6752</v>
      </c>
      <c r="D7319" s="572">
        <v>2.21</v>
      </c>
    </row>
    <row r="7320" spans="1:4" ht="25.5">
      <c r="A7320" s="571">
        <v>11904</v>
      </c>
      <c r="B7320" s="571" t="s">
        <v>2534</v>
      </c>
      <c r="C7320" s="571" t="s">
        <v>6752</v>
      </c>
      <c r="D7320" s="572">
        <v>2.81</v>
      </c>
    </row>
    <row r="7321" spans="1:4" ht="25.5">
      <c r="A7321" s="571">
        <v>11905</v>
      </c>
      <c r="B7321" s="571" t="s">
        <v>2535</v>
      </c>
      <c r="C7321" s="571" t="s">
        <v>6752</v>
      </c>
      <c r="D7321" s="572">
        <v>3.78</v>
      </c>
    </row>
    <row r="7322" spans="1:4" ht="25.5">
      <c r="A7322" s="571">
        <v>11906</v>
      </c>
      <c r="B7322" s="571" t="s">
        <v>2536</v>
      </c>
      <c r="C7322" s="571" t="s">
        <v>6752</v>
      </c>
      <c r="D7322" s="572">
        <v>4.3499999999999996</v>
      </c>
    </row>
    <row r="7323" spans="1:4" ht="25.5">
      <c r="A7323" s="571">
        <v>11919</v>
      </c>
      <c r="B7323" s="571" t="s">
        <v>2541</v>
      </c>
      <c r="C7323" s="571" t="s">
        <v>6752</v>
      </c>
      <c r="D7323" s="572">
        <v>8.5399999999999991</v>
      </c>
    </row>
    <row r="7324" spans="1:4" ht="25.5">
      <c r="A7324" s="571">
        <v>11920</v>
      </c>
      <c r="B7324" s="571" t="s">
        <v>2542</v>
      </c>
      <c r="C7324" s="571" t="s">
        <v>6752</v>
      </c>
      <c r="D7324" s="572">
        <v>16.55</v>
      </c>
    </row>
    <row r="7325" spans="1:4" ht="25.5">
      <c r="A7325" s="571">
        <v>11924</v>
      </c>
      <c r="B7325" s="571" t="s">
        <v>2546</v>
      </c>
      <c r="C7325" s="571" t="s">
        <v>6752</v>
      </c>
      <c r="D7325" s="572">
        <v>160.91999999999999</v>
      </c>
    </row>
    <row r="7326" spans="1:4" ht="25.5">
      <c r="A7326" s="571">
        <v>11921</v>
      </c>
      <c r="B7326" s="571" t="s">
        <v>2543</v>
      </c>
      <c r="C7326" s="571" t="s">
        <v>6752</v>
      </c>
      <c r="D7326" s="572">
        <v>22.53</v>
      </c>
    </row>
    <row r="7327" spans="1:4" ht="25.5">
      <c r="A7327" s="571">
        <v>11922</v>
      </c>
      <c r="B7327" s="571" t="s">
        <v>2544</v>
      </c>
      <c r="C7327" s="571" t="s">
        <v>6752</v>
      </c>
      <c r="D7327" s="572">
        <v>40</v>
      </c>
    </row>
    <row r="7328" spans="1:4" ht="25.5">
      <c r="A7328" s="571">
        <v>11923</v>
      </c>
      <c r="B7328" s="571" t="s">
        <v>2545</v>
      </c>
      <c r="C7328" s="571" t="s">
        <v>6752</v>
      </c>
      <c r="D7328" s="572">
        <v>65.319999999999993</v>
      </c>
    </row>
    <row r="7329" spans="1:4" ht="25.5">
      <c r="A7329" s="571">
        <v>11916</v>
      </c>
      <c r="B7329" s="571" t="s">
        <v>2538</v>
      </c>
      <c r="C7329" s="571" t="s">
        <v>6752</v>
      </c>
      <c r="D7329" s="572">
        <v>11.08</v>
      </c>
    </row>
    <row r="7330" spans="1:4" ht="25.5">
      <c r="A7330" s="571">
        <v>11914</v>
      </c>
      <c r="B7330" s="571" t="s">
        <v>2537</v>
      </c>
      <c r="C7330" s="571" t="s">
        <v>6752</v>
      </c>
      <c r="D7330" s="572">
        <v>80.48</v>
      </c>
    </row>
    <row r="7331" spans="1:4" ht="25.5">
      <c r="A7331" s="571">
        <v>11917</v>
      </c>
      <c r="B7331" s="571" t="s">
        <v>2539</v>
      </c>
      <c r="C7331" s="571" t="s">
        <v>6752</v>
      </c>
      <c r="D7331" s="572">
        <v>19.29</v>
      </c>
    </row>
    <row r="7332" spans="1:4" ht="25.5">
      <c r="A7332" s="571">
        <v>11918</v>
      </c>
      <c r="B7332" s="571" t="s">
        <v>2540</v>
      </c>
      <c r="C7332" s="571" t="s">
        <v>6752</v>
      </c>
      <c r="D7332" s="572">
        <v>26.17</v>
      </c>
    </row>
    <row r="7333" spans="1:4" ht="38.25">
      <c r="A7333" s="571">
        <v>37734</v>
      </c>
      <c r="B7333" s="571" t="s">
        <v>3583</v>
      </c>
      <c r="C7333" s="571" t="s">
        <v>6748</v>
      </c>
      <c r="D7333" s="572">
        <v>36466.78</v>
      </c>
    </row>
    <row r="7334" spans="1:4" ht="38.25">
      <c r="A7334" s="571">
        <v>42251</v>
      </c>
      <c r="B7334" s="571" t="s">
        <v>12098</v>
      </c>
      <c r="C7334" s="571" t="s">
        <v>6748</v>
      </c>
      <c r="D7334" s="572">
        <v>41410.25</v>
      </c>
    </row>
    <row r="7335" spans="1:4" ht="38.25">
      <c r="A7335" s="571">
        <v>37733</v>
      </c>
      <c r="B7335" s="571" t="s">
        <v>3582</v>
      </c>
      <c r="C7335" s="571" t="s">
        <v>6748</v>
      </c>
      <c r="D7335" s="572">
        <v>27342.65</v>
      </c>
    </row>
    <row r="7336" spans="1:4" ht="38.25">
      <c r="A7336" s="571">
        <v>37735</v>
      </c>
      <c r="B7336" s="571" t="s">
        <v>3584</v>
      </c>
      <c r="C7336" s="571" t="s">
        <v>6748</v>
      </c>
      <c r="D7336" s="572">
        <v>32947.9</v>
      </c>
    </row>
    <row r="7337" spans="1:4" ht="38.25">
      <c r="A7337" s="571">
        <v>41758</v>
      </c>
      <c r="B7337" s="571" t="s">
        <v>4523</v>
      </c>
      <c r="C7337" s="571" t="s">
        <v>6748</v>
      </c>
      <c r="D7337" s="572">
        <v>134.87</v>
      </c>
    </row>
    <row r="7338" spans="1:4" ht="51">
      <c r="A7338" s="571">
        <v>5090</v>
      </c>
      <c r="B7338" s="571" t="s">
        <v>1592</v>
      </c>
      <c r="C7338" s="571" t="s">
        <v>6748</v>
      </c>
      <c r="D7338" s="572">
        <v>15.45</v>
      </c>
    </row>
    <row r="7339" spans="1:4" ht="51">
      <c r="A7339" s="571">
        <v>5085</v>
      </c>
      <c r="B7339" s="571" t="s">
        <v>1588</v>
      </c>
      <c r="C7339" s="571" t="s">
        <v>6748</v>
      </c>
      <c r="D7339" s="572">
        <v>17.22</v>
      </c>
    </row>
    <row r="7340" spans="1:4" ht="25.5">
      <c r="A7340" s="571">
        <v>38374</v>
      </c>
      <c r="B7340" s="571" t="s">
        <v>3823</v>
      </c>
      <c r="C7340" s="571" t="s">
        <v>6748</v>
      </c>
      <c r="D7340" s="572">
        <v>866.34</v>
      </c>
    </row>
    <row r="7341" spans="1:4" ht="38.25">
      <c r="A7341" s="571">
        <v>20212</v>
      </c>
      <c r="B7341" s="571" t="s">
        <v>2962</v>
      </c>
      <c r="C7341" s="571" t="s">
        <v>6752</v>
      </c>
      <c r="D7341" s="572">
        <v>5.0999999999999996</v>
      </c>
    </row>
    <row r="7342" spans="1:4" ht="38.25">
      <c r="A7342" s="571">
        <v>4430</v>
      </c>
      <c r="B7342" s="571" t="s">
        <v>1439</v>
      </c>
      <c r="C7342" s="571" t="s">
        <v>6752</v>
      </c>
      <c r="D7342" s="572">
        <v>5.1100000000000003</v>
      </c>
    </row>
    <row r="7343" spans="1:4" ht="38.25">
      <c r="A7343" s="571">
        <v>4400</v>
      </c>
      <c r="B7343" s="571" t="s">
        <v>1433</v>
      </c>
      <c r="C7343" s="571" t="s">
        <v>6752</v>
      </c>
      <c r="D7343" s="572">
        <v>6.45</v>
      </c>
    </row>
    <row r="7344" spans="1:4" ht="25.5">
      <c r="A7344" s="571">
        <v>4496</v>
      </c>
      <c r="B7344" s="571" t="s">
        <v>1449</v>
      </c>
      <c r="C7344" s="571" t="s">
        <v>6752</v>
      </c>
      <c r="D7344" s="572">
        <v>2.6</v>
      </c>
    </row>
    <row r="7345" spans="1:4" ht="25.5">
      <c r="A7345" s="571">
        <v>11871</v>
      </c>
      <c r="B7345" s="571" t="s">
        <v>2510</v>
      </c>
      <c r="C7345" s="571" t="s">
        <v>6748</v>
      </c>
      <c r="D7345" s="572">
        <v>195.3</v>
      </c>
    </row>
    <row r="7346" spans="1:4" ht="25.5">
      <c r="A7346" s="571">
        <v>34636</v>
      </c>
      <c r="B7346" s="571" t="s">
        <v>3243</v>
      </c>
      <c r="C7346" s="571" t="s">
        <v>6748</v>
      </c>
      <c r="D7346" s="572">
        <v>281.04000000000002</v>
      </c>
    </row>
    <row r="7347" spans="1:4" ht="25.5">
      <c r="A7347" s="571">
        <v>34639</v>
      </c>
      <c r="B7347" s="571" t="s">
        <v>3246</v>
      </c>
      <c r="C7347" s="571" t="s">
        <v>6748</v>
      </c>
      <c r="D7347" s="572">
        <v>570.79</v>
      </c>
    </row>
    <row r="7348" spans="1:4" ht="25.5">
      <c r="A7348" s="571">
        <v>34640</v>
      </c>
      <c r="B7348" s="571" t="s">
        <v>3247</v>
      </c>
      <c r="C7348" s="571" t="s">
        <v>6748</v>
      </c>
      <c r="D7348" s="572">
        <v>641.14</v>
      </c>
    </row>
    <row r="7349" spans="1:4" ht="25.5">
      <c r="A7349" s="571">
        <v>34637</v>
      </c>
      <c r="B7349" s="571" t="s">
        <v>3244</v>
      </c>
      <c r="C7349" s="571" t="s">
        <v>6748</v>
      </c>
      <c r="D7349" s="572">
        <v>161.35</v>
      </c>
    </row>
    <row r="7350" spans="1:4" ht="25.5">
      <c r="A7350" s="571">
        <v>34638</v>
      </c>
      <c r="B7350" s="571" t="s">
        <v>3245</v>
      </c>
      <c r="C7350" s="571" t="s">
        <v>6748</v>
      </c>
      <c r="D7350" s="572">
        <v>276.7</v>
      </c>
    </row>
    <row r="7351" spans="1:4" ht="25.5">
      <c r="A7351" s="571">
        <v>11868</v>
      </c>
      <c r="B7351" s="571" t="s">
        <v>2508</v>
      </c>
      <c r="C7351" s="571" t="s">
        <v>6748</v>
      </c>
      <c r="D7351" s="572">
        <v>268.41000000000003</v>
      </c>
    </row>
    <row r="7352" spans="1:4" ht="25.5">
      <c r="A7352" s="571">
        <v>37106</v>
      </c>
      <c r="B7352" s="571" t="s">
        <v>3450</v>
      </c>
      <c r="C7352" s="571" t="s">
        <v>6748</v>
      </c>
      <c r="D7352" s="572">
        <v>2592.56</v>
      </c>
    </row>
    <row r="7353" spans="1:4" ht="25.5">
      <c r="A7353" s="571">
        <v>11869</v>
      </c>
      <c r="B7353" s="571" t="s">
        <v>2509</v>
      </c>
      <c r="C7353" s="571" t="s">
        <v>6748</v>
      </c>
      <c r="D7353" s="572">
        <v>435.49</v>
      </c>
    </row>
    <row r="7354" spans="1:4" ht="25.5">
      <c r="A7354" s="571">
        <v>37104</v>
      </c>
      <c r="B7354" s="571" t="s">
        <v>3448</v>
      </c>
      <c r="C7354" s="571" t="s">
        <v>6748</v>
      </c>
      <c r="D7354" s="572">
        <v>561.38</v>
      </c>
    </row>
    <row r="7355" spans="1:4" ht="25.5">
      <c r="A7355" s="571">
        <v>37105</v>
      </c>
      <c r="B7355" s="571" t="s">
        <v>3449</v>
      </c>
      <c r="C7355" s="571" t="s">
        <v>6748</v>
      </c>
      <c r="D7355" s="572">
        <v>1250.28</v>
      </c>
    </row>
    <row r="7356" spans="1:4" ht="38.25">
      <c r="A7356" s="571">
        <v>11638</v>
      </c>
      <c r="B7356" s="571" t="s">
        <v>2395</v>
      </c>
      <c r="C7356" s="571" t="s">
        <v>6748</v>
      </c>
      <c r="D7356" s="572">
        <v>99.87</v>
      </c>
    </row>
    <row r="7357" spans="1:4" ht="38.25">
      <c r="A7357" s="571">
        <v>1030</v>
      </c>
      <c r="B7357" s="571" t="s">
        <v>514</v>
      </c>
      <c r="C7357" s="571" t="s">
        <v>6748</v>
      </c>
      <c r="D7357" s="572">
        <v>27.87</v>
      </c>
    </row>
    <row r="7358" spans="1:4" ht="38.25">
      <c r="A7358" s="571">
        <v>11694</v>
      </c>
      <c r="B7358" s="571" t="s">
        <v>2430</v>
      </c>
      <c r="C7358" s="571" t="s">
        <v>6748</v>
      </c>
      <c r="D7358" s="572">
        <v>616.07000000000005</v>
      </c>
    </row>
    <row r="7359" spans="1:4" ht="51">
      <c r="A7359" s="571">
        <v>35277</v>
      </c>
      <c r="B7359" s="571" t="s">
        <v>3330</v>
      </c>
      <c r="C7359" s="571" t="s">
        <v>6748</v>
      </c>
      <c r="D7359" s="572">
        <v>321.02999999999997</v>
      </c>
    </row>
    <row r="7360" spans="1:4" ht="76.5">
      <c r="A7360" s="571">
        <v>10521</v>
      </c>
      <c r="B7360" s="571" t="s">
        <v>2114</v>
      </c>
      <c r="C7360" s="571" t="s">
        <v>6748</v>
      </c>
      <c r="D7360" s="572">
        <v>195.2</v>
      </c>
    </row>
    <row r="7361" spans="1:4" ht="76.5">
      <c r="A7361" s="571">
        <v>10885</v>
      </c>
      <c r="B7361" s="571" t="s">
        <v>2190</v>
      </c>
      <c r="C7361" s="571" t="s">
        <v>6748</v>
      </c>
      <c r="D7361" s="572">
        <v>246.91</v>
      </c>
    </row>
    <row r="7362" spans="1:4" ht="76.5">
      <c r="A7362" s="571">
        <v>20962</v>
      </c>
      <c r="B7362" s="571" t="s">
        <v>2983</v>
      </c>
      <c r="C7362" s="571" t="s">
        <v>6748</v>
      </c>
      <c r="D7362" s="572">
        <v>204.5</v>
      </c>
    </row>
    <row r="7363" spans="1:4" ht="76.5">
      <c r="A7363" s="571">
        <v>20963</v>
      </c>
      <c r="B7363" s="571" t="s">
        <v>2984</v>
      </c>
      <c r="C7363" s="571" t="s">
        <v>6748</v>
      </c>
      <c r="D7363" s="572">
        <v>249.81</v>
      </c>
    </row>
    <row r="7364" spans="1:4">
      <c r="A7364" s="571">
        <v>2555</v>
      </c>
      <c r="B7364" s="571" t="s">
        <v>870</v>
      </c>
      <c r="C7364" s="571" t="s">
        <v>6748</v>
      </c>
      <c r="D7364" s="572">
        <v>1.48</v>
      </c>
    </row>
    <row r="7365" spans="1:4">
      <c r="A7365" s="571">
        <v>2556</v>
      </c>
      <c r="B7365" s="571" t="s">
        <v>871</v>
      </c>
      <c r="C7365" s="571" t="s">
        <v>6748</v>
      </c>
      <c r="D7365" s="572">
        <v>1.37</v>
      </c>
    </row>
    <row r="7366" spans="1:4">
      <c r="A7366" s="571">
        <v>2557</v>
      </c>
      <c r="B7366" s="571" t="s">
        <v>872</v>
      </c>
      <c r="C7366" s="571" t="s">
        <v>6748</v>
      </c>
      <c r="D7366" s="572">
        <v>2.89</v>
      </c>
    </row>
    <row r="7367" spans="1:4" ht="25.5">
      <c r="A7367" s="571">
        <v>39810</v>
      </c>
      <c r="B7367" s="571" t="s">
        <v>6688</v>
      </c>
      <c r="C7367" s="571" t="s">
        <v>6748</v>
      </c>
      <c r="D7367" s="572">
        <v>14.43</v>
      </c>
    </row>
    <row r="7368" spans="1:4" ht="25.5">
      <c r="A7368" s="571">
        <v>39811</v>
      </c>
      <c r="B7368" s="571" t="s">
        <v>6689</v>
      </c>
      <c r="C7368" s="571" t="s">
        <v>6748</v>
      </c>
      <c r="D7368" s="572">
        <v>18.27</v>
      </c>
    </row>
    <row r="7369" spans="1:4" ht="25.5">
      <c r="A7369" s="571">
        <v>39812</v>
      </c>
      <c r="B7369" s="571" t="s">
        <v>6690</v>
      </c>
      <c r="C7369" s="571" t="s">
        <v>6748</v>
      </c>
      <c r="D7369" s="572">
        <v>27.88</v>
      </c>
    </row>
    <row r="7370" spans="1:4" ht="38.25">
      <c r="A7370" s="571">
        <v>20254</v>
      </c>
      <c r="B7370" s="571" t="s">
        <v>2972</v>
      </c>
      <c r="C7370" s="571" t="s">
        <v>6748</v>
      </c>
      <c r="D7370" s="572">
        <v>15.97</v>
      </c>
    </row>
    <row r="7371" spans="1:4" ht="38.25">
      <c r="A7371" s="571">
        <v>39771</v>
      </c>
      <c r="B7371" s="571" t="s">
        <v>4278</v>
      </c>
      <c r="C7371" s="571" t="s">
        <v>6748</v>
      </c>
      <c r="D7371" s="572">
        <v>26.46</v>
      </c>
    </row>
    <row r="7372" spans="1:4" ht="38.25">
      <c r="A7372" s="571">
        <v>20255</v>
      </c>
      <c r="B7372" s="571" t="s">
        <v>2973</v>
      </c>
      <c r="C7372" s="571" t="s">
        <v>6748</v>
      </c>
      <c r="D7372" s="572">
        <v>43.72</v>
      </c>
    </row>
    <row r="7373" spans="1:4" ht="38.25">
      <c r="A7373" s="571">
        <v>39772</v>
      </c>
      <c r="B7373" s="571" t="s">
        <v>4279</v>
      </c>
      <c r="C7373" s="571" t="s">
        <v>6748</v>
      </c>
      <c r="D7373" s="572">
        <v>52.4</v>
      </c>
    </row>
    <row r="7374" spans="1:4" ht="38.25">
      <c r="A7374" s="571">
        <v>20253</v>
      </c>
      <c r="B7374" s="571" t="s">
        <v>2971</v>
      </c>
      <c r="C7374" s="571" t="s">
        <v>6748</v>
      </c>
      <c r="D7374" s="572">
        <v>91.36</v>
      </c>
    </row>
    <row r="7375" spans="1:4" ht="38.25">
      <c r="A7375" s="571">
        <v>39773</v>
      </c>
      <c r="B7375" s="571" t="s">
        <v>4280</v>
      </c>
      <c r="C7375" s="571" t="s">
        <v>6748</v>
      </c>
      <c r="D7375" s="572">
        <v>94.89</v>
      </c>
    </row>
    <row r="7376" spans="1:4" ht="38.25">
      <c r="A7376" s="571">
        <v>39774</v>
      </c>
      <c r="B7376" s="571" t="s">
        <v>4281</v>
      </c>
      <c r="C7376" s="571" t="s">
        <v>6748</v>
      </c>
      <c r="D7376" s="572">
        <v>123.3</v>
      </c>
    </row>
    <row r="7377" spans="1:4" ht="38.25">
      <c r="A7377" s="571">
        <v>39775</v>
      </c>
      <c r="B7377" s="571" t="s">
        <v>4282</v>
      </c>
      <c r="C7377" s="571" t="s">
        <v>6748</v>
      </c>
      <c r="D7377" s="572">
        <v>215.94</v>
      </c>
    </row>
    <row r="7378" spans="1:4" ht="38.25">
      <c r="A7378" s="571">
        <v>39776</v>
      </c>
      <c r="B7378" s="571" t="s">
        <v>4283</v>
      </c>
      <c r="C7378" s="571" t="s">
        <v>6748</v>
      </c>
      <c r="D7378" s="572">
        <v>265.77</v>
      </c>
    </row>
    <row r="7379" spans="1:4" ht="38.25">
      <c r="A7379" s="571">
        <v>39777</v>
      </c>
      <c r="B7379" s="571" t="s">
        <v>4284</v>
      </c>
      <c r="C7379" s="571" t="s">
        <v>6748</v>
      </c>
      <c r="D7379" s="572">
        <v>318.93</v>
      </c>
    </row>
    <row r="7380" spans="1:4" ht="38.25">
      <c r="A7380" s="571">
        <v>11250</v>
      </c>
      <c r="B7380" s="571" t="s">
        <v>2308</v>
      </c>
      <c r="C7380" s="571" t="s">
        <v>6748</v>
      </c>
      <c r="D7380" s="572">
        <v>47.36</v>
      </c>
    </row>
    <row r="7381" spans="1:4" ht="38.25">
      <c r="A7381" s="571">
        <v>39766</v>
      </c>
      <c r="B7381" s="571" t="s">
        <v>4273</v>
      </c>
      <c r="C7381" s="571" t="s">
        <v>6748</v>
      </c>
      <c r="D7381" s="572">
        <v>57.8</v>
      </c>
    </row>
    <row r="7382" spans="1:4" ht="38.25">
      <c r="A7382" s="571">
        <v>11251</v>
      </c>
      <c r="B7382" s="571" t="s">
        <v>2309</v>
      </c>
      <c r="C7382" s="571" t="s">
        <v>6748</v>
      </c>
      <c r="D7382" s="572">
        <v>99.66</v>
      </c>
    </row>
    <row r="7383" spans="1:4" ht="38.25">
      <c r="A7383" s="571">
        <v>39767</v>
      </c>
      <c r="B7383" s="571" t="s">
        <v>4274</v>
      </c>
      <c r="C7383" s="571" t="s">
        <v>6748</v>
      </c>
      <c r="D7383" s="572">
        <v>131.22</v>
      </c>
    </row>
    <row r="7384" spans="1:4" ht="38.25">
      <c r="A7384" s="571">
        <v>11253</v>
      </c>
      <c r="B7384" s="571" t="s">
        <v>2310</v>
      </c>
      <c r="C7384" s="571" t="s">
        <v>6748</v>
      </c>
      <c r="D7384" s="572">
        <v>196.01</v>
      </c>
    </row>
    <row r="7385" spans="1:4" ht="38.25">
      <c r="A7385" s="571">
        <v>11254</v>
      </c>
      <c r="B7385" s="571" t="s">
        <v>2311</v>
      </c>
      <c r="C7385" s="571" t="s">
        <v>6748</v>
      </c>
      <c r="D7385" s="572">
        <v>210.58</v>
      </c>
    </row>
    <row r="7386" spans="1:4" ht="38.25">
      <c r="A7386" s="571">
        <v>11255</v>
      </c>
      <c r="B7386" s="571" t="s">
        <v>2312</v>
      </c>
      <c r="C7386" s="571" t="s">
        <v>6748</v>
      </c>
      <c r="D7386" s="572">
        <v>318.93</v>
      </c>
    </row>
    <row r="7387" spans="1:4" ht="38.25">
      <c r="A7387" s="571">
        <v>11256</v>
      </c>
      <c r="B7387" s="571" t="s">
        <v>2313</v>
      </c>
      <c r="C7387" s="571" t="s">
        <v>6748</v>
      </c>
      <c r="D7387" s="572">
        <v>364.96</v>
      </c>
    </row>
    <row r="7388" spans="1:4" ht="38.25">
      <c r="A7388" s="571">
        <v>14055</v>
      </c>
      <c r="B7388" s="571" t="s">
        <v>2828</v>
      </c>
      <c r="C7388" s="571" t="s">
        <v>6748</v>
      </c>
      <c r="D7388" s="572">
        <v>647.42999999999995</v>
      </c>
    </row>
    <row r="7389" spans="1:4" ht="38.25">
      <c r="A7389" s="571">
        <v>39768</v>
      </c>
      <c r="B7389" s="571" t="s">
        <v>4275</v>
      </c>
      <c r="C7389" s="571" t="s">
        <v>6748</v>
      </c>
      <c r="D7389" s="572">
        <v>690.82</v>
      </c>
    </row>
    <row r="7390" spans="1:4" ht="38.25">
      <c r="A7390" s="571">
        <v>11247</v>
      </c>
      <c r="B7390" s="571" t="s">
        <v>2306</v>
      </c>
      <c r="C7390" s="571" t="s">
        <v>6748</v>
      </c>
      <c r="D7390" s="572">
        <v>927.52</v>
      </c>
    </row>
    <row r="7391" spans="1:4" ht="38.25">
      <c r="A7391" s="571">
        <v>39769</v>
      </c>
      <c r="B7391" s="571" t="s">
        <v>4276</v>
      </c>
      <c r="C7391" s="571" t="s">
        <v>6748</v>
      </c>
      <c r="D7391" s="572">
        <v>1124.43</v>
      </c>
    </row>
    <row r="7392" spans="1:4" ht="38.25">
      <c r="A7392" s="571">
        <v>11249</v>
      </c>
      <c r="B7392" s="571" t="s">
        <v>2307</v>
      </c>
      <c r="C7392" s="571" t="s">
        <v>6748</v>
      </c>
      <c r="D7392" s="572">
        <v>3031.72</v>
      </c>
    </row>
    <row r="7393" spans="1:4" ht="38.25">
      <c r="A7393" s="571">
        <v>39770</v>
      </c>
      <c r="B7393" s="571" t="s">
        <v>4277</v>
      </c>
      <c r="C7393" s="571" t="s">
        <v>6748</v>
      </c>
      <c r="D7393" s="572">
        <v>3942.14</v>
      </c>
    </row>
    <row r="7394" spans="1:4" ht="25.5">
      <c r="A7394" s="571">
        <v>10569</v>
      </c>
      <c r="B7394" s="571" t="s">
        <v>2129</v>
      </c>
      <c r="C7394" s="571" t="s">
        <v>6748</v>
      </c>
      <c r="D7394" s="572">
        <v>2.88</v>
      </c>
    </row>
    <row r="7395" spans="1:4" ht="25.5">
      <c r="A7395" s="571">
        <v>1872</v>
      </c>
      <c r="B7395" s="571" t="s">
        <v>762</v>
      </c>
      <c r="C7395" s="571" t="s">
        <v>6748</v>
      </c>
      <c r="D7395" s="572">
        <v>1.66</v>
      </c>
    </row>
    <row r="7396" spans="1:4" ht="25.5">
      <c r="A7396" s="571">
        <v>1873</v>
      </c>
      <c r="B7396" s="571" t="s">
        <v>763</v>
      </c>
      <c r="C7396" s="571" t="s">
        <v>6748</v>
      </c>
      <c r="D7396" s="572">
        <v>3.3</v>
      </c>
    </row>
    <row r="7397" spans="1:4" ht="51">
      <c r="A7397" s="571">
        <v>39693</v>
      </c>
      <c r="B7397" s="571" t="s">
        <v>4238</v>
      </c>
      <c r="C7397" s="571" t="s">
        <v>6748</v>
      </c>
      <c r="D7397" s="572">
        <v>1730.08</v>
      </c>
    </row>
    <row r="7398" spans="1:4" ht="38.25">
      <c r="A7398" s="571">
        <v>39692</v>
      </c>
      <c r="B7398" s="571" t="s">
        <v>4237</v>
      </c>
      <c r="C7398" s="571" t="s">
        <v>6748</v>
      </c>
      <c r="D7398" s="572">
        <v>291.23</v>
      </c>
    </row>
    <row r="7399" spans="1:4" ht="38.25">
      <c r="A7399" s="571">
        <v>39681</v>
      </c>
      <c r="B7399" s="571" t="s">
        <v>4227</v>
      </c>
      <c r="C7399" s="571" t="s">
        <v>6748</v>
      </c>
      <c r="D7399" s="572">
        <v>164.45</v>
      </c>
    </row>
    <row r="7400" spans="1:4" ht="38.25">
      <c r="A7400" s="571">
        <v>39680</v>
      </c>
      <c r="B7400" s="571" t="s">
        <v>4226</v>
      </c>
      <c r="C7400" s="571" t="s">
        <v>6748</v>
      </c>
      <c r="D7400" s="572">
        <v>84.71</v>
      </c>
    </row>
    <row r="7401" spans="1:4" ht="38.25">
      <c r="A7401" s="571">
        <v>39682</v>
      </c>
      <c r="B7401" s="571" t="s">
        <v>4228</v>
      </c>
      <c r="C7401" s="571" t="s">
        <v>6748</v>
      </c>
      <c r="D7401" s="572">
        <v>166.11</v>
      </c>
    </row>
    <row r="7402" spans="1:4" ht="38.25">
      <c r="A7402" s="571">
        <v>39685</v>
      </c>
      <c r="B7402" s="571" t="s">
        <v>4230</v>
      </c>
      <c r="C7402" s="571" t="s">
        <v>6748</v>
      </c>
      <c r="D7402" s="572">
        <v>140.91999999999999</v>
      </c>
    </row>
    <row r="7403" spans="1:4" ht="38.25">
      <c r="A7403" s="571">
        <v>39687</v>
      </c>
      <c r="B7403" s="571" t="s">
        <v>4232</v>
      </c>
      <c r="C7403" s="571" t="s">
        <v>6748</v>
      </c>
      <c r="D7403" s="572">
        <v>265.64</v>
      </c>
    </row>
    <row r="7404" spans="1:4" ht="25.5">
      <c r="A7404" s="571">
        <v>3280</v>
      </c>
      <c r="B7404" s="571" t="s">
        <v>1002</v>
      </c>
      <c r="C7404" s="571" t="s">
        <v>6748</v>
      </c>
      <c r="D7404" s="572">
        <v>100.43</v>
      </c>
    </row>
    <row r="7405" spans="1:4" ht="25.5">
      <c r="A7405" s="571">
        <v>11881</v>
      </c>
      <c r="B7405" s="571" t="s">
        <v>2512</v>
      </c>
      <c r="C7405" s="571" t="s">
        <v>6748</v>
      </c>
      <c r="D7405" s="572">
        <v>46.64</v>
      </c>
    </row>
    <row r="7406" spans="1:4" ht="38.25">
      <c r="A7406" s="571">
        <v>34641</v>
      </c>
      <c r="B7406" s="571" t="s">
        <v>3248</v>
      </c>
      <c r="C7406" s="571" t="s">
        <v>6748</v>
      </c>
      <c r="D7406" s="572">
        <v>37.61</v>
      </c>
    </row>
    <row r="7407" spans="1:4" ht="38.25">
      <c r="A7407" s="571">
        <v>34643</v>
      </c>
      <c r="B7407" s="571" t="s">
        <v>3249</v>
      </c>
      <c r="C7407" s="571" t="s">
        <v>6748</v>
      </c>
      <c r="D7407" s="572">
        <v>10.39</v>
      </c>
    </row>
    <row r="7408" spans="1:4" ht="25.5">
      <c r="A7408" s="571">
        <v>3278</v>
      </c>
      <c r="B7408" s="571" t="s">
        <v>1000</v>
      </c>
      <c r="C7408" s="571" t="s">
        <v>6748</v>
      </c>
      <c r="D7408" s="572">
        <v>52.66</v>
      </c>
    </row>
    <row r="7409" spans="1:4" ht="25.5">
      <c r="A7409" s="571">
        <v>3279</v>
      </c>
      <c r="B7409" s="571" t="s">
        <v>1001</v>
      </c>
      <c r="C7409" s="571" t="s">
        <v>6748</v>
      </c>
      <c r="D7409" s="572">
        <v>86.88</v>
      </c>
    </row>
    <row r="7410" spans="1:4" ht="38.25">
      <c r="A7410" s="571">
        <v>1062</v>
      </c>
      <c r="B7410" s="571" t="s">
        <v>519</v>
      </c>
      <c r="C7410" s="571" t="s">
        <v>6748</v>
      </c>
      <c r="D7410" s="572">
        <v>149.5</v>
      </c>
    </row>
    <row r="7411" spans="1:4" ht="38.25">
      <c r="A7411" s="571">
        <v>39686</v>
      </c>
      <c r="B7411" s="571" t="s">
        <v>4231</v>
      </c>
      <c r="C7411" s="571" t="s">
        <v>6748</v>
      </c>
      <c r="D7411" s="572">
        <v>255.01</v>
      </c>
    </row>
    <row r="7412" spans="1:4" ht="51">
      <c r="A7412" s="571">
        <v>39683</v>
      </c>
      <c r="B7412" s="571" t="s">
        <v>4229</v>
      </c>
      <c r="C7412" s="571" t="s">
        <v>6748</v>
      </c>
      <c r="D7412" s="572">
        <v>51.85</v>
      </c>
    </row>
    <row r="7413" spans="1:4" ht="38.25">
      <c r="A7413" s="571">
        <v>1871</v>
      </c>
      <c r="B7413" s="571" t="s">
        <v>761</v>
      </c>
      <c r="C7413" s="571" t="s">
        <v>6748</v>
      </c>
      <c r="D7413" s="572">
        <v>2.97</v>
      </c>
    </row>
    <row r="7414" spans="1:4" ht="38.25">
      <c r="A7414" s="571">
        <v>12001</v>
      </c>
      <c r="B7414" s="571" t="s">
        <v>2568</v>
      </c>
      <c r="C7414" s="571" t="s">
        <v>6748</v>
      </c>
      <c r="D7414" s="572">
        <v>4.29</v>
      </c>
    </row>
    <row r="7415" spans="1:4" ht="25.5">
      <c r="A7415" s="571">
        <v>11882</v>
      </c>
      <c r="B7415" s="571" t="s">
        <v>2513</v>
      </c>
      <c r="C7415" s="571" t="s">
        <v>6748</v>
      </c>
      <c r="D7415" s="572">
        <v>52.66</v>
      </c>
    </row>
    <row r="7416" spans="1:4" ht="51">
      <c r="A7416" s="571">
        <v>39689</v>
      </c>
      <c r="B7416" s="571" t="s">
        <v>4234</v>
      </c>
      <c r="C7416" s="571" t="s">
        <v>6748</v>
      </c>
      <c r="D7416" s="572">
        <v>3322.22</v>
      </c>
    </row>
    <row r="7417" spans="1:4" ht="51">
      <c r="A7417" s="571">
        <v>39688</v>
      </c>
      <c r="B7417" s="571" t="s">
        <v>4233</v>
      </c>
      <c r="C7417" s="571" t="s">
        <v>6748</v>
      </c>
      <c r="D7417" s="572">
        <v>480.06</v>
      </c>
    </row>
    <row r="7418" spans="1:4" ht="51">
      <c r="A7418" s="571">
        <v>1068</v>
      </c>
      <c r="B7418" s="571" t="s">
        <v>520</v>
      </c>
      <c r="C7418" s="571" t="s">
        <v>6748</v>
      </c>
      <c r="D7418" s="572">
        <v>2004.96</v>
      </c>
    </row>
    <row r="7419" spans="1:4" ht="51">
      <c r="A7419" s="571">
        <v>39690</v>
      </c>
      <c r="B7419" s="571" t="s">
        <v>4235</v>
      </c>
      <c r="C7419" s="571" t="s">
        <v>6748</v>
      </c>
      <c r="D7419" s="572">
        <v>4509.91</v>
      </c>
    </row>
    <row r="7420" spans="1:4" ht="51">
      <c r="A7420" s="571">
        <v>39691</v>
      </c>
      <c r="B7420" s="571" t="s">
        <v>4236</v>
      </c>
      <c r="C7420" s="571" t="s">
        <v>6748</v>
      </c>
      <c r="D7420" s="572">
        <v>5041.47</v>
      </c>
    </row>
    <row r="7421" spans="1:4" ht="38.25">
      <c r="A7421" s="571">
        <v>39808</v>
      </c>
      <c r="B7421" s="571" t="s">
        <v>6686</v>
      </c>
      <c r="C7421" s="571" t="s">
        <v>6748</v>
      </c>
      <c r="D7421" s="572">
        <v>53.26</v>
      </c>
    </row>
    <row r="7422" spans="1:4" ht="38.25">
      <c r="A7422" s="571">
        <v>39809</v>
      </c>
      <c r="B7422" s="571" t="s">
        <v>6687</v>
      </c>
      <c r="C7422" s="571" t="s">
        <v>6748</v>
      </c>
      <c r="D7422" s="572">
        <v>147.04</v>
      </c>
    </row>
    <row r="7423" spans="1:4" ht="25.5">
      <c r="A7423" s="571">
        <v>11713</v>
      </c>
      <c r="B7423" s="571" t="s">
        <v>2442</v>
      </c>
      <c r="C7423" s="571" t="s">
        <v>6748</v>
      </c>
      <c r="D7423" s="572">
        <v>22.55</v>
      </c>
    </row>
    <row r="7424" spans="1:4" ht="25.5">
      <c r="A7424" s="571">
        <v>11716</v>
      </c>
      <c r="B7424" s="571" t="s">
        <v>2445</v>
      </c>
      <c r="C7424" s="571" t="s">
        <v>6748</v>
      </c>
      <c r="D7424" s="572">
        <v>9.6300000000000008</v>
      </c>
    </row>
    <row r="7425" spans="1:4" ht="25.5">
      <c r="A7425" s="571">
        <v>5103</v>
      </c>
      <c r="B7425" s="571" t="s">
        <v>1597</v>
      </c>
      <c r="C7425" s="571" t="s">
        <v>6748</v>
      </c>
      <c r="D7425" s="572">
        <v>9.76</v>
      </c>
    </row>
    <row r="7426" spans="1:4" ht="25.5">
      <c r="A7426" s="571">
        <v>11712</v>
      </c>
      <c r="B7426" s="571" t="s">
        <v>2441</v>
      </c>
      <c r="C7426" s="571" t="s">
        <v>6748</v>
      </c>
      <c r="D7426" s="572">
        <v>22.74</v>
      </c>
    </row>
    <row r="7427" spans="1:4" ht="25.5">
      <c r="A7427" s="571">
        <v>11717</v>
      </c>
      <c r="B7427" s="571" t="s">
        <v>2446</v>
      </c>
      <c r="C7427" s="571" t="s">
        <v>6748</v>
      </c>
      <c r="D7427" s="572">
        <v>24.71</v>
      </c>
    </row>
    <row r="7428" spans="1:4" ht="25.5">
      <c r="A7428" s="571">
        <v>11714</v>
      </c>
      <c r="B7428" s="571" t="s">
        <v>2443</v>
      </c>
      <c r="C7428" s="571" t="s">
        <v>6748</v>
      </c>
      <c r="D7428" s="572">
        <v>30.74</v>
      </c>
    </row>
    <row r="7429" spans="1:4" ht="25.5">
      <c r="A7429" s="571">
        <v>11715</v>
      </c>
      <c r="B7429" s="571" t="s">
        <v>2444</v>
      </c>
      <c r="C7429" s="571" t="s">
        <v>6748</v>
      </c>
      <c r="D7429" s="572">
        <v>35.369999999999997</v>
      </c>
    </row>
    <row r="7430" spans="1:4" ht="25.5">
      <c r="A7430" s="571">
        <v>11880</v>
      </c>
      <c r="B7430" s="571" t="s">
        <v>2511</v>
      </c>
      <c r="C7430" s="571" t="s">
        <v>6748</v>
      </c>
      <c r="D7430" s="572">
        <v>63.58</v>
      </c>
    </row>
    <row r="7431" spans="1:4">
      <c r="A7431" s="571">
        <v>1106</v>
      </c>
      <c r="B7431" s="571" t="s">
        <v>533</v>
      </c>
      <c r="C7431" s="571" t="s">
        <v>6745</v>
      </c>
      <c r="D7431" s="572">
        <v>0.56000000000000005</v>
      </c>
    </row>
    <row r="7432" spans="1:4">
      <c r="A7432" s="571">
        <v>11161</v>
      </c>
      <c r="B7432" s="571" t="s">
        <v>2285</v>
      </c>
      <c r="C7432" s="571" t="s">
        <v>6745</v>
      </c>
      <c r="D7432" s="572">
        <v>0.93</v>
      </c>
    </row>
    <row r="7433" spans="1:4" ht="25.5">
      <c r="A7433" s="571">
        <v>1107</v>
      </c>
      <c r="B7433" s="571" t="s">
        <v>534</v>
      </c>
      <c r="C7433" s="571" t="s">
        <v>6745</v>
      </c>
      <c r="D7433" s="572">
        <v>0.64</v>
      </c>
    </row>
    <row r="7434" spans="1:4">
      <c r="A7434" s="571">
        <v>4758</v>
      </c>
      <c r="B7434" s="571" t="s">
        <v>1476</v>
      </c>
      <c r="C7434" s="571" t="s">
        <v>6751</v>
      </c>
      <c r="D7434" s="572">
        <v>15.44</v>
      </c>
    </row>
    <row r="7435" spans="1:4">
      <c r="A7435" s="571">
        <v>41080</v>
      </c>
      <c r="B7435" s="571" t="s">
        <v>4502</v>
      </c>
      <c r="C7435" s="571" t="s">
        <v>6936</v>
      </c>
      <c r="D7435" s="572">
        <v>2724.65</v>
      </c>
    </row>
    <row r="7436" spans="1:4" ht="25.5">
      <c r="A7436" s="571">
        <v>25963</v>
      </c>
      <c r="B7436" s="571" t="s">
        <v>62</v>
      </c>
      <c r="C7436" s="571" t="s">
        <v>6745</v>
      </c>
      <c r="D7436" s="572">
        <v>0.09</v>
      </c>
    </row>
    <row r="7437" spans="1:4">
      <c r="A7437" s="571">
        <v>4759</v>
      </c>
      <c r="B7437" s="571" t="s">
        <v>1477</v>
      </c>
      <c r="C7437" s="571" t="s">
        <v>6751</v>
      </c>
      <c r="D7437" s="572">
        <v>12.53</v>
      </c>
    </row>
    <row r="7438" spans="1:4">
      <c r="A7438" s="571">
        <v>41068</v>
      </c>
      <c r="B7438" s="571" t="s">
        <v>4490</v>
      </c>
      <c r="C7438" s="571" t="s">
        <v>6936</v>
      </c>
      <c r="D7438" s="572">
        <v>2211.71</v>
      </c>
    </row>
    <row r="7439" spans="1:4" ht="25.5">
      <c r="A7439" s="571">
        <v>1108</v>
      </c>
      <c r="B7439" s="571" t="s">
        <v>535</v>
      </c>
      <c r="C7439" s="571" t="s">
        <v>6752</v>
      </c>
      <c r="D7439" s="572">
        <v>18.73</v>
      </c>
    </row>
    <row r="7440" spans="1:4" ht="25.5">
      <c r="A7440" s="571">
        <v>1117</v>
      </c>
      <c r="B7440" s="571" t="s">
        <v>542</v>
      </c>
      <c r="C7440" s="571" t="s">
        <v>6752</v>
      </c>
      <c r="D7440" s="572">
        <v>21.75</v>
      </c>
    </row>
    <row r="7441" spans="1:4" ht="25.5">
      <c r="A7441" s="571">
        <v>1118</v>
      </c>
      <c r="B7441" s="571" t="s">
        <v>543</v>
      </c>
      <c r="C7441" s="571" t="s">
        <v>6752</v>
      </c>
      <c r="D7441" s="572">
        <v>27.96</v>
      </c>
    </row>
    <row r="7442" spans="1:4" ht="25.5">
      <c r="A7442" s="571">
        <v>1110</v>
      </c>
      <c r="B7442" s="571" t="s">
        <v>537</v>
      </c>
      <c r="C7442" s="571" t="s">
        <v>6752</v>
      </c>
      <c r="D7442" s="572">
        <v>27.96</v>
      </c>
    </row>
    <row r="7443" spans="1:4" ht="38.25">
      <c r="A7443" s="571">
        <v>12618</v>
      </c>
      <c r="B7443" s="571" t="s">
        <v>2682</v>
      </c>
      <c r="C7443" s="571" t="s">
        <v>6748</v>
      </c>
      <c r="D7443" s="572">
        <v>37.33</v>
      </c>
    </row>
    <row r="7444" spans="1:4" ht="38.25">
      <c r="A7444" s="571">
        <v>40871</v>
      </c>
      <c r="B7444" s="571" t="s">
        <v>4426</v>
      </c>
      <c r="C7444" s="571" t="s">
        <v>6752</v>
      </c>
      <c r="D7444" s="572">
        <v>49.45</v>
      </c>
    </row>
    <row r="7445" spans="1:4" ht="38.25">
      <c r="A7445" s="571">
        <v>40869</v>
      </c>
      <c r="B7445" s="571" t="s">
        <v>4424</v>
      </c>
      <c r="C7445" s="571" t="s">
        <v>6752</v>
      </c>
      <c r="D7445" s="572">
        <v>18.37</v>
      </c>
    </row>
    <row r="7446" spans="1:4" ht="38.25">
      <c r="A7446" s="571">
        <v>40870</v>
      </c>
      <c r="B7446" s="571" t="s">
        <v>4425</v>
      </c>
      <c r="C7446" s="571" t="s">
        <v>6752</v>
      </c>
      <c r="D7446" s="572">
        <v>24.9</v>
      </c>
    </row>
    <row r="7447" spans="1:4" ht="25.5">
      <c r="A7447" s="571">
        <v>1109</v>
      </c>
      <c r="B7447" s="571" t="s">
        <v>536</v>
      </c>
      <c r="C7447" s="571" t="s">
        <v>6752</v>
      </c>
      <c r="D7447" s="572">
        <v>18.64</v>
      </c>
    </row>
    <row r="7448" spans="1:4" ht="25.5">
      <c r="A7448" s="571">
        <v>1119</v>
      </c>
      <c r="B7448" s="571" t="s">
        <v>544</v>
      </c>
      <c r="C7448" s="571" t="s">
        <v>6752</v>
      </c>
      <c r="D7448" s="572">
        <v>13.98</v>
      </c>
    </row>
    <row r="7449" spans="1:4" ht="25.5">
      <c r="A7449" s="571">
        <v>13115</v>
      </c>
      <c r="B7449" s="571" t="s">
        <v>2758</v>
      </c>
      <c r="C7449" s="571" t="s">
        <v>6752</v>
      </c>
      <c r="D7449" s="572">
        <v>15.46</v>
      </c>
    </row>
    <row r="7450" spans="1:4" ht="25.5">
      <c r="A7450" s="571">
        <v>10541</v>
      </c>
      <c r="B7450" s="571" t="s">
        <v>2117</v>
      </c>
      <c r="C7450" s="571" t="s">
        <v>6752</v>
      </c>
      <c r="D7450" s="572">
        <v>17.95</v>
      </c>
    </row>
    <row r="7451" spans="1:4" ht="25.5">
      <c r="A7451" s="571">
        <v>10543</v>
      </c>
      <c r="B7451" s="571" t="s">
        <v>2119</v>
      </c>
      <c r="C7451" s="571" t="s">
        <v>6752</v>
      </c>
      <c r="D7451" s="572">
        <v>34.840000000000003</v>
      </c>
    </row>
    <row r="7452" spans="1:4" ht="25.5">
      <c r="A7452" s="571">
        <v>10544</v>
      </c>
      <c r="B7452" s="571" t="s">
        <v>2120</v>
      </c>
      <c r="C7452" s="571" t="s">
        <v>6752</v>
      </c>
      <c r="D7452" s="572">
        <v>41.9</v>
      </c>
    </row>
    <row r="7453" spans="1:4" ht="25.5">
      <c r="A7453" s="571">
        <v>10545</v>
      </c>
      <c r="B7453" s="571" t="s">
        <v>2121</v>
      </c>
      <c r="C7453" s="571" t="s">
        <v>6752</v>
      </c>
      <c r="D7453" s="572">
        <v>64.260000000000005</v>
      </c>
    </row>
    <row r="7454" spans="1:4" ht="25.5">
      <c r="A7454" s="571">
        <v>10542</v>
      </c>
      <c r="B7454" s="571" t="s">
        <v>2118</v>
      </c>
      <c r="C7454" s="571" t="s">
        <v>6752</v>
      </c>
      <c r="D7454" s="572">
        <v>24.74</v>
      </c>
    </row>
    <row r="7455" spans="1:4" ht="25.5">
      <c r="A7455" s="571">
        <v>38365</v>
      </c>
      <c r="B7455" s="571" t="s">
        <v>6037</v>
      </c>
      <c r="C7455" s="571" t="s">
        <v>6753</v>
      </c>
      <c r="D7455" s="572">
        <v>1.44</v>
      </c>
    </row>
    <row r="7456" spans="1:4" ht="51">
      <c r="A7456" s="571">
        <v>37745</v>
      </c>
      <c r="B7456" s="571" t="s">
        <v>3593</v>
      </c>
      <c r="C7456" s="571" t="s">
        <v>6748</v>
      </c>
      <c r="D7456" s="572">
        <v>214288</v>
      </c>
    </row>
    <row r="7457" spans="1:4" ht="51">
      <c r="A7457" s="571">
        <v>37754</v>
      </c>
      <c r="B7457" s="571" t="s">
        <v>3602</v>
      </c>
      <c r="C7457" s="571" t="s">
        <v>6748</v>
      </c>
      <c r="D7457" s="572">
        <v>223781.77</v>
      </c>
    </row>
    <row r="7458" spans="1:4" ht="51">
      <c r="A7458" s="571">
        <v>37748</v>
      </c>
      <c r="B7458" s="571" t="s">
        <v>3596</v>
      </c>
      <c r="C7458" s="571" t="s">
        <v>6748</v>
      </c>
      <c r="D7458" s="572">
        <v>227816.62</v>
      </c>
    </row>
    <row r="7459" spans="1:4" ht="51">
      <c r="A7459" s="571">
        <v>37761</v>
      </c>
      <c r="B7459" s="571" t="s">
        <v>3609</v>
      </c>
      <c r="C7459" s="571" t="s">
        <v>6748</v>
      </c>
      <c r="D7459" s="572">
        <v>188519.18</v>
      </c>
    </row>
    <row r="7460" spans="1:4" ht="51">
      <c r="A7460" s="571">
        <v>37757</v>
      </c>
      <c r="B7460" s="571" t="s">
        <v>3605</v>
      </c>
      <c r="C7460" s="571" t="s">
        <v>6748</v>
      </c>
      <c r="D7460" s="572">
        <v>262434.96999999997</v>
      </c>
    </row>
    <row r="7461" spans="1:4" ht="51">
      <c r="A7461" s="571">
        <v>37759</v>
      </c>
      <c r="B7461" s="571" t="s">
        <v>3607</v>
      </c>
      <c r="C7461" s="571" t="s">
        <v>6748</v>
      </c>
      <c r="D7461" s="572">
        <v>263452.18</v>
      </c>
    </row>
    <row r="7462" spans="1:4" ht="51">
      <c r="A7462" s="571">
        <v>37766</v>
      </c>
      <c r="B7462" s="571" t="s">
        <v>3611</v>
      </c>
      <c r="C7462" s="571" t="s">
        <v>6748</v>
      </c>
      <c r="D7462" s="572">
        <v>263452.15999999997</v>
      </c>
    </row>
    <row r="7463" spans="1:4" ht="51">
      <c r="A7463" s="571">
        <v>37752</v>
      </c>
      <c r="B7463" s="571" t="s">
        <v>3600</v>
      </c>
      <c r="C7463" s="571" t="s">
        <v>6748</v>
      </c>
      <c r="D7463" s="572">
        <v>238903.99</v>
      </c>
    </row>
    <row r="7464" spans="1:4" ht="51">
      <c r="A7464" s="571">
        <v>37760</v>
      </c>
      <c r="B7464" s="571" t="s">
        <v>3608</v>
      </c>
      <c r="C7464" s="571" t="s">
        <v>6748</v>
      </c>
      <c r="D7464" s="572">
        <v>251584.95</v>
      </c>
    </row>
    <row r="7465" spans="1:4" ht="51">
      <c r="A7465" s="571">
        <v>37765</v>
      </c>
      <c r="B7465" s="571" t="s">
        <v>3610</v>
      </c>
      <c r="C7465" s="571" t="s">
        <v>6748</v>
      </c>
      <c r="D7465" s="572">
        <v>175634.79</v>
      </c>
    </row>
    <row r="7466" spans="1:4" ht="51">
      <c r="A7466" s="571">
        <v>37746</v>
      </c>
      <c r="B7466" s="571" t="s">
        <v>3594</v>
      </c>
      <c r="C7466" s="571" t="s">
        <v>6748</v>
      </c>
      <c r="D7466" s="572">
        <v>192554.03</v>
      </c>
    </row>
    <row r="7467" spans="1:4" ht="51">
      <c r="A7467" s="571">
        <v>37750</v>
      </c>
      <c r="B7467" s="571" t="s">
        <v>3598</v>
      </c>
      <c r="C7467" s="571" t="s">
        <v>6748</v>
      </c>
      <c r="D7467" s="572">
        <v>191875.91</v>
      </c>
    </row>
    <row r="7468" spans="1:4" ht="51">
      <c r="A7468" s="571">
        <v>37753</v>
      </c>
      <c r="B7468" s="571" t="s">
        <v>3601</v>
      </c>
      <c r="C7468" s="571" t="s">
        <v>6748</v>
      </c>
      <c r="D7468" s="572">
        <v>191197.78</v>
      </c>
    </row>
    <row r="7469" spans="1:4" ht="51">
      <c r="A7469" s="571">
        <v>37756</v>
      </c>
      <c r="B7469" s="571" t="s">
        <v>3604</v>
      </c>
      <c r="C7469" s="571" t="s">
        <v>6748</v>
      </c>
      <c r="D7469" s="572">
        <v>188519.18</v>
      </c>
    </row>
    <row r="7470" spans="1:4" ht="51">
      <c r="A7470" s="571">
        <v>37755</v>
      </c>
      <c r="B7470" s="571" t="s">
        <v>3603</v>
      </c>
      <c r="C7470" s="571" t="s">
        <v>6748</v>
      </c>
      <c r="D7470" s="572">
        <v>273963.13</v>
      </c>
    </row>
    <row r="7471" spans="1:4" ht="51">
      <c r="A7471" s="571">
        <v>37758</v>
      </c>
      <c r="B7471" s="571" t="s">
        <v>3606</v>
      </c>
      <c r="C7471" s="571" t="s">
        <v>6748</v>
      </c>
      <c r="D7471" s="572">
        <v>309225.71999999997</v>
      </c>
    </row>
    <row r="7472" spans="1:4" ht="51">
      <c r="A7472" s="571">
        <v>37747</v>
      </c>
      <c r="B7472" s="571" t="s">
        <v>3595</v>
      </c>
      <c r="C7472" s="571" t="s">
        <v>6748</v>
      </c>
      <c r="D7472" s="572">
        <v>278235.33</v>
      </c>
    </row>
    <row r="7473" spans="1:4" ht="51">
      <c r="A7473" s="571">
        <v>37767</v>
      </c>
      <c r="B7473" s="571" t="s">
        <v>3612</v>
      </c>
      <c r="C7473" s="571" t="s">
        <v>6748</v>
      </c>
      <c r="D7473" s="572">
        <v>293628.81</v>
      </c>
    </row>
    <row r="7474" spans="1:4" ht="51">
      <c r="A7474" s="571">
        <v>37751</v>
      </c>
      <c r="B7474" s="571" t="s">
        <v>3599</v>
      </c>
      <c r="C7474" s="571" t="s">
        <v>6748</v>
      </c>
      <c r="D7474" s="572">
        <v>293628.81</v>
      </c>
    </row>
    <row r="7475" spans="1:4" ht="63.75">
      <c r="A7475" s="571">
        <v>37749</v>
      </c>
      <c r="B7475" s="571" t="s">
        <v>3597</v>
      </c>
      <c r="C7475" s="571" t="s">
        <v>6748</v>
      </c>
      <c r="D7475" s="572">
        <v>290238.18</v>
      </c>
    </row>
    <row r="7476" spans="1:4" ht="25.5">
      <c r="A7476" s="571">
        <v>12114</v>
      </c>
      <c r="B7476" s="571" t="s">
        <v>2590</v>
      </c>
      <c r="C7476" s="571" t="s">
        <v>6748</v>
      </c>
      <c r="D7476" s="572">
        <v>78.150000000000006</v>
      </c>
    </row>
    <row r="7477" spans="1:4" ht="25.5">
      <c r="A7477" s="571">
        <v>38106</v>
      </c>
      <c r="B7477" s="571" t="s">
        <v>3758</v>
      </c>
      <c r="C7477" s="571" t="s">
        <v>6748</v>
      </c>
      <c r="D7477" s="572">
        <v>10.62</v>
      </c>
    </row>
    <row r="7478" spans="1:4" ht="38.25">
      <c r="A7478" s="571">
        <v>38085</v>
      </c>
      <c r="B7478" s="571" t="s">
        <v>3738</v>
      </c>
      <c r="C7478" s="571" t="s">
        <v>6748</v>
      </c>
      <c r="D7478" s="572">
        <v>12.54</v>
      </c>
    </row>
    <row r="7479" spans="1:4" ht="25.5">
      <c r="A7479" s="571">
        <v>38599</v>
      </c>
      <c r="B7479" s="571" t="s">
        <v>3901</v>
      </c>
      <c r="C7479" s="571" t="s">
        <v>6748</v>
      </c>
      <c r="D7479" s="572">
        <v>3.38</v>
      </c>
    </row>
    <row r="7480" spans="1:4" ht="25.5">
      <c r="A7480" s="571">
        <v>38596</v>
      </c>
      <c r="B7480" s="571" t="s">
        <v>3898</v>
      </c>
      <c r="C7480" s="571" t="s">
        <v>6748</v>
      </c>
      <c r="D7480" s="572">
        <v>2.2999999999999998</v>
      </c>
    </row>
    <row r="7481" spans="1:4" ht="25.5">
      <c r="A7481" s="571">
        <v>38600</v>
      </c>
      <c r="B7481" s="571" t="s">
        <v>3902</v>
      </c>
      <c r="C7481" s="571" t="s">
        <v>6748</v>
      </c>
      <c r="D7481" s="572">
        <v>3.97</v>
      </c>
    </row>
    <row r="7482" spans="1:4" ht="25.5">
      <c r="A7482" s="571">
        <v>38597</v>
      </c>
      <c r="B7482" s="571" t="s">
        <v>3899</v>
      </c>
      <c r="C7482" s="571" t="s">
        <v>6748</v>
      </c>
      <c r="D7482" s="572">
        <v>2.82</v>
      </c>
    </row>
    <row r="7483" spans="1:4" ht="25.5">
      <c r="A7483" s="571">
        <v>659</v>
      </c>
      <c r="B7483" s="571" t="s">
        <v>12085</v>
      </c>
      <c r="C7483" s="571" t="s">
        <v>6748</v>
      </c>
      <c r="D7483" s="572">
        <v>1.37</v>
      </c>
    </row>
    <row r="7484" spans="1:4" ht="25.5">
      <c r="A7484" s="571">
        <v>660</v>
      </c>
      <c r="B7484" s="571" t="s">
        <v>12086</v>
      </c>
      <c r="C7484" s="571" t="s">
        <v>6748</v>
      </c>
      <c r="D7484" s="572">
        <v>2.0099999999999998</v>
      </c>
    </row>
    <row r="7485" spans="1:4" ht="25.5">
      <c r="A7485" s="571">
        <v>658</v>
      </c>
      <c r="B7485" s="571" t="s">
        <v>12084</v>
      </c>
      <c r="C7485" s="571" t="s">
        <v>6748</v>
      </c>
      <c r="D7485" s="572">
        <v>1.1000000000000001</v>
      </c>
    </row>
    <row r="7486" spans="1:4" ht="25.5">
      <c r="A7486" s="571">
        <v>38548</v>
      </c>
      <c r="B7486" s="571" t="s">
        <v>3889</v>
      </c>
      <c r="C7486" s="571" t="s">
        <v>6748</v>
      </c>
      <c r="D7486" s="572">
        <v>1.1100000000000001</v>
      </c>
    </row>
    <row r="7487" spans="1:4" ht="25.5">
      <c r="A7487" s="571">
        <v>34647</v>
      </c>
      <c r="B7487" s="571" t="s">
        <v>3250</v>
      </c>
      <c r="C7487" s="571" t="s">
        <v>6748</v>
      </c>
      <c r="D7487" s="572">
        <v>1.92</v>
      </c>
    </row>
    <row r="7488" spans="1:4" ht="25.5">
      <c r="A7488" s="571">
        <v>34649</v>
      </c>
      <c r="B7488" s="571" t="s">
        <v>3251</v>
      </c>
      <c r="C7488" s="571" t="s">
        <v>6748</v>
      </c>
      <c r="D7488" s="572">
        <v>1.98</v>
      </c>
    </row>
    <row r="7489" spans="1:4" ht="25.5">
      <c r="A7489" s="571">
        <v>34652</v>
      </c>
      <c r="B7489" s="571" t="s">
        <v>3252</v>
      </c>
      <c r="C7489" s="571" t="s">
        <v>6748</v>
      </c>
      <c r="D7489" s="572">
        <v>2.7</v>
      </c>
    </row>
    <row r="7490" spans="1:4" ht="25.5">
      <c r="A7490" s="571">
        <v>34655</v>
      </c>
      <c r="B7490" s="571" t="s">
        <v>3254</v>
      </c>
      <c r="C7490" s="571" t="s">
        <v>6748</v>
      </c>
      <c r="D7490" s="572">
        <v>2.61</v>
      </c>
    </row>
    <row r="7491" spans="1:4" ht="25.5">
      <c r="A7491" s="571">
        <v>40607</v>
      </c>
      <c r="B7491" s="571" t="s">
        <v>4387</v>
      </c>
      <c r="C7491" s="571" t="s">
        <v>6748</v>
      </c>
      <c r="D7491" s="572">
        <v>3.1</v>
      </c>
    </row>
    <row r="7492" spans="1:4" ht="25.5">
      <c r="A7492" s="571">
        <v>585</v>
      </c>
      <c r="B7492" s="571" t="s">
        <v>333</v>
      </c>
      <c r="C7492" s="571" t="s">
        <v>6745</v>
      </c>
      <c r="D7492" s="572">
        <v>17.52</v>
      </c>
    </row>
    <row r="7493" spans="1:4" ht="25.5">
      <c r="A7493" s="571">
        <v>4777</v>
      </c>
      <c r="B7493" s="571" t="s">
        <v>1484</v>
      </c>
      <c r="C7493" s="571" t="s">
        <v>6745</v>
      </c>
      <c r="D7493" s="572">
        <v>3.51</v>
      </c>
    </row>
    <row r="7494" spans="1:4" ht="25.5">
      <c r="A7494" s="571">
        <v>587</v>
      </c>
      <c r="B7494" s="571" t="s">
        <v>335</v>
      </c>
      <c r="C7494" s="571" t="s">
        <v>6745</v>
      </c>
      <c r="D7494" s="572">
        <v>18.78</v>
      </c>
    </row>
    <row r="7495" spans="1:4" ht="25.5">
      <c r="A7495" s="571">
        <v>590</v>
      </c>
      <c r="B7495" s="571" t="s">
        <v>338</v>
      </c>
      <c r="C7495" s="571" t="s">
        <v>6745</v>
      </c>
      <c r="D7495" s="572">
        <v>18.149999999999999</v>
      </c>
    </row>
    <row r="7496" spans="1:4" ht="25.5">
      <c r="A7496" s="571">
        <v>592</v>
      </c>
      <c r="B7496" s="571" t="s">
        <v>340</v>
      </c>
      <c r="C7496" s="571" t="s">
        <v>6745</v>
      </c>
      <c r="D7496" s="572">
        <v>18.78</v>
      </c>
    </row>
    <row r="7497" spans="1:4" ht="25.5">
      <c r="A7497" s="571">
        <v>586</v>
      </c>
      <c r="B7497" s="571" t="s">
        <v>334</v>
      </c>
      <c r="C7497" s="571" t="s">
        <v>6752</v>
      </c>
      <c r="D7497" s="572">
        <v>11.04</v>
      </c>
    </row>
    <row r="7498" spans="1:4" ht="25.5">
      <c r="A7498" s="571">
        <v>591</v>
      </c>
      <c r="B7498" s="571" t="s">
        <v>339</v>
      </c>
      <c r="C7498" s="571" t="s">
        <v>6745</v>
      </c>
      <c r="D7498" s="572">
        <v>17.52</v>
      </c>
    </row>
    <row r="7499" spans="1:4" ht="25.5">
      <c r="A7499" s="571">
        <v>588</v>
      </c>
      <c r="B7499" s="571" t="s">
        <v>336</v>
      </c>
      <c r="C7499" s="571" t="s">
        <v>6752</v>
      </c>
      <c r="D7499" s="572">
        <v>17.46</v>
      </c>
    </row>
    <row r="7500" spans="1:4">
      <c r="A7500" s="571">
        <v>589</v>
      </c>
      <c r="B7500" s="571" t="s">
        <v>337</v>
      </c>
      <c r="C7500" s="571" t="s">
        <v>6752</v>
      </c>
      <c r="D7500" s="572">
        <v>29.52</v>
      </c>
    </row>
    <row r="7501" spans="1:4">
      <c r="A7501" s="571">
        <v>584</v>
      </c>
      <c r="B7501" s="571" t="s">
        <v>332</v>
      </c>
      <c r="C7501" s="571" t="s">
        <v>6752</v>
      </c>
      <c r="D7501" s="572">
        <v>18.649999999999999</v>
      </c>
    </row>
    <row r="7502" spans="1:4">
      <c r="A7502" s="571">
        <v>4912</v>
      </c>
      <c r="B7502" s="571" t="s">
        <v>1531</v>
      </c>
      <c r="C7502" s="571" t="s">
        <v>6745</v>
      </c>
      <c r="D7502" s="572">
        <v>4.08</v>
      </c>
    </row>
    <row r="7503" spans="1:4" ht="25.5">
      <c r="A7503" s="571">
        <v>574</v>
      </c>
      <c r="B7503" s="571" t="s">
        <v>330</v>
      </c>
      <c r="C7503" s="571" t="s">
        <v>6752</v>
      </c>
      <c r="D7503" s="572">
        <v>22.12</v>
      </c>
    </row>
    <row r="7504" spans="1:4" ht="25.5">
      <c r="A7504" s="571">
        <v>567</v>
      </c>
      <c r="B7504" s="571" t="s">
        <v>327</v>
      </c>
      <c r="C7504" s="571" t="s">
        <v>6752</v>
      </c>
      <c r="D7504" s="572">
        <v>8.1999999999999993</v>
      </c>
    </row>
    <row r="7505" spans="1:4" ht="25.5">
      <c r="A7505" s="571">
        <v>568</v>
      </c>
      <c r="B7505" s="571" t="s">
        <v>328</v>
      </c>
      <c r="C7505" s="571" t="s">
        <v>6752</v>
      </c>
      <c r="D7505" s="572">
        <v>49.63</v>
      </c>
    </row>
    <row r="7506" spans="1:4" ht="25.5">
      <c r="A7506" s="571">
        <v>569</v>
      </c>
      <c r="B7506" s="571" t="s">
        <v>329</v>
      </c>
      <c r="C7506" s="571" t="s">
        <v>6745</v>
      </c>
      <c r="D7506" s="572">
        <v>6.9</v>
      </c>
    </row>
    <row r="7507" spans="1:4" ht="25.5">
      <c r="A7507" s="571">
        <v>1165</v>
      </c>
      <c r="B7507" s="571" t="s">
        <v>548</v>
      </c>
      <c r="C7507" s="571" t="s">
        <v>6748</v>
      </c>
      <c r="D7507" s="572">
        <v>9.6999999999999993</v>
      </c>
    </row>
    <row r="7508" spans="1:4" ht="25.5">
      <c r="A7508" s="571">
        <v>1164</v>
      </c>
      <c r="B7508" s="571" t="s">
        <v>547</v>
      </c>
      <c r="C7508" s="571" t="s">
        <v>6748</v>
      </c>
      <c r="D7508" s="572">
        <v>7.85</v>
      </c>
    </row>
    <row r="7509" spans="1:4" ht="25.5">
      <c r="A7509" s="571">
        <v>1162</v>
      </c>
      <c r="B7509" s="571" t="s">
        <v>545</v>
      </c>
      <c r="C7509" s="571" t="s">
        <v>6748</v>
      </c>
      <c r="D7509" s="572">
        <v>2.73</v>
      </c>
    </row>
    <row r="7510" spans="1:4" ht="25.5">
      <c r="A7510" s="571">
        <v>12395</v>
      </c>
      <c r="B7510" s="571" t="s">
        <v>2624</v>
      </c>
      <c r="C7510" s="571" t="s">
        <v>6748</v>
      </c>
      <c r="D7510" s="572">
        <v>2.65</v>
      </c>
    </row>
    <row r="7511" spans="1:4" ht="25.5">
      <c r="A7511" s="571">
        <v>1170</v>
      </c>
      <c r="B7511" s="571" t="s">
        <v>553</v>
      </c>
      <c r="C7511" s="571" t="s">
        <v>6748</v>
      </c>
      <c r="D7511" s="572">
        <v>5.15</v>
      </c>
    </row>
    <row r="7512" spans="1:4" ht="25.5">
      <c r="A7512" s="571">
        <v>1169</v>
      </c>
      <c r="B7512" s="571" t="s">
        <v>552</v>
      </c>
      <c r="C7512" s="571" t="s">
        <v>6748</v>
      </c>
      <c r="D7512" s="572">
        <v>25.28</v>
      </c>
    </row>
    <row r="7513" spans="1:4" ht="25.5">
      <c r="A7513" s="571">
        <v>1166</v>
      </c>
      <c r="B7513" s="571" t="s">
        <v>549</v>
      </c>
      <c r="C7513" s="571" t="s">
        <v>6748</v>
      </c>
      <c r="D7513" s="572">
        <v>14.01</v>
      </c>
    </row>
    <row r="7514" spans="1:4" ht="25.5">
      <c r="A7514" s="571">
        <v>1163</v>
      </c>
      <c r="B7514" s="571" t="s">
        <v>546</v>
      </c>
      <c r="C7514" s="571" t="s">
        <v>6748</v>
      </c>
      <c r="D7514" s="572">
        <v>3.53</v>
      </c>
    </row>
    <row r="7515" spans="1:4" ht="25.5">
      <c r="A7515" s="571">
        <v>12396</v>
      </c>
      <c r="B7515" s="571" t="s">
        <v>2625</v>
      </c>
      <c r="C7515" s="571" t="s">
        <v>6748</v>
      </c>
      <c r="D7515" s="572">
        <v>2.65</v>
      </c>
    </row>
    <row r="7516" spans="1:4" ht="25.5">
      <c r="A7516" s="571">
        <v>1168</v>
      </c>
      <c r="B7516" s="571" t="s">
        <v>551</v>
      </c>
      <c r="C7516" s="571" t="s">
        <v>6748</v>
      </c>
      <c r="D7516" s="572">
        <v>36.03</v>
      </c>
    </row>
    <row r="7517" spans="1:4" ht="25.5">
      <c r="A7517" s="571">
        <v>1167</v>
      </c>
      <c r="B7517" s="571" t="s">
        <v>550</v>
      </c>
      <c r="C7517" s="571" t="s">
        <v>6748</v>
      </c>
      <c r="D7517" s="572">
        <v>60.27</v>
      </c>
    </row>
    <row r="7518" spans="1:4" ht="25.5">
      <c r="A7518" s="571">
        <v>36331</v>
      </c>
      <c r="B7518" s="571" t="s">
        <v>6989</v>
      </c>
      <c r="C7518" s="571" t="s">
        <v>6748</v>
      </c>
      <c r="D7518" s="572">
        <v>1.1299999999999999</v>
      </c>
    </row>
    <row r="7519" spans="1:4" ht="25.5">
      <c r="A7519" s="571">
        <v>36346</v>
      </c>
      <c r="B7519" s="571" t="s">
        <v>6990</v>
      </c>
      <c r="C7519" s="571" t="s">
        <v>6748</v>
      </c>
      <c r="D7519" s="572">
        <v>1.94</v>
      </c>
    </row>
    <row r="7520" spans="1:4" ht="25.5">
      <c r="A7520" s="571">
        <v>1210</v>
      </c>
      <c r="B7520" s="571" t="s">
        <v>573</v>
      </c>
      <c r="C7520" s="571" t="s">
        <v>6748</v>
      </c>
      <c r="D7520" s="572">
        <v>5.78</v>
      </c>
    </row>
    <row r="7521" spans="1:4" ht="25.5">
      <c r="A7521" s="571">
        <v>1203</v>
      </c>
      <c r="B7521" s="571" t="s">
        <v>568</v>
      </c>
      <c r="C7521" s="571" t="s">
        <v>6748</v>
      </c>
      <c r="D7521" s="572">
        <v>4.41</v>
      </c>
    </row>
    <row r="7522" spans="1:4" ht="25.5">
      <c r="A7522" s="571">
        <v>1197</v>
      </c>
      <c r="B7522" s="571" t="s">
        <v>563</v>
      </c>
      <c r="C7522" s="571" t="s">
        <v>6748</v>
      </c>
      <c r="D7522" s="572">
        <v>0.95</v>
      </c>
    </row>
    <row r="7523" spans="1:4" ht="25.5">
      <c r="A7523" s="571">
        <v>1202</v>
      </c>
      <c r="B7523" s="571" t="s">
        <v>567</v>
      </c>
      <c r="C7523" s="571" t="s">
        <v>6748</v>
      </c>
      <c r="D7523" s="572">
        <v>2.56</v>
      </c>
    </row>
    <row r="7524" spans="1:4" ht="25.5">
      <c r="A7524" s="571">
        <v>1188</v>
      </c>
      <c r="B7524" s="571" t="s">
        <v>557</v>
      </c>
      <c r="C7524" s="571" t="s">
        <v>6748</v>
      </c>
      <c r="D7524" s="572">
        <v>14.62</v>
      </c>
    </row>
    <row r="7525" spans="1:4">
      <c r="A7525" s="571">
        <v>1211</v>
      </c>
      <c r="B7525" s="571" t="s">
        <v>574</v>
      </c>
      <c r="C7525" s="571" t="s">
        <v>6748</v>
      </c>
      <c r="D7525" s="572">
        <v>8.09</v>
      </c>
    </row>
    <row r="7526" spans="1:4" ht="25.5">
      <c r="A7526" s="571">
        <v>1198</v>
      </c>
      <c r="B7526" s="571" t="s">
        <v>564</v>
      </c>
      <c r="C7526" s="571" t="s">
        <v>6748</v>
      </c>
      <c r="D7526" s="572">
        <v>1.46</v>
      </c>
    </row>
    <row r="7527" spans="1:4">
      <c r="A7527" s="571">
        <v>1199</v>
      </c>
      <c r="B7527" s="571" t="s">
        <v>565</v>
      </c>
      <c r="C7527" s="571" t="s">
        <v>6748</v>
      </c>
      <c r="D7527" s="572">
        <v>22.65</v>
      </c>
    </row>
    <row r="7528" spans="1:4" ht="25.5">
      <c r="A7528" s="571">
        <v>20088</v>
      </c>
      <c r="B7528" s="571" t="s">
        <v>2901</v>
      </c>
      <c r="C7528" s="571" t="s">
        <v>6748</v>
      </c>
      <c r="D7528" s="572">
        <v>8.84</v>
      </c>
    </row>
    <row r="7529" spans="1:4" ht="25.5">
      <c r="A7529" s="571">
        <v>20089</v>
      </c>
      <c r="B7529" s="571" t="s">
        <v>2902</v>
      </c>
      <c r="C7529" s="571" t="s">
        <v>6748</v>
      </c>
      <c r="D7529" s="572">
        <v>44.04</v>
      </c>
    </row>
    <row r="7530" spans="1:4" ht="25.5">
      <c r="A7530" s="571">
        <v>20087</v>
      </c>
      <c r="B7530" s="571" t="s">
        <v>2900</v>
      </c>
      <c r="C7530" s="571" t="s">
        <v>6748</v>
      </c>
      <c r="D7530" s="572">
        <v>5.97</v>
      </c>
    </row>
    <row r="7531" spans="1:4" ht="25.5">
      <c r="A7531" s="571">
        <v>1200</v>
      </c>
      <c r="B7531" s="571" t="s">
        <v>566</v>
      </c>
      <c r="C7531" s="571" t="s">
        <v>6748</v>
      </c>
      <c r="D7531" s="572">
        <v>5.96</v>
      </c>
    </row>
    <row r="7532" spans="1:4" ht="25.5">
      <c r="A7532" s="571">
        <v>12909</v>
      </c>
      <c r="B7532" s="571" t="s">
        <v>2751</v>
      </c>
      <c r="C7532" s="571" t="s">
        <v>6748</v>
      </c>
      <c r="D7532" s="572">
        <v>2.64</v>
      </c>
    </row>
    <row r="7533" spans="1:4" ht="25.5">
      <c r="A7533" s="571">
        <v>12910</v>
      </c>
      <c r="B7533" s="571" t="s">
        <v>2752</v>
      </c>
      <c r="C7533" s="571" t="s">
        <v>6748</v>
      </c>
      <c r="D7533" s="572">
        <v>4.51</v>
      </c>
    </row>
    <row r="7534" spans="1:4" ht="25.5">
      <c r="A7534" s="571">
        <v>1184</v>
      </c>
      <c r="B7534" s="571" t="s">
        <v>555</v>
      </c>
      <c r="C7534" s="571" t="s">
        <v>6748</v>
      </c>
      <c r="D7534" s="572">
        <v>53.91</v>
      </c>
    </row>
    <row r="7535" spans="1:4" ht="25.5">
      <c r="A7535" s="571">
        <v>1191</v>
      </c>
      <c r="B7535" s="571" t="s">
        <v>559</v>
      </c>
      <c r="C7535" s="571" t="s">
        <v>6748</v>
      </c>
      <c r="D7535" s="572">
        <v>0.87</v>
      </c>
    </row>
    <row r="7536" spans="1:4" ht="25.5">
      <c r="A7536" s="571">
        <v>1185</v>
      </c>
      <c r="B7536" s="571" t="s">
        <v>556</v>
      </c>
      <c r="C7536" s="571" t="s">
        <v>6748</v>
      </c>
      <c r="D7536" s="572">
        <v>0.94</v>
      </c>
    </row>
    <row r="7537" spans="1:4" ht="25.5">
      <c r="A7537" s="571">
        <v>1189</v>
      </c>
      <c r="B7537" s="571" t="s">
        <v>558</v>
      </c>
      <c r="C7537" s="571" t="s">
        <v>6748</v>
      </c>
      <c r="D7537" s="572">
        <v>1.33</v>
      </c>
    </row>
    <row r="7538" spans="1:4" ht="25.5">
      <c r="A7538" s="571">
        <v>1193</v>
      </c>
      <c r="B7538" s="571" t="s">
        <v>560</v>
      </c>
      <c r="C7538" s="571" t="s">
        <v>6748</v>
      </c>
      <c r="D7538" s="572">
        <v>2.64</v>
      </c>
    </row>
    <row r="7539" spans="1:4" ht="25.5">
      <c r="A7539" s="571">
        <v>1194</v>
      </c>
      <c r="B7539" s="571" t="s">
        <v>561</v>
      </c>
      <c r="C7539" s="571" t="s">
        <v>6748</v>
      </c>
      <c r="D7539" s="572">
        <v>4.8899999999999997</v>
      </c>
    </row>
    <row r="7540" spans="1:4" ht="25.5">
      <c r="A7540" s="571">
        <v>1195</v>
      </c>
      <c r="B7540" s="571" t="s">
        <v>562</v>
      </c>
      <c r="C7540" s="571" t="s">
        <v>6748</v>
      </c>
      <c r="D7540" s="572">
        <v>7.47</v>
      </c>
    </row>
    <row r="7541" spans="1:4" ht="25.5">
      <c r="A7541" s="571">
        <v>1204</v>
      </c>
      <c r="B7541" s="571" t="s">
        <v>569</v>
      </c>
      <c r="C7541" s="571" t="s">
        <v>6748</v>
      </c>
      <c r="D7541" s="572">
        <v>13.8</v>
      </c>
    </row>
    <row r="7542" spans="1:4" ht="25.5">
      <c r="A7542" s="571">
        <v>1205</v>
      </c>
      <c r="B7542" s="571" t="s">
        <v>570</v>
      </c>
      <c r="C7542" s="571" t="s">
        <v>6748</v>
      </c>
      <c r="D7542" s="572">
        <v>31.12</v>
      </c>
    </row>
    <row r="7543" spans="1:4" ht="25.5">
      <c r="A7543" s="571">
        <v>1207</v>
      </c>
      <c r="B7543" s="571" t="s">
        <v>572</v>
      </c>
      <c r="C7543" s="571" t="s">
        <v>6748</v>
      </c>
      <c r="D7543" s="572">
        <v>24.43</v>
      </c>
    </row>
    <row r="7544" spans="1:4" ht="25.5">
      <c r="A7544" s="571">
        <v>1206</v>
      </c>
      <c r="B7544" s="571" t="s">
        <v>571</v>
      </c>
      <c r="C7544" s="571" t="s">
        <v>6748</v>
      </c>
      <c r="D7544" s="572">
        <v>5.86</v>
      </c>
    </row>
    <row r="7545" spans="1:4" ht="25.5">
      <c r="A7545" s="571">
        <v>1183</v>
      </c>
      <c r="B7545" s="571" t="s">
        <v>554</v>
      </c>
      <c r="C7545" s="571" t="s">
        <v>6748</v>
      </c>
      <c r="D7545" s="572">
        <v>13.11</v>
      </c>
    </row>
    <row r="7546" spans="1:4" ht="25.5">
      <c r="A7546" s="571">
        <v>26047</v>
      </c>
      <c r="B7546" s="571" t="s">
        <v>3126</v>
      </c>
      <c r="C7546" s="571" t="s">
        <v>6748</v>
      </c>
      <c r="D7546" s="572">
        <v>105.33</v>
      </c>
    </row>
    <row r="7547" spans="1:4" ht="25.5">
      <c r="A7547" s="571">
        <v>26048</v>
      </c>
      <c r="B7547" s="571" t="s">
        <v>3127</v>
      </c>
      <c r="C7547" s="571" t="s">
        <v>6748</v>
      </c>
      <c r="D7547" s="572">
        <v>156.93</v>
      </c>
    </row>
    <row r="7548" spans="1:4" ht="25.5">
      <c r="A7548" s="571">
        <v>12894</v>
      </c>
      <c r="B7548" s="571" t="s">
        <v>2749</v>
      </c>
      <c r="C7548" s="571" t="s">
        <v>6748</v>
      </c>
      <c r="D7548" s="572">
        <v>15.6</v>
      </c>
    </row>
    <row r="7549" spans="1:4" ht="38.25">
      <c r="A7549" s="571">
        <v>12895</v>
      </c>
      <c r="B7549" s="571" t="s">
        <v>2750</v>
      </c>
      <c r="C7549" s="571" t="s">
        <v>6748</v>
      </c>
      <c r="D7549" s="572">
        <v>12</v>
      </c>
    </row>
    <row r="7550" spans="1:4" ht="51">
      <c r="A7550" s="571">
        <v>1631</v>
      </c>
      <c r="B7550" s="571" t="s">
        <v>692</v>
      </c>
      <c r="C7550" s="571" t="s">
        <v>6748</v>
      </c>
      <c r="D7550" s="572">
        <v>100.14</v>
      </c>
    </row>
    <row r="7551" spans="1:4" ht="51">
      <c r="A7551" s="571">
        <v>1633</v>
      </c>
      <c r="B7551" s="571" t="s">
        <v>693</v>
      </c>
      <c r="C7551" s="571" t="s">
        <v>6748</v>
      </c>
      <c r="D7551" s="572">
        <v>170.15</v>
      </c>
    </row>
    <row r="7552" spans="1:4" ht="25.5">
      <c r="A7552" s="571">
        <v>10818</v>
      </c>
      <c r="B7552" s="571" t="s">
        <v>2179</v>
      </c>
      <c r="C7552" s="571" t="s">
        <v>6745</v>
      </c>
      <c r="D7552" s="572">
        <v>24.64</v>
      </c>
    </row>
    <row r="7553" spans="1:4" ht="76.5">
      <c r="A7553" s="571">
        <v>39359</v>
      </c>
      <c r="B7553" s="571" t="s">
        <v>7232</v>
      </c>
      <c r="C7553" s="571" t="s">
        <v>6748</v>
      </c>
      <c r="D7553" s="572">
        <v>20.07</v>
      </c>
    </row>
    <row r="7554" spans="1:4" ht="76.5">
      <c r="A7554" s="571">
        <v>39360</v>
      </c>
      <c r="B7554" s="571" t="s">
        <v>7233</v>
      </c>
      <c r="C7554" s="571" t="s">
        <v>6748</v>
      </c>
      <c r="D7554" s="572">
        <v>18.239999999999998</v>
      </c>
    </row>
    <row r="7555" spans="1:4" ht="25.5">
      <c r="A7555" s="571">
        <v>10710</v>
      </c>
      <c r="B7555" s="571" t="s">
        <v>2165</v>
      </c>
      <c r="C7555" s="571" t="s">
        <v>6753</v>
      </c>
      <c r="D7555" s="572">
        <v>67.42</v>
      </c>
    </row>
    <row r="7556" spans="1:4" ht="25.5">
      <c r="A7556" s="571">
        <v>10709</v>
      </c>
      <c r="B7556" s="571" t="s">
        <v>2164</v>
      </c>
      <c r="C7556" s="571" t="s">
        <v>6753</v>
      </c>
      <c r="D7556" s="572">
        <v>82.83</v>
      </c>
    </row>
    <row r="7557" spans="1:4" ht="38.25">
      <c r="A7557" s="571">
        <v>39636</v>
      </c>
      <c r="B7557" s="571" t="s">
        <v>4209</v>
      </c>
      <c r="C7557" s="571" t="s">
        <v>6753</v>
      </c>
      <c r="D7557" s="572">
        <v>84.58</v>
      </c>
    </row>
    <row r="7558" spans="1:4" ht="38.25">
      <c r="A7558" s="571">
        <v>10708</v>
      </c>
      <c r="B7558" s="571" t="s">
        <v>2163</v>
      </c>
      <c r="C7558" s="571" t="s">
        <v>6753</v>
      </c>
      <c r="D7558" s="572">
        <v>26.1</v>
      </c>
    </row>
    <row r="7559" spans="1:4" ht="38.25">
      <c r="A7559" s="571">
        <v>39635</v>
      </c>
      <c r="B7559" s="571" t="s">
        <v>4208</v>
      </c>
      <c r="C7559" s="571" t="s">
        <v>6753</v>
      </c>
      <c r="D7559" s="572">
        <v>44.43</v>
      </c>
    </row>
    <row r="7560" spans="1:4">
      <c r="A7560" s="571">
        <v>6117</v>
      </c>
      <c r="B7560" s="571" t="s">
        <v>13396</v>
      </c>
      <c r="C7560" s="571" t="s">
        <v>6751</v>
      </c>
      <c r="D7560" s="572">
        <v>11.87</v>
      </c>
    </row>
    <row r="7561" spans="1:4">
      <c r="A7561" s="571">
        <v>40913</v>
      </c>
      <c r="B7561" s="571" t="s">
        <v>4434</v>
      </c>
      <c r="C7561" s="571" t="s">
        <v>6936</v>
      </c>
      <c r="D7561" s="572">
        <v>2093.89</v>
      </c>
    </row>
    <row r="7562" spans="1:4">
      <c r="A7562" s="571">
        <v>1214</v>
      </c>
      <c r="B7562" s="571" t="s">
        <v>576</v>
      </c>
      <c r="C7562" s="571" t="s">
        <v>6751</v>
      </c>
      <c r="D7562" s="572">
        <v>13.83</v>
      </c>
    </row>
    <row r="7563" spans="1:4">
      <c r="A7563" s="571">
        <v>40915</v>
      </c>
      <c r="B7563" s="571" t="s">
        <v>4436</v>
      </c>
      <c r="C7563" s="571" t="s">
        <v>6936</v>
      </c>
      <c r="D7563" s="572">
        <v>2442.09</v>
      </c>
    </row>
    <row r="7564" spans="1:4">
      <c r="A7564" s="571">
        <v>1213</v>
      </c>
      <c r="B7564" s="571" t="s">
        <v>575</v>
      </c>
      <c r="C7564" s="571" t="s">
        <v>6751</v>
      </c>
      <c r="D7564" s="572">
        <v>12.68</v>
      </c>
    </row>
    <row r="7565" spans="1:4">
      <c r="A7565" s="571">
        <v>40914</v>
      </c>
      <c r="B7565" s="571" t="s">
        <v>4435</v>
      </c>
      <c r="C7565" s="571" t="s">
        <v>6936</v>
      </c>
      <c r="D7565" s="572">
        <v>2236.52</v>
      </c>
    </row>
    <row r="7566" spans="1:4" ht="38.25">
      <c r="A7566" s="571">
        <v>5091</v>
      </c>
      <c r="B7566" s="571" t="s">
        <v>1593</v>
      </c>
      <c r="C7566" s="571" t="s">
        <v>6748</v>
      </c>
      <c r="D7566" s="572">
        <v>15.08</v>
      </c>
    </row>
    <row r="7567" spans="1:4" ht="51">
      <c r="A7567" s="571">
        <v>14615</v>
      </c>
      <c r="B7567" s="571" t="s">
        <v>2866</v>
      </c>
      <c r="C7567" s="571" t="s">
        <v>6748</v>
      </c>
      <c r="D7567" s="572">
        <v>3298.56</v>
      </c>
    </row>
    <row r="7568" spans="1:4" ht="25.5">
      <c r="A7568" s="571">
        <v>2711</v>
      </c>
      <c r="B7568" s="571" t="s">
        <v>933</v>
      </c>
      <c r="C7568" s="571" t="s">
        <v>6748</v>
      </c>
      <c r="D7568" s="572">
        <v>103.29</v>
      </c>
    </row>
    <row r="7569" spans="1:4" ht="51">
      <c r="A7569" s="571">
        <v>37727</v>
      </c>
      <c r="B7569" s="571" t="s">
        <v>3576</v>
      </c>
      <c r="C7569" s="571" t="s">
        <v>6748</v>
      </c>
      <c r="D7569" s="572">
        <v>8500</v>
      </c>
    </row>
    <row r="7570" spans="1:4" ht="51">
      <c r="A7570" s="571">
        <v>37728</v>
      </c>
      <c r="B7570" s="571" t="s">
        <v>3577</v>
      </c>
      <c r="C7570" s="571" t="s">
        <v>6748</v>
      </c>
      <c r="D7570" s="572">
        <v>11531.46</v>
      </c>
    </row>
    <row r="7571" spans="1:4" ht="51">
      <c r="A7571" s="571">
        <v>37729</v>
      </c>
      <c r="B7571" s="571" t="s">
        <v>3578</v>
      </c>
      <c r="C7571" s="571" t="s">
        <v>6748</v>
      </c>
      <c r="D7571" s="572">
        <v>12482.51</v>
      </c>
    </row>
    <row r="7572" spans="1:4" ht="51">
      <c r="A7572" s="571">
        <v>37730</v>
      </c>
      <c r="B7572" s="571" t="s">
        <v>3579</v>
      </c>
      <c r="C7572" s="571" t="s">
        <v>6748</v>
      </c>
      <c r="D7572" s="572">
        <v>13433.56</v>
      </c>
    </row>
    <row r="7573" spans="1:4" ht="51">
      <c r="A7573" s="571">
        <v>37731</v>
      </c>
      <c r="B7573" s="571" t="s">
        <v>3580</v>
      </c>
      <c r="C7573" s="571" t="s">
        <v>6748</v>
      </c>
      <c r="D7573" s="572">
        <v>14384.61</v>
      </c>
    </row>
    <row r="7574" spans="1:4" ht="51">
      <c r="A7574" s="571">
        <v>37732</v>
      </c>
      <c r="B7574" s="571" t="s">
        <v>3581</v>
      </c>
      <c r="C7574" s="571" t="s">
        <v>6748</v>
      </c>
      <c r="D7574" s="572">
        <v>16405.59</v>
      </c>
    </row>
    <row r="7575" spans="1:4" ht="38.25">
      <c r="A7575" s="571">
        <v>42250</v>
      </c>
      <c r="B7575" s="571" t="s">
        <v>12097</v>
      </c>
      <c r="C7575" s="571" t="s">
        <v>6773</v>
      </c>
      <c r="D7575" s="572">
        <v>1704.87</v>
      </c>
    </row>
    <row r="7576" spans="1:4" ht="51">
      <c r="A7576" s="571">
        <v>42256</v>
      </c>
      <c r="B7576" s="571" t="s">
        <v>12099</v>
      </c>
      <c r="C7576" s="571" t="s">
        <v>6745</v>
      </c>
      <c r="D7576" s="572">
        <v>3.57</v>
      </c>
    </row>
    <row r="7577" spans="1:4">
      <c r="A7577" s="571">
        <v>4743</v>
      </c>
      <c r="B7577" s="571" t="s">
        <v>1468</v>
      </c>
      <c r="C7577" s="571" t="s">
        <v>6746</v>
      </c>
      <c r="D7577" s="572">
        <v>29.56</v>
      </c>
    </row>
    <row r="7578" spans="1:4">
      <c r="A7578" s="571">
        <v>4744</v>
      </c>
      <c r="B7578" s="571" t="s">
        <v>1469</v>
      </c>
      <c r="C7578" s="571" t="s">
        <v>6746</v>
      </c>
      <c r="D7578" s="572">
        <v>38.65</v>
      </c>
    </row>
    <row r="7579" spans="1:4">
      <c r="A7579" s="571">
        <v>4745</v>
      </c>
      <c r="B7579" s="571" t="s">
        <v>1470</v>
      </c>
      <c r="C7579" s="571" t="s">
        <v>6746</v>
      </c>
      <c r="D7579" s="572">
        <v>51.78</v>
      </c>
    </row>
    <row r="7580" spans="1:4" ht="76.5">
      <c r="A7580" s="571">
        <v>36496</v>
      </c>
      <c r="B7580" s="571" t="s">
        <v>3397</v>
      </c>
      <c r="C7580" s="571" t="s">
        <v>6748</v>
      </c>
      <c r="D7580" s="572">
        <v>8374.99</v>
      </c>
    </row>
    <row r="7581" spans="1:4" ht="63.75">
      <c r="A7581" s="571">
        <v>10630</v>
      </c>
      <c r="B7581" s="571" t="s">
        <v>6939</v>
      </c>
      <c r="C7581" s="571" t="s">
        <v>6748</v>
      </c>
      <c r="D7581" s="572">
        <v>404662.29</v>
      </c>
    </row>
    <row r="7582" spans="1:4" ht="63.75">
      <c r="A7582" s="571">
        <v>37762</v>
      </c>
      <c r="B7582" s="571" t="s">
        <v>7003</v>
      </c>
      <c r="C7582" s="571" t="s">
        <v>6748</v>
      </c>
      <c r="D7582" s="572">
        <v>347054.16</v>
      </c>
    </row>
    <row r="7583" spans="1:4" ht="63.75">
      <c r="A7583" s="571">
        <v>37763</v>
      </c>
      <c r="B7583" s="571" t="s">
        <v>7004</v>
      </c>
      <c r="C7583" s="571" t="s">
        <v>6748</v>
      </c>
      <c r="D7583" s="572">
        <v>351269.37</v>
      </c>
    </row>
    <row r="7584" spans="1:4" ht="51">
      <c r="A7584" s="571">
        <v>41992</v>
      </c>
      <c r="B7584" s="571" t="s">
        <v>7318</v>
      </c>
      <c r="C7584" s="571" t="s">
        <v>6748</v>
      </c>
      <c r="D7584" s="572">
        <v>399323.03</v>
      </c>
    </row>
    <row r="7585" spans="1:4" ht="63.75">
      <c r="A7585" s="571">
        <v>13215</v>
      </c>
      <c r="B7585" s="571" t="s">
        <v>6950</v>
      </c>
      <c r="C7585" s="571" t="s">
        <v>6748</v>
      </c>
      <c r="D7585" s="572">
        <v>489669.5</v>
      </c>
    </row>
    <row r="7586" spans="1:4" ht="25.5">
      <c r="A7586" s="571">
        <v>4235</v>
      </c>
      <c r="B7586" s="571" t="s">
        <v>1365</v>
      </c>
      <c r="C7586" s="571" t="s">
        <v>6751</v>
      </c>
      <c r="D7586" s="572">
        <v>7.79</v>
      </c>
    </row>
    <row r="7587" spans="1:4" ht="25.5">
      <c r="A7587" s="571">
        <v>40976</v>
      </c>
      <c r="B7587" s="571" t="s">
        <v>4460</v>
      </c>
      <c r="C7587" s="571" t="s">
        <v>6936</v>
      </c>
      <c r="D7587" s="572">
        <v>1376.45</v>
      </c>
    </row>
    <row r="7588" spans="1:4" ht="38.25">
      <c r="A7588" s="571">
        <v>39013</v>
      </c>
      <c r="B7588" s="571" t="s">
        <v>6138</v>
      </c>
      <c r="C7588" s="571" t="s">
        <v>6748</v>
      </c>
      <c r="D7588" s="572">
        <v>0.99</v>
      </c>
    </row>
    <row r="7589" spans="1:4">
      <c r="A7589" s="571">
        <v>41967</v>
      </c>
      <c r="B7589" s="571" t="s">
        <v>6694</v>
      </c>
      <c r="C7589" s="571" t="s">
        <v>6747</v>
      </c>
      <c r="D7589" s="572">
        <v>4.74</v>
      </c>
    </row>
    <row r="7590" spans="1:4" ht="38.25">
      <c r="A7590" s="571">
        <v>12760</v>
      </c>
      <c r="B7590" s="571" t="s">
        <v>2728</v>
      </c>
      <c r="C7590" s="571" t="s">
        <v>6753</v>
      </c>
      <c r="D7590" s="572">
        <v>859.45</v>
      </c>
    </row>
    <row r="7591" spans="1:4" ht="38.25">
      <c r="A7591" s="571">
        <v>12759</v>
      </c>
      <c r="B7591" s="571" t="s">
        <v>2727</v>
      </c>
      <c r="C7591" s="571" t="s">
        <v>6753</v>
      </c>
      <c r="D7591" s="572">
        <v>572.96</v>
      </c>
    </row>
    <row r="7592" spans="1:4" ht="38.25">
      <c r="A7592" s="571">
        <v>40424</v>
      </c>
      <c r="B7592" s="571" t="s">
        <v>4366</v>
      </c>
      <c r="C7592" s="571" t="s">
        <v>6745</v>
      </c>
      <c r="D7592" s="572">
        <v>4.49</v>
      </c>
    </row>
    <row r="7593" spans="1:4" ht="25.5">
      <c r="A7593" s="571">
        <v>1325</v>
      </c>
      <c r="B7593" s="571" t="s">
        <v>585</v>
      </c>
      <c r="C7593" s="571" t="s">
        <v>6745</v>
      </c>
      <c r="D7593" s="572">
        <v>5.48</v>
      </c>
    </row>
    <row r="7594" spans="1:4" ht="25.5">
      <c r="A7594" s="571">
        <v>1327</v>
      </c>
      <c r="B7594" s="571" t="s">
        <v>586</v>
      </c>
      <c r="C7594" s="571" t="s">
        <v>6745</v>
      </c>
      <c r="D7594" s="572">
        <v>4.9000000000000004</v>
      </c>
    </row>
    <row r="7595" spans="1:4" ht="25.5">
      <c r="A7595" s="571">
        <v>1328</v>
      </c>
      <c r="B7595" s="571" t="s">
        <v>587</v>
      </c>
      <c r="C7595" s="571" t="s">
        <v>6745</v>
      </c>
      <c r="D7595" s="572">
        <v>5.13</v>
      </c>
    </row>
    <row r="7596" spans="1:4" ht="25.5">
      <c r="A7596" s="571">
        <v>1321</v>
      </c>
      <c r="B7596" s="571" t="s">
        <v>582</v>
      </c>
      <c r="C7596" s="571" t="s">
        <v>6745</v>
      </c>
      <c r="D7596" s="572">
        <v>5.5</v>
      </c>
    </row>
    <row r="7597" spans="1:4" ht="25.5">
      <c r="A7597" s="571">
        <v>1318</v>
      </c>
      <c r="B7597" s="571" t="s">
        <v>580</v>
      </c>
      <c r="C7597" s="571" t="s">
        <v>6745</v>
      </c>
      <c r="D7597" s="572">
        <v>5.29</v>
      </c>
    </row>
    <row r="7598" spans="1:4" ht="25.5">
      <c r="A7598" s="571">
        <v>1322</v>
      </c>
      <c r="B7598" s="571" t="s">
        <v>583</v>
      </c>
      <c r="C7598" s="571" t="s">
        <v>6745</v>
      </c>
      <c r="D7598" s="572">
        <v>5.83</v>
      </c>
    </row>
    <row r="7599" spans="1:4" ht="25.5">
      <c r="A7599" s="571">
        <v>1323</v>
      </c>
      <c r="B7599" s="571" t="s">
        <v>584</v>
      </c>
      <c r="C7599" s="571" t="s">
        <v>6745</v>
      </c>
      <c r="D7599" s="572">
        <v>5.7</v>
      </c>
    </row>
    <row r="7600" spans="1:4" ht="25.5">
      <c r="A7600" s="571">
        <v>1319</v>
      </c>
      <c r="B7600" s="571" t="s">
        <v>581</v>
      </c>
      <c r="C7600" s="571" t="s">
        <v>6745</v>
      </c>
      <c r="D7600" s="572">
        <v>5.04</v>
      </c>
    </row>
    <row r="7601" spans="1:4" ht="25.5">
      <c r="A7601" s="571">
        <v>11026</v>
      </c>
      <c r="B7601" s="571" t="s">
        <v>2228</v>
      </c>
      <c r="C7601" s="571" t="s">
        <v>6745</v>
      </c>
      <c r="D7601" s="572">
        <v>6.75</v>
      </c>
    </row>
    <row r="7602" spans="1:4" ht="25.5">
      <c r="A7602" s="571">
        <v>11027</v>
      </c>
      <c r="B7602" s="571" t="s">
        <v>2229</v>
      </c>
      <c r="C7602" s="571" t="s">
        <v>6745</v>
      </c>
      <c r="D7602" s="572">
        <v>7.17</v>
      </c>
    </row>
    <row r="7603" spans="1:4" ht="25.5">
      <c r="A7603" s="571">
        <v>11046</v>
      </c>
      <c r="B7603" s="571" t="s">
        <v>2234</v>
      </c>
      <c r="C7603" s="571" t="s">
        <v>6745</v>
      </c>
      <c r="D7603" s="572">
        <v>6.97</v>
      </c>
    </row>
    <row r="7604" spans="1:4" ht="25.5">
      <c r="A7604" s="571">
        <v>11047</v>
      </c>
      <c r="B7604" s="571" t="s">
        <v>6005</v>
      </c>
      <c r="C7604" s="571" t="s">
        <v>6745</v>
      </c>
      <c r="D7604" s="572">
        <v>5.26</v>
      </c>
    </row>
    <row r="7605" spans="1:4" ht="25.5">
      <c r="A7605" s="571">
        <v>39630</v>
      </c>
      <c r="B7605" s="571" t="s">
        <v>7270</v>
      </c>
      <c r="C7605" s="571" t="s">
        <v>6753</v>
      </c>
      <c r="D7605" s="572">
        <v>48.92</v>
      </c>
    </row>
    <row r="7606" spans="1:4" ht="25.5">
      <c r="A7606" s="571">
        <v>11049</v>
      </c>
      <c r="B7606" s="571" t="s">
        <v>2235</v>
      </c>
      <c r="C7606" s="571" t="s">
        <v>6745</v>
      </c>
      <c r="D7606" s="572">
        <v>6.49</v>
      </c>
    </row>
    <row r="7607" spans="1:4" ht="25.5">
      <c r="A7607" s="571">
        <v>39632</v>
      </c>
      <c r="B7607" s="571" t="s">
        <v>7271</v>
      </c>
      <c r="C7607" s="571" t="s">
        <v>6753</v>
      </c>
      <c r="D7607" s="572">
        <v>34.130000000000003</v>
      </c>
    </row>
    <row r="7608" spans="1:4" ht="25.5">
      <c r="A7608" s="571">
        <v>11051</v>
      </c>
      <c r="B7608" s="571" t="s">
        <v>2236</v>
      </c>
      <c r="C7608" s="571" t="s">
        <v>6745</v>
      </c>
      <c r="D7608" s="572">
        <v>6.97</v>
      </c>
    </row>
    <row r="7609" spans="1:4" ht="25.5">
      <c r="A7609" s="571">
        <v>11061</v>
      </c>
      <c r="B7609" s="571" t="s">
        <v>6006</v>
      </c>
      <c r="C7609" s="571" t="s">
        <v>6745</v>
      </c>
      <c r="D7609" s="572">
        <v>4.87</v>
      </c>
    </row>
    <row r="7610" spans="1:4" ht="25.5">
      <c r="A7610" s="571">
        <v>1336</v>
      </c>
      <c r="B7610" s="571" t="s">
        <v>6770</v>
      </c>
      <c r="C7610" s="571" t="s">
        <v>6753</v>
      </c>
      <c r="D7610" s="572">
        <v>1305.25</v>
      </c>
    </row>
    <row r="7611" spans="1:4" ht="25.5">
      <c r="A7611" s="571">
        <v>1333</v>
      </c>
      <c r="B7611" s="571" t="s">
        <v>590</v>
      </c>
      <c r="C7611" s="571" t="s">
        <v>6745</v>
      </c>
      <c r="D7611" s="572">
        <v>5.07</v>
      </c>
    </row>
    <row r="7612" spans="1:4" ht="25.5">
      <c r="A7612" s="571">
        <v>1330</v>
      </c>
      <c r="B7612" s="571" t="s">
        <v>588</v>
      </c>
      <c r="C7612" s="571" t="s">
        <v>6745</v>
      </c>
      <c r="D7612" s="572">
        <v>5.2</v>
      </c>
    </row>
    <row r="7613" spans="1:4" ht="25.5">
      <c r="A7613" s="571">
        <v>10957</v>
      </c>
      <c r="B7613" s="571" t="s">
        <v>2218</v>
      </c>
      <c r="C7613" s="571" t="s">
        <v>6745</v>
      </c>
      <c r="D7613" s="572">
        <v>6.49</v>
      </c>
    </row>
    <row r="7614" spans="1:4" ht="25.5">
      <c r="A7614" s="571">
        <v>1332</v>
      </c>
      <c r="B7614" s="571" t="s">
        <v>589</v>
      </c>
      <c r="C7614" s="571" t="s">
        <v>6745</v>
      </c>
      <c r="D7614" s="572">
        <v>5.41</v>
      </c>
    </row>
    <row r="7615" spans="1:4" ht="25.5">
      <c r="A7615" s="571">
        <v>1334</v>
      </c>
      <c r="B7615" s="571" t="s">
        <v>591</v>
      </c>
      <c r="C7615" s="571" t="s">
        <v>6745</v>
      </c>
      <c r="D7615" s="572">
        <v>5.99</v>
      </c>
    </row>
    <row r="7616" spans="1:4" ht="25.5">
      <c r="A7616" s="571">
        <v>1335</v>
      </c>
      <c r="B7616" s="571" t="s">
        <v>592</v>
      </c>
      <c r="C7616" s="571" t="s">
        <v>6745</v>
      </c>
      <c r="D7616" s="572">
        <v>6.07</v>
      </c>
    </row>
    <row r="7617" spans="1:4" ht="25.5">
      <c r="A7617" s="571">
        <v>40425</v>
      </c>
      <c r="B7617" s="571" t="s">
        <v>4367</v>
      </c>
      <c r="C7617" s="571" t="s">
        <v>6745</v>
      </c>
      <c r="D7617" s="572">
        <v>4.5199999999999996</v>
      </c>
    </row>
    <row r="7618" spans="1:4" ht="25.5">
      <c r="A7618" s="571">
        <v>1337</v>
      </c>
      <c r="B7618" s="571" t="s">
        <v>593</v>
      </c>
      <c r="C7618" s="571" t="s">
        <v>6745</v>
      </c>
      <c r="D7618" s="572">
        <v>6.4</v>
      </c>
    </row>
    <row r="7619" spans="1:4" ht="25.5">
      <c r="A7619" s="571">
        <v>11122</v>
      </c>
      <c r="B7619" s="571" t="s">
        <v>2268</v>
      </c>
      <c r="C7619" s="571" t="s">
        <v>6745</v>
      </c>
      <c r="D7619" s="572">
        <v>15.1</v>
      </c>
    </row>
    <row r="7620" spans="1:4" ht="25.5">
      <c r="A7620" s="571">
        <v>11123</v>
      </c>
      <c r="B7620" s="571" t="s">
        <v>2269</v>
      </c>
      <c r="C7620" s="571" t="s">
        <v>6745</v>
      </c>
      <c r="D7620" s="572">
        <v>15.1</v>
      </c>
    </row>
    <row r="7621" spans="1:4" ht="25.5">
      <c r="A7621" s="571">
        <v>11125</v>
      </c>
      <c r="B7621" s="571" t="s">
        <v>2270</v>
      </c>
      <c r="C7621" s="571" t="s">
        <v>6745</v>
      </c>
      <c r="D7621" s="572">
        <v>15.1</v>
      </c>
    </row>
    <row r="7622" spans="1:4" ht="38.25">
      <c r="A7622" s="571">
        <v>39416</v>
      </c>
      <c r="B7622" s="571" t="s">
        <v>4095</v>
      </c>
      <c r="C7622" s="571" t="s">
        <v>6753</v>
      </c>
      <c r="D7622" s="572">
        <v>27.51</v>
      </c>
    </row>
    <row r="7623" spans="1:4" ht="38.25">
      <c r="A7623" s="571">
        <v>39417</v>
      </c>
      <c r="B7623" s="571" t="s">
        <v>4096</v>
      </c>
      <c r="C7623" s="571" t="s">
        <v>6753</v>
      </c>
      <c r="D7623" s="572">
        <v>28.84</v>
      </c>
    </row>
    <row r="7624" spans="1:4" ht="38.25">
      <c r="A7624" s="571">
        <v>39414</v>
      </c>
      <c r="B7624" s="571" t="s">
        <v>4093</v>
      </c>
      <c r="C7624" s="571" t="s">
        <v>6753</v>
      </c>
      <c r="D7624" s="572">
        <v>25.84</v>
      </c>
    </row>
    <row r="7625" spans="1:4" ht="38.25">
      <c r="A7625" s="571">
        <v>39415</v>
      </c>
      <c r="B7625" s="571" t="s">
        <v>4094</v>
      </c>
      <c r="C7625" s="571" t="s">
        <v>6753</v>
      </c>
      <c r="D7625" s="572">
        <v>27.38</v>
      </c>
    </row>
    <row r="7626" spans="1:4" ht="38.25">
      <c r="A7626" s="571">
        <v>39412</v>
      </c>
      <c r="B7626" s="571" t="s">
        <v>4091</v>
      </c>
      <c r="C7626" s="571" t="s">
        <v>6753</v>
      </c>
      <c r="D7626" s="572">
        <v>19.45</v>
      </c>
    </row>
    <row r="7627" spans="1:4" ht="38.25">
      <c r="A7627" s="571">
        <v>39413</v>
      </c>
      <c r="B7627" s="571" t="s">
        <v>4092</v>
      </c>
      <c r="C7627" s="571" t="s">
        <v>6753</v>
      </c>
      <c r="D7627" s="572">
        <v>19.27</v>
      </c>
    </row>
    <row r="7628" spans="1:4" ht="25.5">
      <c r="A7628" s="571">
        <v>1338</v>
      </c>
      <c r="B7628" s="571" t="s">
        <v>594</v>
      </c>
      <c r="C7628" s="571" t="s">
        <v>6753</v>
      </c>
      <c r="D7628" s="572">
        <v>22.52</v>
      </c>
    </row>
    <row r="7629" spans="1:4" ht="25.5">
      <c r="A7629" s="571">
        <v>1340</v>
      </c>
      <c r="B7629" s="571" t="s">
        <v>596</v>
      </c>
      <c r="C7629" s="571" t="s">
        <v>6753</v>
      </c>
      <c r="D7629" s="572">
        <v>26.03</v>
      </c>
    </row>
    <row r="7630" spans="1:4" ht="25.5">
      <c r="A7630" s="571">
        <v>1341</v>
      </c>
      <c r="B7630" s="571" t="s">
        <v>597</v>
      </c>
      <c r="C7630" s="571" t="s">
        <v>6753</v>
      </c>
      <c r="D7630" s="572">
        <v>25.07</v>
      </c>
    </row>
    <row r="7631" spans="1:4" ht="38.25">
      <c r="A7631" s="571">
        <v>1364</v>
      </c>
      <c r="B7631" s="571" t="s">
        <v>614</v>
      </c>
      <c r="C7631" s="571" t="s">
        <v>6753</v>
      </c>
      <c r="D7631" s="572">
        <v>19.61</v>
      </c>
    </row>
    <row r="7632" spans="1:4" ht="38.25">
      <c r="A7632" s="571">
        <v>1361</v>
      </c>
      <c r="B7632" s="571" t="s">
        <v>611</v>
      </c>
      <c r="C7632" s="571" t="s">
        <v>6748</v>
      </c>
      <c r="D7632" s="572">
        <v>81.78</v>
      </c>
    </row>
    <row r="7633" spans="1:4" ht="38.25">
      <c r="A7633" s="571">
        <v>1362</v>
      </c>
      <c r="B7633" s="571" t="s">
        <v>612</v>
      </c>
      <c r="C7633" s="571" t="s">
        <v>6753</v>
      </c>
      <c r="D7633" s="572">
        <v>27.3</v>
      </c>
    </row>
    <row r="7634" spans="1:4" ht="38.25">
      <c r="A7634" s="571">
        <v>11131</v>
      </c>
      <c r="B7634" s="571" t="s">
        <v>2272</v>
      </c>
      <c r="C7634" s="571" t="s">
        <v>6753</v>
      </c>
      <c r="D7634" s="572">
        <v>34.94</v>
      </c>
    </row>
    <row r="7635" spans="1:4" ht="38.25">
      <c r="A7635" s="571">
        <v>11132</v>
      </c>
      <c r="B7635" s="571" t="s">
        <v>2273</v>
      </c>
      <c r="C7635" s="571" t="s">
        <v>6753</v>
      </c>
      <c r="D7635" s="572">
        <v>41.31</v>
      </c>
    </row>
    <row r="7636" spans="1:4" ht="38.25">
      <c r="A7636" s="571">
        <v>1363</v>
      </c>
      <c r="B7636" s="571" t="s">
        <v>613</v>
      </c>
      <c r="C7636" s="571" t="s">
        <v>6753</v>
      </c>
      <c r="D7636" s="572">
        <v>13.89</v>
      </c>
    </row>
    <row r="7637" spans="1:4" ht="38.25">
      <c r="A7637" s="571">
        <v>11130</v>
      </c>
      <c r="B7637" s="571" t="s">
        <v>2271</v>
      </c>
      <c r="C7637" s="571" t="s">
        <v>6753</v>
      </c>
      <c r="D7637" s="572">
        <v>17.59</v>
      </c>
    </row>
    <row r="7638" spans="1:4" ht="25.5">
      <c r="A7638" s="571">
        <v>11134</v>
      </c>
      <c r="B7638" s="571" t="s">
        <v>2274</v>
      </c>
      <c r="C7638" s="571" t="s">
        <v>6753</v>
      </c>
      <c r="D7638" s="572">
        <v>27.77</v>
      </c>
    </row>
    <row r="7639" spans="1:4" ht="25.5">
      <c r="A7639" s="571">
        <v>11135</v>
      </c>
      <c r="B7639" s="571" t="s">
        <v>2275</v>
      </c>
      <c r="C7639" s="571" t="s">
        <v>6753</v>
      </c>
      <c r="D7639" s="572">
        <v>33.85</v>
      </c>
    </row>
    <row r="7640" spans="1:4" ht="25.5">
      <c r="A7640" s="571">
        <v>11136</v>
      </c>
      <c r="B7640" s="571" t="s">
        <v>2276</v>
      </c>
      <c r="C7640" s="571" t="s">
        <v>6753</v>
      </c>
      <c r="D7640" s="572">
        <v>36.61</v>
      </c>
    </row>
    <row r="7641" spans="1:4" ht="25.5">
      <c r="A7641" s="571">
        <v>34743</v>
      </c>
      <c r="B7641" s="571" t="s">
        <v>3294</v>
      </c>
      <c r="C7641" s="571" t="s">
        <v>6753</v>
      </c>
      <c r="D7641" s="572">
        <v>46.61</v>
      </c>
    </row>
    <row r="7642" spans="1:4" ht="25.5">
      <c r="A7642" s="571">
        <v>11137</v>
      </c>
      <c r="B7642" s="571" t="s">
        <v>2277</v>
      </c>
      <c r="C7642" s="571" t="s">
        <v>6753</v>
      </c>
      <c r="D7642" s="572">
        <v>51.98</v>
      </c>
    </row>
    <row r="7643" spans="1:4" ht="25.5">
      <c r="A7643" s="571">
        <v>34745</v>
      </c>
      <c r="B7643" s="571" t="s">
        <v>3296</v>
      </c>
      <c r="C7643" s="571" t="s">
        <v>6753</v>
      </c>
      <c r="D7643" s="572">
        <v>59.24</v>
      </c>
    </row>
    <row r="7644" spans="1:4" ht="25.5">
      <c r="A7644" s="571">
        <v>34746</v>
      </c>
      <c r="B7644" s="571" t="s">
        <v>3297</v>
      </c>
      <c r="C7644" s="571" t="s">
        <v>6753</v>
      </c>
      <c r="D7644" s="572">
        <v>15.25</v>
      </c>
    </row>
    <row r="7645" spans="1:4" ht="25.5">
      <c r="A7645" s="571">
        <v>1360</v>
      </c>
      <c r="B7645" s="571" t="s">
        <v>610</v>
      </c>
      <c r="C7645" s="571" t="s">
        <v>6753</v>
      </c>
      <c r="D7645" s="572">
        <v>18.84</v>
      </c>
    </row>
    <row r="7646" spans="1:4" ht="38.25">
      <c r="A7646" s="571">
        <v>1346</v>
      </c>
      <c r="B7646" s="571" t="s">
        <v>601</v>
      </c>
      <c r="C7646" s="571" t="s">
        <v>6753</v>
      </c>
      <c r="D7646" s="572">
        <v>21.97</v>
      </c>
    </row>
    <row r="7647" spans="1:4" ht="38.25">
      <c r="A7647" s="571">
        <v>1345</v>
      </c>
      <c r="B7647" s="571" t="s">
        <v>600</v>
      </c>
      <c r="C7647" s="571" t="s">
        <v>6753</v>
      </c>
      <c r="D7647" s="572">
        <v>35.590000000000003</v>
      </c>
    </row>
    <row r="7648" spans="1:4" ht="38.25">
      <c r="A7648" s="571">
        <v>1344</v>
      </c>
      <c r="B7648" s="571" t="s">
        <v>599</v>
      </c>
      <c r="C7648" s="571" t="s">
        <v>6748</v>
      </c>
      <c r="D7648" s="572">
        <v>38.28</v>
      </c>
    </row>
    <row r="7649" spans="1:4" ht="38.25">
      <c r="A7649" s="571">
        <v>1342</v>
      </c>
      <c r="B7649" s="571" t="s">
        <v>598</v>
      </c>
      <c r="C7649" s="571" t="s">
        <v>6748</v>
      </c>
      <c r="D7649" s="572">
        <v>67.66</v>
      </c>
    </row>
    <row r="7650" spans="1:4" ht="38.25">
      <c r="A7650" s="571">
        <v>1347</v>
      </c>
      <c r="B7650" s="571" t="s">
        <v>602</v>
      </c>
      <c r="C7650" s="571" t="s">
        <v>6753</v>
      </c>
      <c r="D7650" s="572">
        <v>26.25</v>
      </c>
    </row>
    <row r="7651" spans="1:4" ht="38.25">
      <c r="A7651" s="571">
        <v>1349</v>
      </c>
      <c r="B7651" s="571" t="s">
        <v>603</v>
      </c>
      <c r="C7651" s="571" t="s">
        <v>6748</v>
      </c>
      <c r="D7651" s="572">
        <v>96.5</v>
      </c>
    </row>
    <row r="7652" spans="1:4" ht="38.25">
      <c r="A7652" s="571">
        <v>1350</v>
      </c>
      <c r="B7652" s="571" t="s">
        <v>604</v>
      </c>
      <c r="C7652" s="571" t="s">
        <v>6748</v>
      </c>
      <c r="D7652" s="572">
        <v>37.18</v>
      </c>
    </row>
    <row r="7653" spans="1:4" ht="38.25">
      <c r="A7653" s="571">
        <v>1357</v>
      </c>
      <c r="B7653" s="571" t="s">
        <v>607</v>
      </c>
      <c r="C7653" s="571" t="s">
        <v>6748</v>
      </c>
      <c r="D7653" s="572">
        <v>47.36</v>
      </c>
    </row>
    <row r="7654" spans="1:4" ht="38.25">
      <c r="A7654" s="571">
        <v>1355</v>
      </c>
      <c r="B7654" s="571" t="s">
        <v>606</v>
      </c>
      <c r="C7654" s="571" t="s">
        <v>6753</v>
      </c>
      <c r="D7654" s="572">
        <v>21.79</v>
      </c>
    </row>
    <row r="7655" spans="1:4" ht="38.25">
      <c r="A7655" s="571">
        <v>1358</v>
      </c>
      <c r="B7655" s="571" t="s">
        <v>608</v>
      </c>
      <c r="C7655" s="571" t="s">
        <v>6753</v>
      </c>
      <c r="D7655" s="572">
        <v>25.25</v>
      </c>
    </row>
    <row r="7656" spans="1:4" ht="38.25">
      <c r="A7656" s="571">
        <v>1359</v>
      </c>
      <c r="B7656" s="571" t="s">
        <v>609</v>
      </c>
      <c r="C7656" s="571" t="s">
        <v>6748</v>
      </c>
      <c r="D7656" s="572">
        <v>73.17</v>
      </c>
    </row>
    <row r="7657" spans="1:4" ht="38.25">
      <c r="A7657" s="571">
        <v>1351</v>
      </c>
      <c r="B7657" s="571" t="s">
        <v>605</v>
      </c>
      <c r="C7657" s="571" t="s">
        <v>6748</v>
      </c>
      <c r="D7657" s="572">
        <v>23.58</v>
      </c>
    </row>
    <row r="7658" spans="1:4" ht="25.5">
      <c r="A7658" s="571">
        <v>34659</v>
      </c>
      <c r="B7658" s="571" t="s">
        <v>3255</v>
      </c>
      <c r="C7658" s="571" t="s">
        <v>6753</v>
      </c>
      <c r="D7658" s="572">
        <v>19.670000000000002</v>
      </c>
    </row>
    <row r="7659" spans="1:4" ht="25.5">
      <c r="A7659" s="571">
        <v>34514</v>
      </c>
      <c r="B7659" s="571" t="s">
        <v>3191</v>
      </c>
      <c r="C7659" s="571" t="s">
        <v>6753</v>
      </c>
      <c r="D7659" s="572">
        <v>21.79</v>
      </c>
    </row>
    <row r="7660" spans="1:4" ht="25.5">
      <c r="A7660" s="571">
        <v>34660</v>
      </c>
      <c r="B7660" s="571" t="s">
        <v>3256</v>
      </c>
      <c r="C7660" s="571" t="s">
        <v>6753</v>
      </c>
      <c r="D7660" s="572">
        <v>27.65</v>
      </c>
    </row>
    <row r="7661" spans="1:4" ht="25.5">
      <c r="A7661" s="571">
        <v>34661</v>
      </c>
      <c r="B7661" s="571" t="s">
        <v>3257</v>
      </c>
      <c r="C7661" s="571" t="s">
        <v>6753</v>
      </c>
      <c r="D7661" s="572">
        <v>39.71</v>
      </c>
    </row>
    <row r="7662" spans="1:4" ht="25.5">
      <c r="A7662" s="571">
        <v>34667</v>
      </c>
      <c r="B7662" s="571" t="s">
        <v>3261</v>
      </c>
      <c r="C7662" s="571" t="s">
        <v>6753</v>
      </c>
      <c r="D7662" s="572">
        <v>14.38</v>
      </c>
    </row>
    <row r="7663" spans="1:4" ht="25.5">
      <c r="A7663" s="571">
        <v>34668</v>
      </c>
      <c r="B7663" s="571" t="s">
        <v>3262</v>
      </c>
      <c r="C7663" s="571" t="s">
        <v>6753</v>
      </c>
      <c r="D7663" s="572">
        <v>18.79</v>
      </c>
    </row>
    <row r="7664" spans="1:4" ht="25.5">
      <c r="A7664" s="571">
        <v>34741</v>
      </c>
      <c r="B7664" s="571" t="s">
        <v>3292</v>
      </c>
      <c r="C7664" s="571" t="s">
        <v>6753</v>
      </c>
      <c r="D7664" s="572">
        <v>20.68</v>
      </c>
    </row>
    <row r="7665" spans="1:4" ht="25.5">
      <c r="A7665" s="571">
        <v>34664</v>
      </c>
      <c r="B7665" s="571" t="s">
        <v>3258</v>
      </c>
      <c r="C7665" s="571" t="s">
        <v>6753</v>
      </c>
      <c r="D7665" s="572">
        <v>22.56</v>
      </c>
    </row>
    <row r="7666" spans="1:4" ht="25.5">
      <c r="A7666" s="571">
        <v>34665</v>
      </c>
      <c r="B7666" s="571" t="s">
        <v>3259</v>
      </c>
      <c r="C7666" s="571" t="s">
        <v>6753</v>
      </c>
      <c r="D7666" s="572">
        <v>28.01</v>
      </c>
    </row>
    <row r="7667" spans="1:4" ht="25.5">
      <c r="A7667" s="571">
        <v>34666</v>
      </c>
      <c r="B7667" s="571" t="s">
        <v>3260</v>
      </c>
      <c r="C7667" s="571" t="s">
        <v>6753</v>
      </c>
      <c r="D7667" s="572">
        <v>42.31</v>
      </c>
    </row>
    <row r="7668" spans="1:4" ht="25.5">
      <c r="A7668" s="571">
        <v>34669</v>
      </c>
      <c r="B7668" s="571" t="s">
        <v>3263</v>
      </c>
      <c r="C7668" s="571" t="s">
        <v>6753</v>
      </c>
      <c r="D7668" s="572">
        <v>15.51</v>
      </c>
    </row>
    <row r="7669" spans="1:4" ht="25.5">
      <c r="A7669" s="571">
        <v>34670</v>
      </c>
      <c r="B7669" s="571" t="s">
        <v>3264</v>
      </c>
      <c r="C7669" s="571" t="s">
        <v>6753</v>
      </c>
      <c r="D7669" s="572">
        <v>18.97</v>
      </c>
    </row>
    <row r="7670" spans="1:4" ht="25.5">
      <c r="A7670" s="571">
        <v>34671</v>
      </c>
      <c r="B7670" s="571" t="s">
        <v>3265</v>
      </c>
      <c r="C7670" s="571" t="s">
        <v>6753</v>
      </c>
      <c r="D7670" s="572">
        <v>15.84</v>
      </c>
    </row>
    <row r="7671" spans="1:4" ht="25.5">
      <c r="A7671" s="571">
        <v>34672</v>
      </c>
      <c r="B7671" s="571" t="s">
        <v>3266</v>
      </c>
      <c r="C7671" s="571" t="s">
        <v>6753</v>
      </c>
      <c r="D7671" s="572">
        <v>16.7</v>
      </c>
    </row>
    <row r="7672" spans="1:4" ht="25.5">
      <c r="A7672" s="571">
        <v>34673</v>
      </c>
      <c r="B7672" s="571" t="s">
        <v>3267</v>
      </c>
      <c r="C7672" s="571" t="s">
        <v>6753</v>
      </c>
      <c r="D7672" s="572">
        <v>20.38</v>
      </c>
    </row>
    <row r="7673" spans="1:4" ht="25.5">
      <c r="A7673" s="571">
        <v>34674</v>
      </c>
      <c r="B7673" s="571" t="s">
        <v>3268</v>
      </c>
      <c r="C7673" s="571" t="s">
        <v>6753</v>
      </c>
      <c r="D7673" s="572">
        <v>27.09</v>
      </c>
    </row>
    <row r="7674" spans="1:4" ht="25.5">
      <c r="A7674" s="571">
        <v>34675</v>
      </c>
      <c r="B7674" s="571" t="s">
        <v>3269</v>
      </c>
      <c r="C7674" s="571" t="s">
        <v>6753</v>
      </c>
      <c r="D7674" s="572">
        <v>33.03</v>
      </c>
    </row>
    <row r="7675" spans="1:4">
      <c r="A7675" s="571">
        <v>34676</v>
      </c>
      <c r="B7675" s="571" t="s">
        <v>3270</v>
      </c>
      <c r="C7675" s="571" t="s">
        <v>6753</v>
      </c>
      <c r="D7675" s="572">
        <v>9.51</v>
      </c>
    </row>
    <row r="7676" spans="1:4">
      <c r="A7676" s="571">
        <v>34677</v>
      </c>
      <c r="B7676" s="571" t="s">
        <v>3271</v>
      </c>
      <c r="C7676" s="571" t="s">
        <v>6753</v>
      </c>
      <c r="D7676" s="572">
        <v>12.78</v>
      </c>
    </row>
    <row r="7677" spans="1:4" ht="51">
      <c r="A7677" s="571">
        <v>40623</v>
      </c>
      <c r="B7677" s="571" t="s">
        <v>7300</v>
      </c>
      <c r="C7677" s="571" t="s">
        <v>6820</v>
      </c>
      <c r="D7677" s="572">
        <v>28.52</v>
      </c>
    </row>
    <row r="7678" spans="1:4" ht="38.25">
      <c r="A7678" s="571">
        <v>11584</v>
      </c>
      <c r="B7678" s="571" t="s">
        <v>2382</v>
      </c>
      <c r="C7678" s="571" t="s">
        <v>6748</v>
      </c>
      <c r="D7678" s="572">
        <v>78.69</v>
      </c>
    </row>
    <row r="7679" spans="1:4" ht="25.5">
      <c r="A7679" s="571">
        <v>11112</v>
      </c>
      <c r="B7679" s="571" t="s">
        <v>2263</v>
      </c>
      <c r="C7679" s="571" t="s">
        <v>6745</v>
      </c>
      <c r="D7679" s="572">
        <v>15.1</v>
      </c>
    </row>
    <row r="7680" spans="1:4" ht="25.5">
      <c r="A7680" s="571">
        <v>11115</v>
      </c>
      <c r="B7680" s="571" t="s">
        <v>2266</v>
      </c>
      <c r="C7680" s="571" t="s">
        <v>6752</v>
      </c>
      <c r="D7680" s="572">
        <v>6.99</v>
      </c>
    </row>
    <row r="7681" spans="1:4" ht="25.5">
      <c r="A7681" s="571">
        <v>11113</v>
      </c>
      <c r="B7681" s="571" t="s">
        <v>2264</v>
      </c>
      <c r="C7681" s="571" t="s">
        <v>6745</v>
      </c>
      <c r="D7681" s="572">
        <v>15.1</v>
      </c>
    </row>
    <row r="7682" spans="1:4" ht="25.5">
      <c r="A7682" s="571">
        <v>11114</v>
      </c>
      <c r="B7682" s="571" t="s">
        <v>2265</v>
      </c>
      <c r="C7682" s="571" t="s">
        <v>6752</v>
      </c>
      <c r="D7682" s="572">
        <v>11.61</v>
      </c>
    </row>
    <row r="7683" spans="1:4" ht="51">
      <c r="A7683" s="571">
        <v>12083</v>
      </c>
      <c r="B7683" s="571" t="s">
        <v>6945</v>
      </c>
      <c r="C7683" s="571" t="s">
        <v>6748</v>
      </c>
      <c r="D7683" s="572">
        <v>561.29</v>
      </c>
    </row>
    <row r="7684" spans="1:4" ht="51">
      <c r="A7684" s="571">
        <v>12081</v>
      </c>
      <c r="B7684" s="571" t="s">
        <v>6943</v>
      </c>
      <c r="C7684" s="571" t="s">
        <v>6748</v>
      </c>
      <c r="D7684" s="572">
        <v>189.81</v>
      </c>
    </row>
    <row r="7685" spans="1:4" ht="51">
      <c r="A7685" s="571">
        <v>12082</v>
      </c>
      <c r="B7685" s="571" t="s">
        <v>6944</v>
      </c>
      <c r="C7685" s="571" t="s">
        <v>6748</v>
      </c>
      <c r="D7685" s="572">
        <v>298.31</v>
      </c>
    </row>
    <row r="7686" spans="1:4" ht="51">
      <c r="A7686" s="571">
        <v>13354</v>
      </c>
      <c r="B7686" s="571" t="s">
        <v>6952</v>
      </c>
      <c r="C7686" s="571" t="s">
        <v>6748</v>
      </c>
      <c r="D7686" s="572">
        <v>445.53</v>
      </c>
    </row>
    <row r="7687" spans="1:4" ht="51">
      <c r="A7687" s="571">
        <v>14057</v>
      </c>
      <c r="B7687" s="571" t="s">
        <v>6958</v>
      </c>
      <c r="C7687" s="571" t="s">
        <v>6748</v>
      </c>
      <c r="D7687" s="572">
        <v>248.75</v>
      </c>
    </row>
    <row r="7688" spans="1:4" ht="51">
      <c r="A7688" s="571">
        <v>14058</v>
      </c>
      <c r="B7688" s="571" t="s">
        <v>6959</v>
      </c>
      <c r="C7688" s="571" t="s">
        <v>6748</v>
      </c>
      <c r="D7688" s="572">
        <v>392.39</v>
      </c>
    </row>
    <row r="7689" spans="1:4" ht="38.25">
      <c r="A7689" s="571">
        <v>20971</v>
      </c>
      <c r="B7689" s="571" t="s">
        <v>2990</v>
      </c>
      <c r="C7689" s="571" t="s">
        <v>6748</v>
      </c>
      <c r="D7689" s="572">
        <v>12.04</v>
      </c>
    </row>
    <row r="7690" spans="1:4" ht="76.5">
      <c r="A7690" s="571">
        <v>5047</v>
      </c>
      <c r="B7690" s="571" t="s">
        <v>6818</v>
      </c>
      <c r="C7690" s="571" t="s">
        <v>6748</v>
      </c>
      <c r="D7690" s="572">
        <v>267.33999999999997</v>
      </c>
    </row>
    <row r="7691" spans="1:4" ht="51">
      <c r="A7691" s="571">
        <v>13369</v>
      </c>
      <c r="B7691" s="571" t="s">
        <v>6953</v>
      </c>
      <c r="C7691" s="571" t="s">
        <v>6748</v>
      </c>
      <c r="D7691" s="572">
        <v>289.99</v>
      </c>
    </row>
    <row r="7692" spans="1:4" ht="51">
      <c r="A7692" s="571">
        <v>13370</v>
      </c>
      <c r="B7692" s="571" t="s">
        <v>6954</v>
      </c>
      <c r="C7692" s="571" t="s">
        <v>6748</v>
      </c>
      <c r="D7692" s="572">
        <v>402</v>
      </c>
    </row>
    <row r="7693" spans="1:4" ht="25.5">
      <c r="A7693" s="571">
        <v>13279</v>
      </c>
      <c r="B7693" s="571" t="s">
        <v>6024</v>
      </c>
      <c r="C7693" s="571" t="s">
        <v>6745</v>
      </c>
      <c r="D7693" s="572">
        <v>11</v>
      </c>
    </row>
    <row r="7694" spans="1:4" ht="25.5">
      <c r="A7694" s="571">
        <v>11977</v>
      </c>
      <c r="B7694" s="571" t="s">
        <v>2562</v>
      </c>
      <c r="C7694" s="571" t="s">
        <v>6748</v>
      </c>
      <c r="D7694" s="572">
        <v>5.69</v>
      </c>
    </row>
    <row r="7695" spans="1:4" ht="25.5">
      <c r="A7695" s="571">
        <v>11975</v>
      </c>
      <c r="B7695" s="571" t="s">
        <v>2561</v>
      </c>
      <c r="C7695" s="571" t="s">
        <v>6748</v>
      </c>
      <c r="D7695" s="572">
        <v>12.49</v>
      </c>
    </row>
    <row r="7696" spans="1:4" ht="38.25">
      <c r="A7696" s="571">
        <v>39746</v>
      </c>
      <c r="B7696" s="571" t="s">
        <v>4253</v>
      </c>
      <c r="C7696" s="571" t="s">
        <v>6748</v>
      </c>
      <c r="D7696" s="572">
        <v>138.97</v>
      </c>
    </row>
    <row r="7697" spans="1:4" ht="25.5">
      <c r="A7697" s="571">
        <v>11976</v>
      </c>
      <c r="B7697" s="571" t="s">
        <v>6941</v>
      </c>
      <c r="C7697" s="571" t="s">
        <v>6748</v>
      </c>
      <c r="D7697" s="572">
        <v>0.63</v>
      </c>
    </row>
    <row r="7698" spans="1:4" ht="25.5">
      <c r="A7698" s="571">
        <v>1368</v>
      </c>
      <c r="B7698" s="571" t="s">
        <v>106</v>
      </c>
      <c r="C7698" s="571" t="s">
        <v>6748</v>
      </c>
      <c r="D7698" s="572">
        <v>54.4</v>
      </c>
    </row>
    <row r="7699" spans="1:4" ht="25.5">
      <c r="A7699" s="571">
        <v>1367</v>
      </c>
      <c r="B7699" s="571" t="s">
        <v>615</v>
      </c>
      <c r="C7699" s="571" t="s">
        <v>6748</v>
      </c>
      <c r="D7699" s="572">
        <v>175.96</v>
      </c>
    </row>
    <row r="7700" spans="1:4" ht="25.5">
      <c r="A7700" s="571">
        <v>7608</v>
      </c>
      <c r="B7700" s="571" t="s">
        <v>1910</v>
      </c>
      <c r="C7700" s="571" t="s">
        <v>6748</v>
      </c>
      <c r="D7700" s="572">
        <v>3.91</v>
      </c>
    </row>
    <row r="7701" spans="1:4" ht="38.25">
      <c r="A7701" s="571">
        <v>41900</v>
      </c>
      <c r="B7701" s="571" t="s">
        <v>4533</v>
      </c>
      <c r="C7701" s="571" t="s">
        <v>6745</v>
      </c>
      <c r="D7701" s="572">
        <v>2.2200000000000002</v>
      </c>
    </row>
    <row r="7702" spans="1:4" ht="38.25">
      <c r="A7702" s="571">
        <v>41899</v>
      </c>
      <c r="B7702" s="571" t="s">
        <v>4532</v>
      </c>
      <c r="C7702" s="571" t="s">
        <v>6773</v>
      </c>
      <c r="D7702" s="572">
        <v>2420.69</v>
      </c>
    </row>
    <row r="7703" spans="1:4">
      <c r="A7703" s="571">
        <v>1380</v>
      </c>
      <c r="B7703" s="571" t="s">
        <v>619</v>
      </c>
      <c r="C7703" s="571" t="s">
        <v>6745</v>
      </c>
      <c r="D7703" s="572">
        <v>2.92</v>
      </c>
    </row>
    <row r="7704" spans="1:4" ht="25.5">
      <c r="A7704" s="571">
        <v>1375</v>
      </c>
      <c r="B7704" s="571" t="s">
        <v>618</v>
      </c>
      <c r="C7704" s="571" t="s">
        <v>6745</v>
      </c>
      <c r="D7704" s="572">
        <v>9.41</v>
      </c>
    </row>
    <row r="7705" spans="1:4">
      <c r="A7705" s="571">
        <v>1379</v>
      </c>
      <c r="B7705" s="571" t="s">
        <v>73</v>
      </c>
      <c r="C7705" s="571" t="s">
        <v>6745</v>
      </c>
      <c r="D7705" s="572">
        <v>0.49</v>
      </c>
    </row>
    <row r="7706" spans="1:4" ht="25.5">
      <c r="A7706" s="571">
        <v>10511</v>
      </c>
      <c r="B7706" s="571" t="s">
        <v>2110</v>
      </c>
      <c r="C7706" s="571" t="s">
        <v>6771</v>
      </c>
      <c r="D7706" s="572">
        <v>24.9</v>
      </c>
    </row>
    <row r="7707" spans="1:4" ht="25.5">
      <c r="A7707" s="571">
        <v>13284</v>
      </c>
      <c r="B7707" s="571" t="s">
        <v>2771</v>
      </c>
      <c r="C7707" s="571" t="s">
        <v>6745</v>
      </c>
      <c r="D7707" s="572">
        <v>0.42</v>
      </c>
    </row>
    <row r="7708" spans="1:4" ht="25.5">
      <c r="A7708" s="571">
        <v>25974</v>
      </c>
      <c r="B7708" s="571" t="s">
        <v>3109</v>
      </c>
      <c r="C7708" s="571" t="s">
        <v>6745</v>
      </c>
      <c r="D7708" s="572">
        <v>1.67</v>
      </c>
    </row>
    <row r="7709" spans="1:4">
      <c r="A7709" s="571">
        <v>1382</v>
      </c>
      <c r="B7709" s="571" t="s">
        <v>621</v>
      </c>
      <c r="C7709" s="571" t="s">
        <v>6771</v>
      </c>
      <c r="D7709" s="572">
        <v>23.99</v>
      </c>
    </row>
    <row r="7710" spans="1:4">
      <c r="A7710" s="571">
        <v>34753</v>
      </c>
      <c r="B7710" s="571" t="s">
        <v>3300</v>
      </c>
      <c r="C7710" s="571" t="s">
        <v>6745</v>
      </c>
      <c r="D7710" s="572">
        <v>0.47</v>
      </c>
    </row>
    <row r="7711" spans="1:4" ht="38.25">
      <c r="A7711" s="571">
        <v>420</v>
      </c>
      <c r="B7711" s="571" t="s">
        <v>12675</v>
      </c>
      <c r="C7711" s="571" t="s">
        <v>6748</v>
      </c>
      <c r="D7711" s="572">
        <v>19.38</v>
      </c>
    </row>
    <row r="7712" spans="1:4" ht="38.25">
      <c r="A7712" s="571">
        <v>12327</v>
      </c>
      <c r="B7712" s="571" t="s">
        <v>2607</v>
      </c>
      <c r="C7712" s="571" t="s">
        <v>6748</v>
      </c>
      <c r="D7712" s="572">
        <v>23.08</v>
      </c>
    </row>
    <row r="7713" spans="1:4" ht="38.25">
      <c r="A7713" s="571">
        <v>36148</v>
      </c>
      <c r="B7713" s="571" t="s">
        <v>3344</v>
      </c>
      <c r="C7713" s="571" t="s">
        <v>6748</v>
      </c>
      <c r="D7713" s="572">
        <v>57.6</v>
      </c>
    </row>
    <row r="7714" spans="1:4">
      <c r="A7714" s="571">
        <v>12329</v>
      </c>
      <c r="B7714" s="571" t="s">
        <v>2608</v>
      </c>
      <c r="C7714" s="571" t="s">
        <v>6745</v>
      </c>
      <c r="D7714" s="572">
        <v>73.739999999999995</v>
      </c>
    </row>
    <row r="7715" spans="1:4" ht="25.5">
      <c r="A7715" s="571">
        <v>1339</v>
      </c>
      <c r="B7715" s="571" t="s">
        <v>595</v>
      </c>
      <c r="C7715" s="571" t="s">
        <v>6745</v>
      </c>
      <c r="D7715" s="572">
        <v>22.58</v>
      </c>
    </row>
    <row r="7716" spans="1:4">
      <c r="A7716" s="571">
        <v>11849</v>
      </c>
      <c r="B7716" s="571" t="s">
        <v>2498</v>
      </c>
      <c r="C7716" s="571" t="s">
        <v>6747</v>
      </c>
      <c r="D7716" s="572">
        <v>9.6199999999999992</v>
      </c>
    </row>
    <row r="7717" spans="1:4" ht="38.25">
      <c r="A7717" s="571">
        <v>37418</v>
      </c>
      <c r="B7717" s="571" t="s">
        <v>3475</v>
      </c>
      <c r="C7717" s="571" t="s">
        <v>6748</v>
      </c>
      <c r="D7717" s="572">
        <v>12.41</v>
      </c>
    </row>
    <row r="7718" spans="1:4" ht="38.25">
      <c r="A7718" s="571">
        <v>37419</v>
      </c>
      <c r="B7718" s="571" t="s">
        <v>3476</v>
      </c>
      <c r="C7718" s="571" t="s">
        <v>6748</v>
      </c>
      <c r="D7718" s="572">
        <v>12.75</v>
      </c>
    </row>
    <row r="7719" spans="1:4" ht="38.25">
      <c r="A7719" s="571">
        <v>1427</v>
      </c>
      <c r="B7719" s="571" t="s">
        <v>632</v>
      </c>
      <c r="C7719" s="571" t="s">
        <v>6748</v>
      </c>
      <c r="D7719" s="572">
        <v>18.59</v>
      </c>
    </row>
    <row r="7720" spans="1:4" ht="38.25">
      <c r="A7720" s="571">
        <v>1402</v>
      </c>
      <c r="B7720" s="571" t="s">
        <v>622</v>
      </c>
      <c r="C7720" s="571" t="s">
        <v>6748</v>
      </c>
      <c r="D7720" s="572">
        <v>9.81</v>
      </c>
    </row>
    <row r="7721" spans="1:4" ht="38.25">
      <c r="A7721" s="571">
        <v>1420</v>
      </c>
      <c r="B7721" s="571" t="s">
        <v>631</v>
      </c>
      <c r="C7721" s="571" t="s">
        <v>6748</v>
      </c>
      <c r="D7721" s="572">
        <v>10.18</v>
      </c>
    </row>
    <row r="7722" spans="1:4" ht="38.25">
      <c r="A7722" s="571">
        <v>1419</v>
      </c>
      <c r="B7722" s="571" t="s">
        <v>630</v>
      </c>
      <c r="C7722" s="571" t="s">
        <v>6748</v>
      </c>
      <c r="D7722" s="572">
        <v>11.03</v>
      </c>
    </row>
    <row r="7723" spans="1:4" ht="38.25">
      <c r="A7723" s="571">
        <v>1414</v>
      </c>
      <c r="B7723" s="571" t="s">
        <v>629</v>
      </c>
      <c r="C7723" s="571" t="s">
        <v>6748</v>
      </c>
      <c r="D7723" s="572">
        <v>12.38</v>
      </c>
    </row>
    <row r="7724" spans="1:4" ht="38.25">
      <c r="A7724" s="571">
        <v>1413</v>
      </c>
      <c r="B7724" s="571" t="s">
        <v>628</v>
      </c>
      <c r="C7724" s="571" t="s">
        <v>6748</v>
      </c>
      <c r="D7724" s="572">
        <v>14.98</v>
      </c>
    </row>
    <row r="7725" spans="1:4" ht="38.25">
      <c r="A7725" s="571">
        <v>1412</v>
      </c>
      <c r="B7725" s="571" t="s">
        <v>627</v>
      </c>
      <c r="C7725" s="571" t="s">
        <v>6748</v>
      </c>
      <c r="D7725" s="572">
        <v>15.54</v>
      </c>
    </row>
    <row r="7726" spans="1:4" ht="51">
      <c r="A7726" s="571">
        <v>1411</v>
      </c>
      <c r="B7726" s="571" t="s">
        <v>626</v>
      </c>
      <c r="C7726" s="571" t="s">
        <v>6748</v>
      </c>
      <c r="D7726" s="572">
        <v>28.24</v>
      </c>
    </row>
    <row r="7727" spans="1:4" ht="51">
      <c r="A7727" s="571">
        <v>1406</v>
      </c>
      <c r="B7727" s="571" t="s">
        <v>624</v>
      </c>
      <c r="C7727" s="571" t="s">
        <v>6748</v>
      </c>
      <c r="D7727" s="572">
        <v>18.77</v>
      </c>
    </row>
    <row r="7728" spans="1:4" ht="51">
      <c r="A7728" s="571">
        <v>1407</v>
      </c>
      <c r="B7728" s="571" t="s">
        <v>625</v>
      </c>
      <c r="C7728" s="571" t="s">
        <v>6748</v>
      </c>
      <c r="D7728" s="572">
        <v>23.39</v>
      </c>
    </row>
    <row r="7729" spans="1:4" ht="51">
      <c r="A7729" s="571">
        <v>1404</v>
      </c>
      <c r="B7729" s="571" t="s">
        <v>623</v>
      </c>
      <c r="C7729" s="571" t="s">
        <v>6748</v>
      </c>
      <c r="D7729" s="572">
        <v>24.79</v>
      </c>
    </row>
    <row r="7730" spans="1:4" ht="89.25">
      <c r="A7730" s="571">
        <v>11281</v>
      </c>
      <c r="B7730" s="571" t="s">
        <v>6940</v>
      </c>
      <c r="C7730" s="571" t="s">
        <v>6748</v>
      </c>
      <c r="D7730" s="572">
        <v>9751.2800000000007</v>
      </c>
    </row>
    <row r="7731" spans="1:4" ht="102">
      <c r="A7731" s="571">
        <v>40699</v>
      </c>
      <c r="B7731" s="571" t="s">
        <v>7303</v>
      </c>
      <c r="C7731" s="571" t="s">
        <v>6748</v>
      </c>
      <c r="D7731" s="572">
        <v>5462.39</v>
      </c>
    </row>
    <row r="7732" spans="1:4" ht="102">
      <c r="A7732" s="571">
        <v>40701</v>
      </c>
      <c r="B7732" s="571" t="s">
        <v>7305</v>
      </c>
      <c r="C7732" s="571" t="s">
        <v>6748</v>
      </c>
      <c r="D7732" s="572">
        <v>96582.67</v>
      </c>
    </row>
    <row r="7733" spans="1:4" ht="102">
      <c r="A7733" s="571">
        <v>1442</v>
      </c>
      <c r="B7733" s="571" t="s">
        <v>633</v>
      </c>
      <c r="C7733" s="571" t="s">
        <v>6748</v>
      </c>
      <c r="D7733" s="572">
        <v>8186.12</v>
      </c>
    </row>
    <row r="7734" spans="1:4" ht="102">
      <c r="A7734" s="571">
        <v>13457</v>
      </c>
      <c r="B7734" s="571" t="s">
        <v>6957</v>
      </c>
      <c r="C7734" s="571" t="s">
        <v>6748</v>
      </c>
      <c r="D7734" s="572">
        <v>7066.14</v>
      </c>
    </row>
    <row r="7735" spans="1:4" ht="102">
      <c r="A7735" s="571">
        <v>40700</v>
      </c>
      <c r="B7735" s="571" t="s">
        <v>7304</v>
      </c>
      <c r="C7735" s="571" t="s">
        <v>6748</v>
      </c>
      <c r="D7735" s="572">
        <v>12715.75</v>
      </c>
    </row>
    <row r="7736" spans="1:4" ht="38.25">
      <c r="A7736" s="571">
        <v>13458</v>
      </c>
      <c r="B7736" s="571" t="s">
        <v>2796</v>
      </c>
      <c r="C7736" s="571" t="s">
        <v>6748</v>
      </c>
      <c r="D7736" s="572">
        <v>12083.1</v>
      </c>
    </row>
    <row r="7737" spans="1:4" ht="38.25">
      <c r="A7737" s="571">
        <v>36524</v>
      </c>
      <c r="B7737" s="571" t="s">
        <v>3419</v>
      </c>
      <c r="C7737" s="571" t="s">
        <v>6748</v>
      </c>
      <c r="D7737" s="572">
        <v>71134.19</v>
      </c>
    </row>
    <row r="7738" spans="1:4" ht="38.25">
      <c r="A7738" s="571">
        <v>36526</v>
      </c>
      <c r="B7738" s="571" t="s">
        <v>3421</v>
      </c>
      <c r="C7738" s="571" t="s">
        <v>6748</v>
      </c>
      <c r="D7738" s="572">
        <v>57322.82</v>
      </c>
    </row>
    <row r="7739" spans="1:4" ht="38.25">
      <c r="A7739" s="571">
        <v>36523</v>
      </c>
      <c r="B7739" s="571" t="s">
        <v>3418</v>
      </c>
      <c r="C7739" s="571" t="s">
        <v>6748</v>
      </c>
      <c r="D7739" s="572">
        <v>122720.43</v>
      </c>
    </row>
    <row r="7740" spans="1:4" ht="38.25">
      <c r="A7740" s="571">
        <v>36527</v>
      </c>
      <c r="B7740" s="571" t="s">
        <v>3422</v>
      </c>
      <c r="C7740" s="571" t="s">
        <v>6748</v>
      </c>
      <c r="D7740" s="572">
        <v>133299.67000000001</v>
      </c>
    </row>
    <row r="7741" spans="1:4" ht="38.25">
      <c r="A7741" s="571">
        <v>13803</v>
      </c>
      <c r="B7741" s="571" t="s">
        <v>2807</v>
      </c>
      <c r="C7741" s="571" t="s">
        <v>6748</v>
      </c>
      <c r="D7741" s="572">
        <v>48200</v>
      </c>
    </row>
    <row r="7742" spans="1:4" ht="38.25">
      <c r="A7742" s="571">
        <v>38642</v>
      </c>
      <c r="B7742" s="571" t="s">
        <v>3914</v>
      </c>
      <c r="C7742" s="571" t="s">
        <v>6748</v>
      </c>
      <c r="D7742" s="572">
        <v>31035.58</v>
      </c>
    </row>
    <row r="7743" spans="1:4" ht="38.25">
      <c r="A7743" s="571">
        <v>36522</v>
      </c>
      <c r="B7743" s="571" t="s">
        <v>3417</v>
      </c>
      <c r="C7743" s="571" t="s">
        <v>6748</v>
      </c>
      <c r="D7743" s="572">
        <v>36094.01</v>
      </c>
    </row>
    <row r="7744" spans="1:4" ht="38.25">
      <c r="A7744" s="571">
        <v>36525</v>
      </c>
      <c r="B7744" s="571" t="s">
        <v>3420</v>
      </c>
      <c r="C7744" s="571" t="s">
        <v>6748</v>
      </c>
      <c r="D7744" s="572">
        <v>48338.31</v>
      </c>
    </row>
    <row r="7745" spans="1:4" ht="51">
      <c r="A7745" s="571">
        <v>41991</v>
      </c>
      <c r="B7745" s="571" t="s">
        <v>7317</v>
      </c>
      <c r="C7745" s="571" t="s">
        <v>6748</v>
      </c>
      <c r="D7745" s="572">
        <v>1786.17</v>
      </c>
    </row>
    <row r="7746" spans="1:4" ht="38.25">
      <c r="A7746" s="571">
        <v>34348</v>
      </c>
      <c r="B7746" s="571" t="s">
        <v>3135</v>
      </c>
      <c r="C7746" s="571" t="s">
        <v>6752</v>
      </c>
      <c r="D7746" s="572">
        <v>31.53</v>
      </c>
    </row>
    <row r="7747" spans="1:4" ht="38.25">
      <c r="A7747" s="571">
        <v>34347</v>
      </c>
      <c r="B7747" s="571" t="s">
        <v>3134</v>
      </c>
      <c r="C7747" s="571" t="s">
        <v>6752</v>
      </c>
      <c r="D7747" s="572">
        <v>16.29</v>
      </c>
    </row>
    <row r="7748" spans="1:4" ht="38.25">
      <c r="A7748" s="571">
        <v>11146</v>
      </c>
      <c r="B7748" s="571" t="s">
        <v>2280</v>
      </c>
      <c r="C7748" s="571" t="s">
        <v>6746</v>
      </c>
      <c r="D7748" s="572">
        <v>312.63</v>
      </c>
    </row>
    <row r="7749" spans="1:4" ht="38.25">
      <c r="A7749" s="571">
        <v>11147</v>
      </c>
      <c r="B7749" s="571" t="s">
        <v>2281</v>
      </c>
      <c r="C7749" s="571" t="s">
        <v>6746</v>
      </c>
      <c r="D7749" s="572">
        <v>324.20999999999998</v>
      </c>
    </row>
    <row r="7750" spans="1:4" ht="38.25">
      <c r="A7750" s="571">
        <v>34872</v>
      </c>
      <c r="B7750" s="571" t="s">
        <v>3324</v>
      </c>
      <c r="C7750" s="571" t="s">
        <v>6746</v>
      </c>
      <c r="D7750" s="572">
        <v>335.78</v>
      </c>
    </row>
    <row r="7751" spans="1:4" ht="38.25">
      <c r="A7751" s="571">
        <v>34491</v>
      </c>
      <c r="B7751" s="571" t="s">
        <v>3183</v>
      </c>
      <c r="C7751" s="571" t="s">
        <v>6746</v>
      </c>
      <c r="D7751" s="572">
        <v>342.58</v>
      </c>
    </row>
    <row r="7752" spans="1:4" ht="51">
      <c r="A7752" s="571">
        <v>34770</v>
      </c>
      <c r="B7752" s="571" t="s">
        <v>3303</v>
      </c>
      <c r="C7752" s="571" t="s">
        <v>6773</v>
      </c>
      <c r="D7752" s="572">
        <v>240.91</v>
      </c>
    </row>
    <row r="7753" spans="1:4" ht="51">
      <c r="A7753" s="571">
        <v>1518</v>
      </c>
      <c r="B7753" s="571" t="s">
        <v>634</v>
      </c>
      <c r="C7753" s="571" t="s">
        <v>6773</v>
      </c>
      <c r="D7753" s="572">
        <v>260</v>
      </c>
    </row>
    <row r="7754" spans="1:4" ht="51">
      <c r="A7754" s="571">
        <v>41965</v>
      </c>
      <c r="B7754" s="571" t="s">
        <v>6693</v>
      </c>
      <c r="C7754" s="571" t="s">
        <v>6773</v>
      </c>
      <c r="D7754" s="572">
        <v>251.88</v>
      </c>
    </row>
    <row r="7755" spans="1:4" ht="51">
      <c r="A7755" s="571">
        <v>34492</v>
      </c>
      <c r="B7755" s="571" t="s">
        <v>3184</v>
      </c>
      <c r="C7755" s="571" t="s">
        <v>6746</v>
      </c>
      <c r="D7755" s="572">
        <v>283.68</v>
      </c>
    </row>
    <row r="7756" spans="1:4" ht="51">
      <c r="A7756" s="571">
        <v>1524</v>
      </c>
      <c r="B7756" s="571" t="s">
        <v>637</v>
      </c>
      <c r="C7756" s="571" t="s">
        <v>6746</v>
      </c>
      <c r="D7756" s="572">
        <v>330</v>
      </c>
    </row>
    <row r="7757" spans="1:4" ht="51">
      <c r="A7757" s="571">
        <v>38404</v>
      </c>
      <c r="B7757" s="571" t="s">
        <v>3845</v>
      </c>
      <c r="C7757" s="571" t="s">
        <v>6746</v>
      </c>
      <c r="D7757" s="572">
        <v>348.3</v>
      </c>
    </row>
    <row r="7758" spans="1:4" ht="51">
      <c r="A7758" s="571">
        <v>39849</v>
      </c>
      <c r="B7758" s="571" t="s">
        <v>4297</v>
      </c>
      <c r="C7758" s="571" t="s">
        <v>6746</v>
      </c>
      <c r="D7758" s="572">
        <v>347.55</v>
      </c>
    </row>
    <row r="7759" spans="1:4" ht="51">
      <c r="A7759" s="571">
        <v>38464</v>
      </c>
      <c r="B7759" s="571" t="s">
        <v>3869</v>
      </c>
      <c r="C7759" s="571" t="s">
        <v>6746</v>
      </c>
      <c r="D7759" s="572">
        <v>420.75</v>
      </c>
    </row>
    <row r="7760" spans="1:4" ht="51">
      <c r="A7760" s="571">
        <v>34493</v>
      </c>
      <c r="B7760" s="571" t="s">
        <v>3185</v>
      </c>
      <c r="C7760" s="571" t="s">
        <v>6746</v>
      </c>
      <c r="D7760" s="572">
        <v>294.68</v>
      </c>
    </row>
    <row r="7761" spans="1:4" ht="51">
      <c r="A7761" s="571">
        <v>1527</v>
      </c>
      <c r="B7761" s="571" t="s">
        <v>639</v>
      </c>
      <c r="C7761" s="571" t="s">
        <v>6746</v>
      </c>
      <c r="D7761" s="572">
        <v>343.89</v>
      </c>
    </row>
    <row r="7762" spans="1:4" ht="51">
      <c r="A7762" s="571">
        <v>38405</v>
      </c>
      <c r="B7762" s="571" t="s">
        <v>3846</v>
      </c>
      <c r="C7762" s="571" t="s">
        <v>6746</v>
      </c>
      <c r="D7762" s="572">
        <v>369.2</v>
      </c>
    </row>
    <row r="7763" spans="1:4" ht="51">
      <c r="A7763" s="571">
        <v>38408</v>
      </c>
      <c r="B7763" s="571" t="s">
        <v>3848</v>
      </c>
      <c r="C7763" s="571" t="s">
        <v>6746</v>
      </c>
      <c r="D7763" s="572">
        <v>383.91</v>
      </c>
    </row>
    <row r="7764" spans="1:4" ht="51">
      <c r="A7764" s="571">
        <v>34494</v>
      </c>
      <c r="B7764" s="571" t="s">
        <v>3186</v>
      </c>
      <c r="C7764" s="571" t="s">
        <v>6746</v>
      </c>
      <c r="D7764" s="572">
        <v>307.76</v>
      </c>
    </row>
    <row r="7765" spans="1:4" ht="51">
      <c r="A7765" s="571">
        <v>1525</v>
      </c>
      <c r="B7765" s="571" t="s">
        <v>638</v>
      </c>
      <c r="C7765" s="571" t="s">
        <v>6746</v>
      </c>
      <c r="D7765" s="572">
        <v>355.47</v>
      </c>
    </row>
    <row r="7766" spans="1:4" ht="51">
      <c r="A7766" s="571">
        <v>38406</v>
      </c>
      <c r="B7766" s="571" t="s">
        <v>3847</v>
      </c>
      <c r="C7766" s="571" t="s">
        <v>6746</v>
      </c>
      <c r="D7766" s="572">
        <v>387.91</v>
      </c>
    </row>
    <row r="7767" spans="1:4" ht="51">
      <c r="A7767" s="571">
        <v>38409</v>
      </c>
      <c r="B7767" s="571" t="s">
        <v>3849</v>
      </c>
      <c r="C7767" s="571" t="s">
        <v>6746</v>
      </c>
      <c r="D7767" s="572">
        <v>413.83</v>
      </c>
    </row>
    <row r="7768" spans="1:4" ht="51">
      <c r="A7768" s="571">
        <v>34495</v>
      </c>
      <c r="B7768" s="571" t="s">
        <v>3187</v>
      </c>
      <c r="C7768" s="571" t="s">
        <v>6746</v>
      </c>
      <c r="D7768" s="572">
        <v>320.91000000000003</v>
      </c>
    </row>
    <row r="7769" spans="1:4" ht="51">
      <c r="A7769" s="571">
        <v>11145</v>
      </c>
      <c r="B7769" s="571" t="s">
        <v>2279</v>
      </c>
      <c r="C7769" s="571" t="s">
        <v>6746</v>
      </c>
      <c r="D7769" s="572">
        <v>368.21</v>
      </c>
    </row>
    <row r="7770" spans="1:4" ht="51">
      <c r="A7770" s="571">
        <v>34496</v>
      </c>
      <c r="B7770" s="571" t="s">
        <v>3188</v>
      </c>
      <c r="C7770" s="571" t="s">
        <v>6746</v>
      </c>
      <c r="D7770" s="572">
        <v>335.21</v>
      </c>
    </row>
    <row r="7771" spans="1:4" ht="51">
      <c r="A7771" s="571">
        <v>34479</v>
      </c>
      <c r="B7771" s="571" t="s">
        <v>3176</v>
      </c>
      <c r="C7771" s="571" t="s">
        <v>6746</v>
      </c>
      <c r="D7771" s="572">
        <v>382.1</v>
      </c>
    </row>
    <row r="7772" spans="1:4" ht="51">
      <c r="A7772" s="571">
        <v>34481</v>
      </c>
      <c r="B7772" s="571" t="s">
        <v>3178</v>
      </c>
      <c r="C7772" s="571" t="s">
        <v>6746</v>
      </c>
      <c r="D7772" s="572">
        <v>429.57</v>
      </c>
    </row>
    <row r="7773" spans="1:4" ht="51">
      <c r="A7773" s="571">
        <v>34483</v>
      </c>
      <c r="B7773" s="571" t="s">
        <v>3180</v>
      </c>
      <c r="C7773" s="571" t="s">
        <v>6746</v>
      </c>
      <c r="D7773" s="572">
        <v>509.47</v>
      </c>
    </row>
    <row r="7774" spans="1:4" ht="51">
      <c r="A7774" s="571">
        <v>34485</v>
      </c>
      <c r="B7774" s="571" t="s">
        <v>3181</v>
      </c>
      <c r="C7774" s="571" t="s">
        <v>6746</v>
      </c>
      <c r="D7774" s="572">
        <v>654.21</v>
      </c>
    </row>
    <row r="7775" spans="1:4" ht="51">
      <c r="A7775" s="571">
        <v>34497</v>
      </c>
      <c r="B7775" s="571" t="s">
        <v>3189</v>
      </c>
      <c r="C7775" s="571" t="s">
        <v>6746</v>
      </c>
      <c r="D7775" s="572">
        <v>903.15</v>
      </c>
    </row>
    <row r="7776" spans="1:4" ht="38.25">
      <c r="A7776" s="571">
        <v>14041</v>
      </c>
      <c r="B7776" s="571" t="s">
        <v>2824</v>
      </c>
      <c r="C7776" s="571" t="s">
        <v>6746</v>
      </c>
      <c r="D7776" s="572">
        <v>283.05</v>
      </c>
    </row>
    <row r="7777" spans="1:4" ht="38.25">
      <c r="A7777" s="571">
        <v>1523</v>
      </c>
      <c r="B7777" s="571" t="s">
        <v>636</v>
      </c>
      <c r="C7777" s="571" t="s">
        <v>6746</v>
      </c>
      <c r="D7777" s="572">
        <v>285.76</v>
      </c>
    </row>
    <row r="7778" spans="1:4" ht="38.25">
      <c r="A7778" s="571">
        <v>14052</v>
      </c>
      <c r="B7778" s="571" t="s">
        <v>2825</v>
      </c>
      <c r="C7778" s="571" t="s">
        <v>6748</v>
      </c>
      <c r="D7778" s="572">
        <v>6.5</v>
      </c>
    </row>
    <row r="7779" spans="1:4" ht="38.25">
      <c r="A7779" s="571">
        <v>14054</v>
      </c>
      <c r="B7779" s="571" t="s">
        <v>2827</v>
      </c>
      <c r="C7779" s="571" t="s">
        <v>6748</v>
      </c>
      <c r="D7779" s="572">
        <v>8.4499999999999993</v>
      </c>
    </row>
    <row r="7780" spans="1:4" ht="38.25">
      <c r="A7780" s="571">
        <v>14053</v>
      </c>
      <c r="B7780" s="571" t="s">
        <v>2826</v>
      </c>
      <c r="C7780" s="571" t="s">
        <v>6748</v>
      </c>
      <c r="D7780" s="572">
        <v>6.6</v>
      </c>
    </row>
    <row r="7781" spans="1:4" ht="38.25">
      <c r="A7781" s="571">
        <v>2558</v>
      </c>
      <c r="B7781" s="571" t="s">
        <v>873</v>
      </c>
      <c r="C7781" s="571" t="s">
        <v>6748</v>
      </c>
      <c r="D7781" s="572">
        <v>4.97</v>
      </c>
    </row>
    <row r="7782" spans="1:4" ht="38.25">
      <c r="A7782" s="571">
        <v>2560</v>
      </c>
      <c r="B7782" s="571" t="s">
        <v>875</v>
      </c>
      <c r="C7782" s="571" t="s">
        <v>6748</v>
      </c>
      <c r="D7782" s="572">
        <v>8.75</v>
      </c>
    </row>
    <row r="7783" spans="1:4" ht="38.25">
      <c r="A7783" s="571">
        <v>2559</v>
      </c>
      <c r="B7783" s="571" t="s">
        <v>874</v>
      </c>
      <c r="C7783" s="571" t="s">
        <v>6748</v>
      </c>
      <c r="D7783" s="572">
        <v>7</v>
      </c>
    </row>
    <row r="7784" spans="1:4" ht="38.25">
      <c r="A7784" s="571">
        <v>2592</v>
      </c>
      <c r="B7784" s="571" t="s">
        <v>903</v>
      </c>
      <c r="C7784" s="571" t="s">
        <v>6748</v>
      </c>
      <c r="D7784" s="572">
        <v>116.04</v>
      </c>
    </row>
    <row r="7785" spans="1:4" ht="38.25">
      <c r="A7785" s="571">
        <v>2566</v>
      </c>
      <c r="B7785" s="571" t="s">
        <v>877</v>
      </c>
      <c r="C7785" s="571" t="s">
        <v>6748</v>
      </c>
      <c r="D7785" s="572">
        <v>11.67</v>
      </c>
    </row>
    <row r="7786" spans="1:4" ht="38.25">
      <c r="A7786" s="571">
        <v>2589</v>
      </c>
      <c r="B7786" s="571" t="s">
        <v>900</v>
      </c>
      <c r="C7786" s="571" t="s">
        <v>6748</v>
      </c>
      <c r="D7786" s="572">
        <v>15.52</v>
      </c>
    </row>
    <row r="7787" spans="1:4" ht="38.25">
      <c r="A7787" s="571">
        <v>2591</v>
      </c>
      <c r="B7787" s="571" t="s">
        <v>902</v>
      </c>
      <c r="C7787" s="571" t="s">
        <v>6748</v>
      </c>
      <c r="D7787" s="572">
        <v>5.66</v>
      </c>
    </row>
    <row r="7788" spans="1:4" ht="38.25">
      <c r="A7788" s="571">
        <v>2590</v>
      </c>
      <c r="B7788" s="571" t="s">
        <v>901</v>
      </c>
      <c r="C7788" s="571" t="s">
        <v>6748</v>
      </c>
      <c r="D7788" s="572">
        <v>9.52</v>
      </c>
    </row>
    <row r="7789" spans="1:4" ht="38.25">
      <c r="A7789" s="571">
        <v>2567</v>
      </c>
      <c r="B7789" s="571" t="s">
        <v>878</v>
      </c>
      <c r="C7789" s="571" t="s">
        <v>6748</v>
      </c>
      <c r="D7789" s="572">
        <v>22.76</v>
      </c>
    </row>
    <row r="7790" spans="1:4" ht="38.25">
      <c r="A7790" s="571">
        <v>2565</v>
      </c>
      <c r="B7790" s="571" t="s">
        <v>876</v>
      </c>
      <c r="C7790" s="571" t="s">
        <v>6748</v>
      </c>
      <c r="D7790" s="572">
        <v>5.67</v>
      </c>
    </row>
    <row r="7791" spans="1:4" ht="38.25">
      <c r="A7791" s="571">
        <v>2568</v>
      </c>
      <c r="B7791" s="571" t="s">
        <v>879</v>
      </c>
      <c r="C7791" s="571" t="s">
        <v>6748</v>
      </c>
      <c r="D7791" s="572">
        <v>63.22</v>
      </c>
    </row>
    <row r="7792" spans="1:4" ht="38.25">
      <c r="A7792" s="571">
        <v>2594</v>
      </c>
      <c r="B7792" s="571" t="s">
        <v>905</v>
      </c>
      <c r="C7792" s="571" t="s">
        <v>6748</v>
      </c>
      <c r="D7792" s="572">
        <v>105.32</v>
      </c>
    </row>
    <row r="7793" spans="1:4" ht="38.25">
      <c r="A7793" s="571">
        <v>2587</v>
      </c>
      <c r="B7793" s="571" t="s">
        <v>898</v>
      </c>
      <c r="C7793" s="571" t="s">
        <v>6748</v>
      </c>
      <c r="D7793" s="572">
        <v>17.95</v>
      </c>
    </row>
    <row r="7794" spans="1:4" ht="38.25">
      <c r="A7794" s="571">
        <v>2588</v>
      </c>
      <c r="B7794" s="571" t="s">
        <v>899</v>
      </c>
      <c r="C7794" s="571" t="s">
        <v>6748</v>
      </c>
      <c r="D7794" s="572">
        <v>14.26</v>
      </c>
    </row>
    <row r="7795" spans="1:4" ht="38.25">
      <c r="A7795" s="571">
        <v>2569</v>
      </c>
      <c r="B7795" s="571" t="s">
        <v>880</v>
      </c>
      <c r="C7795" s="571" t="s">
        <v>6748</v>
      </c>
      <c r="D7795" s="572">
        <v>5.49</v>
      </c>
    </row>
    <row r="7796" spans="1:4" ht="38.25">
      <c r="A7796" s="571">
        <v>2570</v>
      </c>
      <c r="B7796" s="571" t="s">
        <v>881</v>
      </c>
      <c r="C7796" s="571" t="s">
        <v>6748</v>
      </c>
      <c r="D7796" s="572">
        <v>9.2100000000000009</v>
      </c>
    </row>
    <row r="7797" spans="1:4" ht="38.25">
      <c r="A7797" s="571">
        <v>2571</v>
      </c>
      <c r="B7797" s="571" t="s">
        <v>882</v>
      </c>
      <c r="C7797" s="571" t="s">
        <v>6748</v>
      </c>
      <c r="D7797" s="572">
        <v>27.34</v>
      </c>
    </row>
    <row r="7798" spans="1:4" ht="38.25">
      <c r="A7798" s="571">
        <v>2593</v>
      </c>
      <c r="B7798" s="571" t="s">
        <v>904</v>
      </c>
      <c r="C7798" s="571" t="s">
        <v>6748</v>
      </c>
      <c r="D7798" s="572">
        <v>5.85</v>
      </c>
    </row>
    <row r="7799" spans="1:4" ht="38.25">
      <c r="A7799" s="571">
        <v>2572</v>
      </c>
      <c r="B7799" s="571" t="s">
        <v>883</v>
      </c>
      <c r="C7799" s="571" t="s">
        <v>6748</v>
      </c>
      <c r="D7799" s="572">
        <v>80.849999999999994</v>
      </c>
    </row>
    <row r="7800" spans="1:4" ht="38.25">
      <c r="A7800" s="571">
        <v>2595</v>
      </c>
      <c r="B7800" s="571" t="s">
        <v>906</v>
      </c>
      <c r="C7800" s="571" t="s">
        <v>6748</v>
      </c>
      <c r="D7800" s="572">
        <v>126.14</v>
      </c>
    </row>
    <row r="7801" spans="1:4" ht="38.25">
      <c r="A7801" s="571">
        <v>2576</v>
      </c>
      <c r="B7801" s="571" t="s">
        <v>887</v>
      </c>
      <c r="C7801" s="571" t="s">
        <v>6748</v>
      </c>
      <c r="D7801" s="572">
        <v>21.5</v>
      </c>
    </row>
    <row r="7802" spans="1:4" ht="38.25">
      <c r="A7802" s="571">
        <v>2575</v>
      </c>
      <c r="B7802" s="571" t="s">
        <v>886</v>
      </c>
      <c r="C7802" s="571" t="s">
        <v>6748</v>
      </c>
      <c r="D7802" s="572">
        <v>16.16</v>
      </c>
    </row>
    <row r="7803" spans="1:4" ht="38.25">
      <c r="A7803" s="571">
        <v>2573</v>
      </c>
      <c r="B7803" s="571" t="s">
        <v>884</v>
      </c>
      <c r="C7803" s="571" t="s">
        <v>6748</v>
      </c>
      <c r="D7803" s="572">
        <v>6.71</v>
      </c>
    </row>
    <row r="7804" spans="1:4" ht="38.25">
      <c r="A7804" s="571">
        <v>2586</v>
      </c>
      <c r="B7804" s="571" t="s">
        <v>897</v>
      </c>
      <c r="C7804" s="571" t="s">
        <v>6748</v>
      </c>
      <c r="D7804" s="572">
        <v>10.88</v>
      </c>
    </row>
    <row r="7805" spans="1:4" ht="38.25">
      <c r="A7805" s="571">
        <v>2577</v>
      </c>
      <c r="B7805" s="571" t="s">
        <v>888</v>
      </c>
      <c r="C7805" s="571" t="s">
        <v>6748</v>
      </c>
      <c r="D7805" s="572">
        <v>29.14</v>
      </c>
    </row>
    <row r="7806" spans="1:4" ht="38.25">
      <c r="A7806" s="571">
        <v>2574</v>
      </c>
      <c r="B7806" s="571" t="s">
        <v>885</v>
      </c>
      <c r="C7806" s="571" t="s">
        <v>6748</v>
      </c>
      <c r="D7806" s="572">
        <v>6.75</v>
      </c>
    </row>
    <row r="7807" spans="1:4" ht="38.25">
      <c r="A7807" s="571">
        <v>2578</v>
      </c>
      <c r="B7807" s="571" t="s">
        <v>889</v>
      </c>
      <c r="C7807" s="571" t="s">
        <v>6748</v>
      </c>
      <c r="D7807" s="572">
        <v>90.97</v>
      </c>
    </row>
    <row r="7808" spans="1:4" ht="38.25">
      <c r="A7808" s="571">
        <v>2585</v>
      </c>
      <c r="B7808" s="571" t="s">
        <v>896</v>
      </c>
      <c r="C7808" s="571" t="s">
        <v>6748</v>
      </c>
      <c r="D7808" s="572">
        <v>124.83</v>
      </c>
    </row>
    <row r="7809" spans="1:4" ht="38.25">
      <c r="A7809" s="571">
        <v>12008</v>
      </c>
      <c r="B7809" s="571" t="s">
        <v>2569</v>
      </c>
      <c r="C7809" s="571" t="s">
        <v>6748</v>
      </c>
      <c r="D7809" s="572">
        <v>66.98</v>
      </c>
    </row>
    <row r="7810" spans="1:4" ht="38.25">
      <c r="A7810" s="571">
        <v>2582</v>
      </c>
      <c r="B7810" s="571" t="s">
        <v>893</v>
      </c>
      <c r="C7810" s="571" t="s">
        <v>6748</v>
      </c>
      <c r="D7810" s="572">
        <v>19.940000000000001</v>
      </c>
    </row>
    <row r="7811" spans="1:4" ht="38.25">
      <c r="A7811" s="571">
        <v>2597</v>
      </c>
      <c r="B7811" s="571" t="s">
        <v>908</v>
      </c>
      <c r="C7811" s="571" t="s">
        <v>6748</v>
      </c>
      <c r="D7811" s="572">
        <v>17.09</v>
      </c>
    </row>
    <row r="7812" spans="1:4" ht="38.25">
      <c r="A7812" s="571">
        <v>2579</v>
      </c>
      <c r="B7812" s="571" t="s">
        <v>890</v>
      </c>
      <c r="C7812" s="571" t="s">
        <v>6748</v>
      </c>
      <c r="D7812" s="572">
        <v>8.14</v>
      </c>
    </row>
    <row r="7813" spans="1:4" ht="38.25">
      <c r="A7813" s="571">
        <v>2581</v>
      </c>
      <c r="B7813" s="571" t="s">
        <v>892</v>
      </c>
      <c r="C7813" s="571" t="s">
        <v>6748</v>
      </c>
      <c r="D7813" s="572">
        <v>10.41</v>
      </c>
    </row>
    <row r="7814" spans="1:4" ht="38.25">
      <c r="A7814" s="571">
        <v>2596</v>
      </c>
      <c r="B7814" s="571" t="s">
        <v>907</v>
      </c>
      <c r="C7814" s="571" t="s">
        <v>6748</v>
      </c>
      <c r="D7814" s="572">
        <v>30.8</v>
      </c>
    </row>
    <row r="7815" spans="1:4" ht="38.25">
      <c r="A7815" s="571">
        <v>2580</v>
      </c>
      <c r="B7815" s="571" t="s">
        <v>891</v>
      </c>
      <c r="C7815" s="571" t="s">
        <v>6748</v>
      </c>
      <c r="D7815" s="572">
        <v>8.92</v>
      </c>
    </row>
    <row r="7816" spans="1:4" ht="38.25">
      <c r="A7816" s="571">
        <v>2583</v>
      </c>
      <c r="B7816" s="571" t="s">
        <v>894</v>
      </c>
      <c r="C7816" s="571" t="s">
        <v>6748</v>
      </c>
      <c r="D7816" s="572">
        <v>74.91</v>
      </c>
    </row>
    <row r="7817" spans="1:4" ht="38.25">
      <c r="A7817" s="571">
        <v>2584</v>
      </c>
      <c r="B7817" s="571" t="s">
        <v>895</v>
      </c>
      <c r="C7817" s="571" t="s">
        <v>6748</v>
      </c>
      <c r="D7817" s="572">
        <v>124.71</v>
      </c>
    </row>
    <row r="7818" spans="1:4" ht="25.5">
      <c r="A7818" s="571">
        <v>12010</v>
      </c>
      <c r="B7818" s="571" t="s">
        <v>2570</v>
      </c>
      <c r="C7818" s="571" t="s">
        <v>6748</v>
      </c>
      <c r="D7818" s="572">
        <v>6.98</v>
      </c>
    </row>
    <row r="7819" spans="1:4" ht="25.5">
      <c r="A7819" s="571">
        <v>39329</v>
      </c>
      <c r="B7819" s="571" t="s">
        <v>4050</v>
      </c>
      <c r="C7819" s="571" t="s">
        <v>6748</v>
      </c>
      <c r="D7819" s="572">
        <v>7.3</v>
      </c>
    </row>
    <row r="7820" spans="1:4" ht="25.5">
      <c r="A7820" s="571">
        <v>39330</v>
      </c>
      <c r="B7820" s="571" t="s">
        <v>4051</v>
      </c>
      <c r="C7820" s="571" t="s">
        <v>6748</v>
      </c>
      <c r="D7820" s="572">
        <v>7.68</v>
      </c>
    </row>
    <row r="7821" spans="1:4" ht="25.5">
      <c r="A7821" s="571">
        <v>39332</v>
      </c>
      <c r="B7821" s="571" t="s">
        <v>4053</v>
      </c>
      <c r="C7821" s="571" t="s">
        <v>6748</v>
      </c>
      <c r="D7821" s="572">
        <v>8.58</v>
      </c>
    </row>
    <row r="7822" spans="1:4" ht="25.5">
      <c r="A7822" s="571">
        <v>39331</v>
      </c>
      <c r="B7822" s="571" t="s">
        <v>4052</v>
      </c>
      <c r="C7822" s="571" t="s">
        <v>6748</v>
      </c>
      <c r="D7822" s="572">
        <v>6.83</v>
      </c>
    </row>
    <row r="7823" spans="1:4" ht="25.5">
      <c r="A7823" s="571">
        <v>39333</v>
      </c>
      <c r="B7823" s="571" t="s">
        <v>4054</v>
      </c>
      <c r="C7823" s="571" t="s">
        <v>6748</v>
      </c>
      <c r="D7823" s="572">
        <v>6.66</v>
      </c>
    </row>
    <row r="7824" spans="1:4" ht="25.5">
      <c r="A7824" s="571">
        <v>39335</v>
      </c>
      <c r="B7824" s="571" t="s">
        <v>4056</v>
      </c>
      <c r="C7824" s="571" t="s">
        <v>6748</v>
      </c>
      <c r="D7824" s="572">
        <v>7.71</v>
      </c>
    </row>
    <row r="7825" spans="1:4" ht="25.5">
      <c r="A7825" s="571">
        <v>39334</v>
      </c>
      <c r="B7825" s="571" t="s">
        <v>4055</v>
      </c>
      <c r="C7825" s="571" t="s">
        <v>6748</v>
      </c>
      <c r="D7825" s="572">
        <v>6.12</v>
      </c>
    </row>
    <row r="7826" spans="1:4" ht="25.5">
      <c r="A7826" s="571">
        <v>12016</v>
      </c>
      <c r="B7826" s="571" t="s">
        <v>2572</v>
      </c>
      <c r="C7826" s="571" t="s">
        <v>6748</v>
      </c>
      <c r="D7826" s="572">
        <v>7.69</v>
      </c>
    </row>
    <row r="7827" spans="1:4" ht="25.5">
      <c r="A7827" s="571">
        <v>12015</v>
      </c>
      <c r="B7827" s="571" t="s">
        <v>2571</v>
      </c>
      <c r="C7827" s="571" t="s">
        <v>6748</v>
      </c>
      <c r="D7827" s="572">
        <v>8.9499999999999993</v>
      </c>
    </row>
    <row r="7828" spans="1:4" ht="25.5">
      <c r="A7828" s="571">
        <v>12020</v>
      </c>
      <c r="B7828" s="571" t="s">
        <v>2574</v>
      </c>
      <c r="C7828" s="571" t="s">
        <v>6748</v>
      </c>
      <c r="D7828" s="572">
        <v>7.69</v>
      </c>
    </row>
    <row r="7829" spans="1:4" ht="25.5">
      <c r="A7829" s="571">
        <v>12019</v>
      </c>
      <c r="B7829" s="571" t="s">
        <v>2573</v>
      </c>
      <c r="C7829" s="571" t="s">
        <v>6748</v>
      </c>
      <c r="D7829" s="572">
        <v>8.9499999999999993</v>
      </c>
    </row>
    <row r="7830" spans="1:4" ht="25.5">
      <c r="A7830" s="571">
        <v>39336</v>
      </c>
      <c r="B7830" s="571" t="s">
        <v>4057</v>
      </c>
      <c r="C7830" s="571" t="s">
        <v>6748</v>
      </c>
      <c r="D7830" s="572">
        <v>7.68</v>
      </c>
    </row>
    <row r="7831" spans="1:4" ht="25.5">
      <c r="A7831" s="571">
        <v>39338</v>
      </c>
      <c r="B7831" s="571" t="s">
        <v>4059</v>
      </c>
      <c r="C7831" s="571" t="s">
        <v>6748</v>
      </c>
      <c r="D7831" s="572">
        <v>8.58</v>
      </c>
    </row>
    <row r="7832" spans="1:4" ht="25.5">
      <c r="A7832" s="571">
        <v>39337</v>
      </c>
      <c r="B7832" s="571" t="s">
        <v>4058</v>
      </c>
      <c r="C7832" s="571" t="s">
        <v>6748</v>
      </c>
      <c r="D7832" s="572">
        <v>6.83</v>
      </c>
    </row>
    <row r="7833" spans="1:4">
      <c r="A7833" s="571">
        <v>39341</v>
      </c>
      <c r="B7833" s="571" t="s">
        <v>4061</v>
      </c>
      <c r="C7833" s="571" t="s">
        <v>6748</v>
      </c>
      <c r="D7833" s="572">
        <v>11.19</v>
      </c>
    </row>
    <row r="7834" spans="1:4" ht="25.5">
      <c r="A7834" s="571">
        <v>39340</v>
      </c>
      <c r="B7834" s="571" t="s">
        <v>4060</v>
      </c>
      <c r="C7834" s="571" t="s">
        <v>6748</v>
      </c>
      <c r="D7834" s="572">
        <v>8.2100000000000009</v>
      </c>
    </row>
    <row r="7835" spans="1:4" ht="25.5">
      <c r="A7835" s="571">
        <v>12025</v>
      </c>
      <c r="B7835" s="571" t="s">
        <v>2575</v>
      </c>
      <c r="C7835" s="571" t="s">
        <v>6748</v>
      </c>
      <c r="D7835" s="572">
        <v>8.48</v>
      </c>
    </row>
    <row r="7836" spans="1:4" ht="25.5">
      <c r="A7836" s="571">
        <v>39342</v>
      </c>
      <c r="B7836" s="571" t="s">
        <v>4062</v>
      </c>
      <c r="C7836" s="571" t="s">
        <v>6748</v>
      </c>
      <c r="D7836" s="572">
        <v>11.19</v>
      </c>
    </row>
    <row r="7837" spans="1:4" ht="25.5">
      <c r="A7837" s="571">
        <v>39343</v>
      </c>
      <c r="B7837" s="571" t="s">
        <v>4063</v>
      </c>
      <c r="C7837" s="571" t="s">
        <v>6748</v>
      </c>
      <c r="D7837" s="572">
        <v>9.4499999999999993</v>
      </c>
    </row>
    <row r="7838" spans="1:4">
      <c r="A7838" s="571">
        <v>39345</v>
      </c>
      <c r="B7838" s="571" t="s">
        <v>4065</v>
      </c>
      <c r="C7838" s="571" t="s">
        <v>6748</v>
      </c>
      <c r="D7838" s="572">
        <v>12.78</v>
      </c>
    </row>
    <row r="7839" spans="1:4" ht="25.5">
      <c r="A7839" s="571">
        <v>39344</v>
      </c>
      <c r="B7839" s="571" t="s">
        <v>4064</v>
      </c>
      <c r="C7839" s="571" t="s">
        <v>6748</v>
      </c>
      <c r="D7839" s="572">
        <v>9.1300000000000008</v>
      </c>
    </row>
    <row r="7840" spans="1:4" ht="25.5">
      <c r="A7840" s="571">
        <v>12623</v>
      </c>
      <c r="B7840" s="571" t="s">
        <v>2683</v>
      </c>
      <c r="C7840" s="571" t="s">
        <v>6752</v>
      </c>
      <c r="D7840" s="572">
        <v>9.7200000000000006</v>
      </c>
    </row>
    <row r="7841" spans="1:4" ht="25.5">
      <c r="A7841" s="571">
        <v>34498</v>
      </c>
      <c r="B7841" s="571" t="s">
        <v>3190</v>
      </c>
      <c r="C7841" s="571" t="s">
        <v>6748</v>
      </c>
      <c r="D7841" s="572">
        <v>80.290000000000006</v>
      </c>
    </row>
    <row r="7842" spans="1:4" ht="25.5">
      <c r="A7842" s="571">
        <v>13244</v>
      </c>
      <c r="B7842" s="571" t="s">
        <v>2765</v>
      </c>
      <c r="C7842" s="571" t="s">
        <v>6748</v>
      </c>
      <c r="D7842" s="572">
        <v>33.799999999999997</v>
      </c>
    </row>
    <row r="7843" spans="1:4" ht="38.25">
      <c r="A7843" s="571">
        <v>38998</v>
      </c>
      <c r="B7843" s="571" t="s">
        <v>7181</v>
      </c>
      <c r="C7843" s="571" t="s">
        <v>6748</v>
      </c>
      <c r="D7843" s="572">
        <v>8.1999999999999993</v>
      </c>
    </row>
    <row r="7844" spans="1:4" ht="38.25">
      <c r="A7844" s="571">
        <v>38999</v>
      </c>
      <c r="B7844" s="571" t="s">
        <v>7182</v>
      </c>
      <c r="C7844" s="571" t="s">
        <v>6748</v>
      </c>
      <c r="D7844" s="572">
        <v>13.57</v>
      </c>
    </row>
    <row r="7845" spans="1:4" ht="38.25">
      <c r="A7845" s="571">
        <v>38996</v>
      </c>
      <c r="B7845" s="571" t="s">
        <v>7179</v>
      </c>
      <c r="C7845" s="571" t="s">
        <v>6748</v>
      </c>
      <c r="D7845" s="572">
        <v>11.85</v>
      </c>
    </row>
    <row r="7846" spans="1:4" ht="38.25">
      <c r="A7846" s="571">
        <v>38997</v>
      </c>
      <c r="B7846" s="571" t="s">
        <v>7180</v>
      </c>
      <c r="C7846" s="571" t="s">
        <v>6748</v>
      </c>
      <c r="D7846" s="572">
        <v>19.18</v>
      </c>
    </row>
    <row r="7847" spans="1:4" ht="25.5">
      <c r="A7847" s="571">
        <v>39862</v>
      </c>
      <c r="B7847" s="571" t="s">
        <v>4305</v>
      </c>
      <c r="C7847" s="571" t="s">
        <v>6748</v>
      </c>
      <c r="D7847" s="572">
        <v>5.44</v>
      </c>
    </row>
    <row r="7848" spans="1:4" ht="25.5">
      <c r="A7848" s="571">
        <v>39863</v>
      </c>
      <c r="B7848" s="571" t="s">
        <v>4306</v>
      </c>
      <c r="C7848" s="571" t="s">
        <v>6748</v>
      </c>
      <c r="D7848" s="572">
        <v>5.52</v>
      </c>
    </row>
    <row r="7849" spans="1:4" ht="25.5">
      <c r="A7849" s="571">
        <v>39864</v>
      </c>
      <c r="B7849" s="571" t="s">
        <v>4307</v>
      </c>
      <c r="C7849" s="571" t="s">
        <v>6748</v>
      </c>
      <c r="D7849" s="572">
        <v>6.85</v>
      </c>
    </row>
    <row r="7850" spans="1:4" ht="25.5">
      <c r="A7850" s="571">
        <v>39865</v>
      </c>
      <c r="B7850" s="571" t="s">
        <v>4308</v>
      </c>
      <c r="C7850" s="571" t="s">
        <v>6748</v>
      </c>
      <c r="D7850" s="572">
        <v>9.66</v>
      </c>
    </row>
    <row r="7851" spans="1:4" ht="38.25">
      <c r="A7851" s="571">
        <v>2517</v>
      </c>
      <c r="B7851" s="571" t="s">
        <v>860</v>
      </c>
      <c r="C7851" s="571" t="s">
        <v>6748</v>
      </c>
      <c r="D7851" s="572">
        <v>12.42</v>
      </c>
    </row>
    <row r="7852" spans="1:4" ht="38.25">
      <c r="A7852" s="571">
        <v>2522</v>
      </c>
      <c r="B7852" s="571" t="s">
        <v>865</v>
      </c>
      <c r="C7852" s="571" t="s">
        <v>6748</v>
      </c>
      <c r="D7852" s="572">
        <v>8.0299999999999994</v>
      </c>
    </row>
    <row r="7853" spans="1:4" ht="38.25">
      <c r="A7853" s="571">
        <v>2548</v>
      </c>
      <c r="B7853" s="571" t="s">
        <v>869</v>
      </c>
      <c r="C7853" s="571" t="s">
        <v>6748</v>
      </c>
      <c r="D7853" s="572">
        <v>4.9400000000000004</v>
      </c>
    </row>
    <row r="7854" spans="1:4" ht="38.25">
      <c r="A7854" s="571">
        <v>2516</v>
      </c>
      <c r="B7854" s="571" t="s">
        <v>859</v>
      </c>
      <c r="C7854" s="571" t="s">
        <v>6748</v>
      </c>
      <c r="D7854" s="572">
        <v>6.44</v>
      </c>
    </row>
    <row r="7855" spans="1:4" ht="38.25">
      <c r="A7855" s="571">
        <v>2518</v>
      </c>
      <c r="B7855" s="571" t="s">
        <v>861</v>
      </c>
      <c r="C7855" s="571" t="s">
        <v>6748</v>
      </c>
      <c r="D7855" s="572">
        <v>59.14</v>
      </c>
    </row>
    <row r="7856" spans="1:4" ht="38.25">
      <c r="A7856" s="571">
        <v>2521</v>
      </c>
      <c r="B7856" s="571" t="s">
        <v>864</v>
      </c>
      <c r="C7856" s="571" t="s">
        <v>6748</v>
      </c>
      <c r="D7856" s="572">
        <v>25.17</v>
      </c>
    </row>
    <row r="7857" spans="1:4" ht="38.25">
      <c r="A7857" s="571">
        <v>2515</v>
      </c>
      <c r="B7857" s="571" t="s">
        <v>858</v>
      </c>
      <c r="C7857" s="571" t="s">
        <v>6748</v>
      </c>
      <c r="D7857" s="572">
        <v>5.36</v>
      </c>
    </row>
    <row r="7858" spans="1:4" ht="38.25">
      <c r="A7858" s="571">
        <v>2519</v>
      </c>
      <c r="B7858" s="571" t="s">
        <v>862</v>
      </c>
      <c r="C7858" s="571" t="s">
        <v>6748</v>
      </c>
      <c r="D7858" s="572">
        <v>71.31</v>
      </c>
    </row>
    <row r="7859" spans="1:4" ht="38.25">
      <c r="A7859" s="571">
        <v>2520</v>
      </c>
      <c r="B7859" s="571" t="s">
        <v>863</v>
      </c>
      <c r="C7859" s="571" t="s">
        <v>6748</v>
      </c>
      <c r="D7859" s="572">
        <v>131.25</v>
      </c>
    </row>
    <row r="7860" spans="1:4" ht="38.25">
      <c r="A7860" s="571">
        <v>1602</v>
      </c>
      <c r="B7860" s="571" t="s">
        <v>675</v>
      </c>
      <c r="C7860" s="571" t="s">
        <v>6748</v>
      </c>
      <c r="D7860" s="572">
        <v>25.55</v>
      </c>
    </row>
    <row r="7861" spans="1:4" ht="38.25">
      <c r="A7861" s="571">
        <v>1601</v>
      </c>
      <c r="B7861" s="571" t="s">
        <v>674</v>
      </c>
      <c r="C7861" s="571" t="s">
        <v>6748</v>
      </c>
      <c r="D7861" s="572">
        <v>22.77</v>
      </c>
    </row>
    <row r="7862" spans="1:4" ht="38.25">
      <c r="A7862" s="571">
        <v>1598</v>
      </c>
      <c r="B7862" s="571" t="s">
        <v>672</v>
      </c>
      <c r="C7862" s="571" t="s">
        <v>6748</v>
      </c>
      <c r="D7862" s="572">
        <v>6.74</v>
      </c>
    </row>
    <row r="7863" spans="1:4" ht="38.25">
      <c r="A7863" s="571">
        <v>1600</v>
      </c>
      <c r="B7863" s="571" t="s">
        <v>5953</v>
      </c>
      <c r="C7863" s="571" t="s">
        <v>6748</v>
      </c>
      <c r="D7863" s="572">
        <v>9.9499999999999993</v>
      </c>
    </row>
    <row r="7864" spans="1:4" ht="38.25">
      <c r="A7864" s="571">
        <v>1603</v>
      </c>
      <c r="B7864" s="571" t="s">
        <v>676</v>
      </c>
      <c r="C7864" s="571" t="s">
        <v>6748</v>
      </c>
      <c r="D7864" s="572">
        <v>38.58</v>
      </c>
    </row>
    <row r="7865" spans="1:4" ht="38.25">
      <c r="A7865" s="571">
        <v>1599</v>
      </c>
      <c r="B7865" s="571" t="s">
        <v>673</v>
      </c>
      <c r="C7865" s="571" t="s">
        <v>6748</v>
      </c>
      <c r="D7865" s="572">
        <v>7.82</v>
      </c>
    </row>
    <row r="7866" spans="1:4" ht="38.25">
      <c r="A7866" s="571">
        <v>1597</v>
      </c>
      <c r="B7866" s="571" t="s">
        <v>671</v>
      </c>
      <c r="C7866" s="571" t="s">
        <v>6748</v>
      </c>
      <c r="D7866" s="572">
        <v>6.33</v>
      </c>
    </row>
    <row r="7867" spans="1:4">
      <c r="A7867" s="571">
        <v>39600</v>
      </c>
      <c r="B7867" s="571" t="s">
        <v>7262</v>
      </c>
      <c r="C7867" s="571" t="s">
        <v>6748</v>
      </c>
      <c r="D7867" s="572">
        <v>8.69</v>
      </c>
    </row>
    <row r="7868" spans="1:4">
      <c r="A7868" s="571">
        <v>39601</v>
      </c>
      <c r="B7868" s="571" t="s">
        <v>7263</v>
      </c>
      <c r="C7868" s="571" t="s">
        <v>6748</v>
      </c>
      <c r="D7868" s="572">
        <v>15.12</v>
      </c>
    </row>
    <row r="7869" spans="1:4">
      <c r="A7869" s="571">
        <v>39602</v>
      </c>
      <c r="B7869" s="571" t="s">
        <v>7264</v>
      </c>
      <c r="C7869" s="571" t="s">
        <v>6748</v>
      </c>
      <c r="D7869" s="572">
        <v>0.99</v>
      </c>
    </row>
    <row r="7870" spans="1:4">
      <c r="A7870" s="571">
        <v>39603</v>
      </c>
      <c r="B7870" s="571" t="s">
        <v>7265</v>
      </c>
      <c r="C7870" s="571" t="s">
        <v>6748</v>
      </c>
      <c r="D7870" s="572">
        <v>1.7</v>
      </c>
    </row>
    <row r="7871" spans="1:4" ht="38.25">
      <c r="A7871" s="571">
        <v>11821</v>
      </c>
      <c r="B7871" s="571" t="s">
        <v>2488</v>
      </c>
      <c r="C7871" s="571" t="s">
        <v>6748</v>
      </c>
      <c r="D7871" s="572">
        <v>5.2</v>
      </c>
    </row>
    <row r="7872" spans="1:4" ht="38.25">
      <c r="A7872" s="571">
        <v>1562</v>
      </c>
      <c r="B7872" s="571" t="s">
        <v>648</v>
      </c>
      <c r="C7872" s="571" t="s">
        <v>6748</v>
      </c>
      <c r="D7872" s="572">
        <v>8.52</v>
      </c>
    </row>
    <row r="7873" spans="1:4" ht="38.25">
      <c r="A7873" s="571">
        <v>1563</v>
      </c>
      <c r="B7873" s="571" t="s">
        <v>649</v>
      </c>
      <c r="C7873" s="571" t="s">
        <v>6748</v>
      </c>
      <c r="D7873" s="572">
        <v>11.44</v>
      </c>
    </row>
    <row r="7874" spans="1:4" ht="25.5">
      <c r="A7874" s="571">
        <v>11856</v>
      </c>
      <c r="B7874" s="571" t="s">
        <v>2501</v>
      </c>
      <c r="C7874" s="571" t="s">
        <v>6748</v>
      </c>
      <c r="D7874" s="572">
        <v>3.41</v>
      </c>
    </row>
    <row r="7875" spans="1:4" ht="25.5">
      <c r="A7875" s="571">
        <v>11857</v>
      </c>
      <c r="B7875" s="571" t="s">
        <v>2502</v>
      </c>
      <c r="C7875" s="571" t="s">
        <v>6748</v>
      </c>
      <c r="D7875" s="572">
        <v>17.940000000000001</v>
      </c>
    </row>
    <row r="7876" spans="1:4" ht="25.5">
      <c r="A7876" s="571">
        <v>11858</v>
      </c>
      <c r="B7876" s="571" t="s">
        <v>2503</v>
      </c>
      <c r="C7876" s="571" t="s">
        <v>6748</v>
      </c>
      <c r="D7876" s="572">
        <v>22.27</v>
      </c>
    </row>
    <row r="7877" spans="1:4" ht="25.5">
      <c r="A7877" s="571">
        <v>1539</v>
      </c>
      <c r="B7877" s="571" t="s">
        <v>641</v>
      </c>
      <c r="C7877" s="571" t="s">
        <v>6748</v>
      </c>
      <c r="D7877" s="572">
        <v>4</v>
      </c>
    </row>
    <row r="7878" spans="1:4" ht="25.5">
      <c r="A7878" s="571">
        <v>11859</v>
      </c>
      <c r="B7878" s="571" t="s">
        <v>2504</v>
      </c>
      <c r="C7878" s="571" t="s">
        <v>6748</v>
      </c>
      <c r="D7878" s="572">
        <v>30.3</v>
      </c>
    </row>
    <row r="7879" spans="1:4" ht="25.5">
      <c r="A7879" s="571">
        <v>1550</v>
      </c>
      <c r="B7879" s="571" t="s">
        <v>647</v>
      </c>
      <c r="C7879" s="571" t="s">
        <v>6748</v>
      </c>
      <c r="D7879" s="572">
        <v>4.22</v>
      </c>
    </row>
    <row r="7880" spans="1:4" ht="25.5">
      <c r="A7880" s="571">
        <v>11854</v>
      </c>
      <c r="B7880" s="571" t="s">
        <v>2499</v>
      </c>
      <c r="C7880" s="571" t="s">
        <v>6748</v>
      </c>
      <c r="D7880" s="572">
        <v>5.28</v>
      </c>
    </row>
    <row r="7881" spans="1:4" ht="25.5">
      <c r="A7881" s="571">
        <v>11862</v>
      </c>
      <c r="B7881" s="571" t="s">
        <v>2505</v>
      </c>
      <c r="C7881" s="571" t="s">
        <v>6748</v>
      </c>
      <c r="D7881" s="572">
        <v>7.41</v>
      </c>
    </row>
    <row r="7882" spans="1:4" ht="25.5">
      <c r="A7882" s="571">
        <v>11863</v>
      </c>
      <c r="B7882" s="571" t="s">
        <v>2506</v>
      </c>
      <c r="C7882" s="571" t="s">
        <v>6748</v>
      </c>
      <c r="D7882" s="572">
        <v>2.99</v>
      </c>
    </row>
    <row r="7883" spans="1:4" ht="25.5">
      <c r="A7883" s="571">
        <v>11855</v>
      </c>
      <c r="B7883" s="571" t="s">
        <v>2500</v>
      </c>
      <c r="C7883" s="571" t="s">
        <v>6748</v>
      </c>
      <c r="D7883" s="572">
        <v>11.06</v>
      </c>
    </row>
    <row r="7884" spans="1:4" ht="25.5">
      <c r="A7884" s="571">
        <v>11864</v>
      </c>
      <c r="B7884" s="571" t="s">
        <v>2507</v>
      </c>
      <c r="C7884" s="571" t="s">
        <v>6748</v>
      </c>
      <c r="D7884" s="572">
        <v>16.72</v>
      </c>
    </row>
    <row r="7885" spans="1:4" ht="51">
      <c r="A7885" s="571">
        <v>2527</v>
      </c>
      <c r="B7885" s="571" t="s">
        <v>867</v>
      </c>
      <c r="C7885" s="571" t="s">
        <v>6748</v>
      </c>
      <c r="D7885" s="572">
        <v>4.4400000000000004</v>
      </c>
    </row>
    <row r="7886" spans="1:4" ht="51">
      <c r="A7886" s="571">
        <v>2526</v>
      </c>
      <c r="B7886" s="571" t="s">
        <v>866</v>
      </c>
      <c r="C7886" s="571" t="s">
        <v>6748</v>
      </c>
      <c r="D7886" s="572">
        <v>2.85</v>
      </c>
    </row>
    <row r="7887" spans="1:4" ht="51">
      <c r="A7887" s="571">
        <v>2487</v>
      </c>
      <c r="B7887" s="571" t="s">
        <v>854</v>
      </c>
      <c r="C7887" s="571" t="s">
        <v>6748</v>
      </c>
      <c r="D7887" s="572">
        <v>0.97</v>
      </c>
    </row>
    <row r="7888" spans="1:4" ht="51">
      <c r="A7888" s="571">
        <v>2483</v>
      </c>
      <c r="B7888" s="571" t="s">
        <v>851</v>
      </c>
      <c r="C7888" s="571" t="s">
        <v>6748</v>
      </c>
      <c r="D7888" s="572">
        <v>2.0299999999999998</v>
      </c>
    </row>
    <row r="7889" spans="1:4" ht="51">
      <c r="A7889" s="571">
        <v>2528</v>
      </c>
      <c r="B7889" s="571" t="s">
        <v>868</v>
      </c>
      <c r="C7889" s="571" t="s">
        <v>6748</v>
      </c>
      <c r="D7889" s="572">
        <v>11.19</v>
      </c>
    </row>
    <row r="7890" spans="1:4" ht="51">
      <c r="A7890" s="571">
        <v>2489</v>
      </c>
      <c r="B7890" s="571" t="s">
        <v>856</v>
      </c>
      <c r="C7890" s="571" t="s">
        <v>6748</v>
      </c>
      <c r="D7890" s="572">
        <v>4.93</v>
      </c>
    </row>
    <row r="7891" spans="1:4" ht="51">
      <c r="A7891" s="571">
        <v>2488</v>
      </c>
      <c r="B7891" s="571" t="s">
        <v>855</v>
      </c>
      <c r="C7891" s="571" t="s">
        <v>6748</v>
      </c>
      <c r="D7891" s="572">
        <v>1.1399999999999999</v>
      </c>
    </row>
    <row r="7892" spans="1:4" ht="51">
      <c r="A7892" s="571">
        <v>2484</v>
      </c>
      <c r="B7892" s="571" t="s">
        <v>852</v>
      </c>
      <c r="C7892" s="571" t="s">
        <v>6748</v>
      </c>
      <c r="D7892" s="572">
        <v>16.25</v>
      </c>
    </row>
    <row r="7893" spans="1:4" ht="51">
      <c r="A7893" s="571">
        <v>2485</v>
      </c>
      <c r="B7893" s="571" t="s">
        <v>853</v>
      </c>
      <c r="C7893" s="571" t="s">
        <v>6748</v>
      </c>
      <c r="D7893" s="572">
        <v>25.47</v>
      </c>
    </row>
    <row r="7894" spans="1:4" ht="25.5">
      <c r="A7894" s="571">
        <v>38005</v>
      </c>
      <c r="B7894" s="571" t="s">
        <v>3681</v>
      </c>
      <c r="C7894" s="571" t="s">
        <v>6748</v>
      </c>
      <c r="D7894" s="572">
        <v>16.84</v>
      </c>
    </row>
    <row r="7895" spans="1:4" ht="25.5">
      <c r="A7895" s="571">
        <v>38006</v>
      </c>
      <c r="B7895" s="571" t="s">
        <v>3682</v>
      </c>
      <c r="C7895" s="571" t="s">
        <v>6748</v>
      </c>
      <c r="D7895" s="572">
        <v>20.67</v>
      </c>
    </row>
    <row r="7896" spans="1:4" ht="25.5">
      <c r="A7896" s="571">
        <v>38428</v>
      </c>
      <c r="B7896" s="571" t="s">
        <v>3864</v>
      </c>
      <c r="C7896" s="571" t="s">
        <v>6748</v>
      </c>
      <c r="D7896" s="572">
        <v>19.36</v>
      </c>
    </row>
    <row r="7897" spans="1:4" ht="25.5">
      <c r="A7897" s="571">
        <v>38007</v>
      </c>
      <c r="B7897" s="571" t="s">
        <v>3683</v>
      </c>
      <c r="C7897" s="571" t="s">
        <v>6748</v>
      </c>
      <c r="D7897" s="572">
        <v>31.64</v>
      </c>
    </row>
    <row r="7898" spans="1:4" ht="25.5">
      <c r="A7898" s="571">
        <v>38008</v>
      </c>
      <c r="B7898" s="571" t="s">
        <v>3684</v>
      </c>
      <c r="C7898" s="571" t="s">
        <v>6748</v>
      </c>
      <c r="D7898" s="572">
        <v>127.43</v>
      </c>
    </row>
    <row r="7899" spans="1:4" ht="25.5">
      <c r="A7899" s="571">
        <v>38009</v>
      </c>
      <c r="B7899" s="571" t="s">
        <v>3685</v>
      </c>
      <c r="C7899" s="571" t="s">
        <v>6748</v>
      </c>
      <c r="D7899" s="572">
        <v>155.74</v>
      </c>
    </row>
    <row r="7900" spans="1:4" ht="38.25">
      <c r="A7900" s="571">
        <v>39279</v>
      </c>
      <c r="B7900" s="571" t="s">
        <v>7189</v>
      </c>
      <c r="C7900" s="571" t="s">
        <v>6748</v>
      </c>
      <c r="D7900" s="572">
        <v>8.92</v>
      </c>
    </row>
    <row r="7901" spans="1:4" ht="38.25">
      <c r="A7901" s="571">
        <v>38845</v>
      </c>
      <c r="B7901" s="571" t="s">
        <v>7057</v>
      </c>
      <c r="C7901" s="571" t="s">
        <v>6748</v>
      </c>
      <c r="D7901" s="572">
        <v>12.91</v>
      </c>
    </row>
    <row r="7902" spans="1:4" ht="38.25">
      <c r="A7902" s="571">
        <v>39280</v>
      </c>
      <c r="B7902" s="571" t="s">
        <v>7190</v>
      </c>
      <c r="C7902" s="571" t="s">
        <v>6748</v>
      </c>
      <c r="D7902" s="572">
        <v>11.57</v>
      </c>
    </row>
    <row r="7903" spans="1:4" ht="38.25">
      <c r="A7903" s="571">
        <v>39281</v>
      </c>
      <c r="B7903" s="571" t="s">
        <v>7191</v>
      </c>
      <c r="C7903" s="571" t="s">
        <v>6748</v>
      </c>
      <c r="D7903" s="572">
        <v>15.23</v>
      </c>
    </row>
    <row r="7904" spans="1:4" ht="38.25">
      <c r="A7904" s="571">
        <v>38849</v>
      </c>
      <c r="B7904" s="571" t="s">
        <v>7061</v>
      </c>
      <c r="C7904" s="571" t="s">
        <v>6748</v>
      </c>
      <c r="D7904" s="572">
        <v>13.05</v>
      </c>
    </row>
    <row r="7905" spans="1:4" ht="38.25">
      <c r="A7905" s="571">
        <v>39282</v>
      </c>
      <c r="B7905" s="571" t="s">
        <v>7192</v>
      </c>
      <c r="C7905" s="571" t="s">
        <v>6748</v>
      </c>
      <c r="D7905" s="572">
        <v>15.59</v>
      </c>
    </row>
    <row r="7906" spans="1:4" ht="38.25">
      <c r="A7906" s="571">
        <v>38852</v>
      </c>
      <c r="B7906" s="571" t="s">
        <v>7064</v>
      </c>
      <c r="C7906" s="571" t="s">
        <v>6748</v>
      </c>
      <c r="D7906" s="572">
        <v>21.21</v>
      </c>
    </row>
    <row r="7907" spans="1:4" ht="38.25">
      <c r="A7907" s="571">
        <v>38844</v>
      </c>
      <c r="B7907" s="571" t="s">
        <v>7056</v>
      </c>
      <c r="C7907" s="571" t="s">
        <v>6748</v>
      </c>
      <c r="D7907" s="572">
        <v>6.52</v>
      </c>
    </row>
    <row r="7908" spans="1:4" ht="38.25">
      <c r="A7908" s="571">
        <v>38846</v>
      </c>
      <c r="B7908" s="571" t="s">
        <v>7058</v>
      </c>
      <c r="C7908" s="571" t="s">
        <v>6748</v>
      </c>
      <c r="D7908" s="572">
        <v>7.13</v>
      </c>
    </row>
    <row r="7909" spans="1:4" ht="38.25">
      <c r="A7909" s="571">
        <v>38847</v>
      </c>
      <c r="B7909" s="571" t="s">
        <v>7059</v>
      </c>
      <c r="C7909" s="571" t="s">
        <v>6748</v>
      </c>
      <c r="D7909" s="572">
        <v>8.77</v>
      </c>
    </row>
    <row r="7910" spans="1:4" ht="38.25">
      <c r="A7910" s="571">
        <v>38850</v>
      </c>
      <c r="B7910" s="571" t="s">
        <v>7062</v>
      </c>
      <c r="C7910" s="571" t="s">
        <v>6748</v>
      </c>
      <c r="D7910" s="572">
        <v>12.19</v>
      </c>
    </row>
    <row r="7911" spans="1:4" ht="38.25">
      <c r="A7911" s="571">
        <v>38848</v>
      </c>
      <c r="B7911" s="571" t="s">
        <v>7060</v>
      </c>
      <c r="C7911" s="571" t="s">
        <v>6748</v>
      </c>
      <c r="D7911" s="572">
        <v>10.199999999999999</v>
      </c>
    </row>
    <row r="7912" spans="1:4" ht="38.25">
      <c r="A7912" s="571">
        <v>38851</v>
      </c>
      <c r="B7912" s="571" t="s">
        <v>7063</v>
      </c>
      <c r="C7912" s="571" t="s">
        <v>6748</v>
      </c>
      <c r="D7912" s="572">
        <v>18.54</v>
      </c>
    </row>
    <row r="7913" spans="1:4" ht="25.5">
      <c r="A7913" s="571">
        <v>38860</v>
      </c>
      <c r="B7913" s="571" t="s">
        <v>7072</v>
      </c>
      <c r="C7913" s="571" t="s">
        <v>6748</v>
      </c>
      <c r="D7913" s="572">
        <v>5.24</v>
      </c>
    </row>
    <row r="7914" spans="1:4" ht="25.5">
      <c r="A7914" s="571">
        <v>38861</v>
      </c>
      <c r="B7914" s="571" t="s">
        <v>7073</v>
      </c>
      <c r="C7914" s="571" t="s">
        <v>6748</v>
      </c>
      <c r="D7914" s="572">
        <v>7.05</v>
      </c>
    </row>
    <row r="7915" spans="1:4" ht="25.5">
      <c r="A7915" s="571">
        <v>38862</v>
      </c>
      <c r="B7915" s="571" t="s">
        <v>7074</v>
      </c>
      <c r="C7915" s="571" t="s">
        <v>6748</v>
      </c>
      <c r="D7915" s="572">
        <v>5.94</v>
      </c>
    </row>
    <row r="7916" spans="1:4" ht="25.5">
      <c r="A7916" s="571">
        <v>38863</v>
      </c>
      <c r="B7916" s="571" t="s">
        <v>7075</v>
      </c>
      <c r="C7916" s="571" t="s">
        <v>6748</v>
      </c>
      <c r="D7916" s="572">
        <v>6.83</v>
      </c>
    </row>
    <row r="7917" spans="1:4" ht="25.5">
      <c r="A7917" s="571">
        <v>38865</v>
      </c>
      <c r="B7917" s="571" t="s">
        <v>7077</v>
      </c>
      <c r="C7917" s="571" t="s">
        <v>6748</v>
      </c>
      <c r="D7917" s="572">
        <v>9.27</v>
      </c>
    </row>
    <row r="7918" spans="1:4" ht="25.5">
      <c r="A7918" s="571">
        <v>38864</v>
      </c>
      <c r="B7918" s="571" t="s">
        <v>7076</v>
      </c>
      <c r="C7918" s="571" t="s">
        <v>6748</v>
      </c>
      <c r="D7918" s="572">
        <v>14.17</v>
      </c>
    </row>
    <row r="7919" spans="1:4" ht="25.5">
      <c r="A7919" s="571">
        <v>38866</v>
      </c>
      <c r="B7919" s="571" t="s">
        <v>7078</v>
      </c>
      <c r="C7919" s="571" t="s">
        <v>6748</v>
      </c>
      <c r="D7919" s="572">
        <v>9.98</v>
      </c>
    </row>
    <row r="7920" spans="1:4" ht="25.5">
      <c r="A7920" s="571">
        <v>38868</v>
      </c>
      <c r="B7920" s="571" t="s">
        <v>7079</v>
      </c>
      <c r="C7920" s="571" t="s">
        <v>6748</v>
      </c>
      <c r="D7920" s="572">
        <v>16.63</v>
      </c>
    </row>
    <row r="7921" spans="1:4" ht="38.25">
      <c r="A7921" s="571">
        <v>38853</v>
      </c>
      <c r="B7921" s="571" t="s">
        <v>7065</v>
      </c>
      <c r="C7921" s="571" t="s">
        <v>6748</v>
      </c>
      <c r="D7921" s="572">
        <v>5.37</v>
      </c>
    </row>
    <row r="7922" spans="1:4" ht="38.25">
      <c r="A7922" s="571">
        <v>38854</v>
      </c>
      <c r="B7922" s="571" t="s">
        <v>7066</v>
      </c>
      <c r="C7922" s="571" t="s">
        <v>6748</v>
      </c>
      <c r="D7922" s="572">
        <v>7.34</v>
      </c>
    </row>
    <row r="7923" spans="1:4" ht="38.25">
      <c r="A7923" s="571">
        <v>38855</v>
      </c>
      <c r="B7923" s="571" t="s">
        <v>7067</v>
      </c>
      <c r="C7923" s="571" t="s">
        <v>6748</v>
      </c>
      <c r="D7923" s="572">
        <v>5.45</v>
      </c>
    </row>
    <row r="7924" spans="1:4" ht="38.25">
      <c r="A7924" s="571">
        <v>38856</v>
      </c>
      <c r="B7924" s="571" t="s">
        <v>7068</v>
      </c>
      <c r="C7924" s="571" t="s">
        <v>6748</v>
      </c>
      <c r="D7924" s="572">
        <v>8.75</v>
      </c>
    </row>
    <row r="7925" spans="1:4" ht="38.25">
      <c r="A7925" s="571">
        <v>38857</v>
      </c>
      <c r="B7925" s="571" t="s">
        <v>7069</v>
      </c>
      <c r="C7925" s="571" t="s">
        <v>6748</v>
      </c>
      <c r="D7925" s="572">
        <v>11.57</v>
      </c>
    </row>
    <row r="7926" spans="1:4" ht="38.25">
      <c r="A7926" s="571">
        <v>38858</v>
      </c>
      <c r="B7926" s="571" t="s">
        <v>7070</v>
      </c>
      <c r="C7926" s="571" t="s">
        <v>6748</v>
      </c>
      <c r="D7926" s="572">
        <v>10.52</v>
      </c>
    </row>
    <row r="7927" spans="1:4" ht="38.25">
      <c r="A7927" s="571">
        <v>38859</v>
      </c>
      <c r="B7927" s="571" t="s">
        <v>7071</v>
      </c>
      <c r="C7927" s="571" t="s">
        <v>6748</v>
      </c>
      <c r="D7927" s="572">
        <v>17.04</v>
      </c>
    </row>
    <row r="7928" spans="1:4" ht="38.25">
      <c r="A7928" s="571">
        <v>1607</v>
      </c>
      <c r="B7928" s="571" t="s">
        <v>677</v>
      </c>
      <c r="C7928" s="571" t="s">
        <v>6774</v>
      </c>
      <c r="D7928" s="572">
        <v>0.15</v>
      </c>
    </row>
    <row r="7929" spans="1:4" ht="51">
      <c r="A7929" s="571">
        <v>11467</v>
      </c>
      <c r="B7929" s="571" t="s">
        <v>2348</v>
      </c>
      <c r="C7929" s="571" t="s">
        <v>6748</v>
      </c>
      <c r="D7929" s="572">
        <v>14.52</v>
      </c>
    </row>
    <row r="7930" spans="1:4" ht="51">
      <c r="A7930" s="571">
        <v>38169</v>
      </c>
      <c r="B7930" s="571" t="s">
        <v>3797</v>
      </c>
      <c r="C7930" s="571" t="s">
        <v>6774</v>
      </c>
      <c r="D7930" s="572">
        <v>61.06</v>
      </c>
    </row>
    <row r="7931" spans="1:4" ht="38.25">
      <c r="A7931" s="571">
        <v>6142</v>
      </c>
      <c r="B7931" s="571" t="s">
        <v>1684</v>
      </c>
      <c r="C7931" s="571" t="s">
        <v>6748</v>
      </c>
      <c r="D7931" s="572">
        <v>5.27</v>
      </c>
    </row>
    <row r="7932" spans="1:4" ht="38.25">
      <c r="A7932" s="571">
        <v>11686</v>
      </c>
      <c r="B7932" s="571" t="s">
        <v>2423</v>
      </c>
      <c r="C7932" s="571" t="s">
        <v>6748</v>
      </c>
      <c r="D7932" s="572">
        <v>7.31</v>
      </c>
    </row>
    <row r="7933" spans="1:4" ht="38.25">
      <c r="A7933" s="571">
        <v>37598</v>
      </c>
      <c r="B7933" s="571" t="s">
        <v>3573</v>
      </c>
      <c r="C7933" s="571" t="s">
        <v>6748</v>
      </c>
      <c r="D7933" s="572">
        <v>17.440000000000001</v>
      </c>
    </row>
    <row r="7934" spans="1:4" ht="63.75">
      <c r="A7934" s="571">
        <v>25398</v>
      </c>
      <c r="B7934" s="571" t="s">
        <v>3059</v>
      </c>
      <c r="C7934" s="571" t="s">
        <v>6748</v>
      </c>
      <c r="D7934" s="572">
        <v>3383.72</v>
      </c>
    </row>
    <row r="7935" spans="1:4" ht="76.5">
      <c r="A7935" s="571">
        <v>25399</v>
      </c>
      <c r="B7935" s="571" t="s">
        <v>3060</v>
      </c>
      <c r="C7935" s="571" t="s">
        <v>6748</v>
      </c>
      <c r="D7935" s="572">
        <v>2054.21</v>
      </c>
    </row>
    <row r="7936" spans="1:4" ht="51">
      <c r="A7936" s="571">
        <v>10667</v>
      </c>
      <c r="B7936" s="571" t="s">
        <v>2158</v>
      </c>
      <c r="C7936" s="571" t="s">
        <v>6748</v>
      </c>
      <c r="D7936" s="572">
        <v>9846</v>
      </c>
    </row>
    <row r="7937" spans="1:4" ht="38.25">
      <c r="A7937" s="571">
        <v>1613</v>
      </c>
      <c r="B7937" s="571" t="s">
        <v>6775</v>
      </c>
      <c r="C7937" s="571" t="s">
        <v>6748</v>
      </c>
      <c r="D7937" s="572">
        <v>1005.11</v>
      </c>
    </row>
    <row r="7938" spans="1:4" ht="38.25">
      <c r="A7938" s="571">
        <v>1626</v>
      </c>
      <c r="B7938" s="571" t="s">
        <v>6777</v>
      </c>
      <c r="C7938" s="571" t="s">
        <v>6748</v>
      </c>
      <c r="D7938" s="572">
        <v>1503.27</v>
      </c>
    </row>
    <row r="7939" spans="1:4" ht="38.25">
      <c r="A7939" s="571">
        <v>1625</v>
      </c>
      <c r="B7939" s="571" t="s">
        <v>689</v>
      </c>
      <c r="C7939" s="571" t="s">
        <v>6748</v>
      </c>
      <c r="D7939" s="572">
        <v>104.99</v>
      </c>
    </row>
    <row r="7940" spans="1:4" ht="38.25">
      <c r="A7940" s="571">
        <v>1622</v>
      </c>
      <c r="B7940" s="571" t="s">
        <v>6776</v>
      </c>
      <c r="C7940" s="571" t="s">
        <v>6748</v>
      </c>
      <c r="D7940" s="572">
        <v>3392.27</v>
      </c>
    </row>
    <row r="7941" spans="1:4" ht="38.25">
      <c r="A7941" s="571">
        <v>1620</v>
      </c>
      <c r="B7941" s="571" t="s">
        <v>685</v>
      </c>
      <c r="C7941" s="571" t="s">
        <v>6748</v>
      </c>
      <c r="D7941" s="572">
        <v>221.18</v>
      </c>
    </row>
    <row r="7942" spans="1:4" ht="38.25">
      <c r="A7942" s="571">
        <v>1629</v>
      </c>
      <c r="B7942" s="571" t="s">
        <v>6778</v>
      </c>
      <c r="C7942" s="571" t="s">
        <v>6748</v>
      </c>
      <c r="D7942" s="572">
        <v>8255.99</v>
      </c>
    </row>
    <row r="7943" spans="1:4" ht="38.25">
      <c r="A7943" s="571">
        <v>1627</v>
      </c>
      <c r="B7943" s="571" t="s">
        <v>690</v>
      </c>
      <c r="C7943" s="571" t="s">
        <v>6748</v>
      </c>
      <c r="D7943" s="572">
        <v>422.78</v>
      </c>
    </row>
    <row r="7944" spans="1:4" ht="38.25">
      <c r="A7944" s="571">
        <v>1623</v>
      </c>
      <c r="B7944" s="571" t="s">
        <v>687</v>
      </c>
      <c r="C7944" s="571" t="s">
        <v>6748</v>
      </c>
      <c r="D7944" s="572">
        <v>85.63</v>
      </c>
    </row>
    <row r="7945" spans="1:4" ht="38.25">
      <c r="A7945" s="571">
        <v>1619</v>
      </c>
      <c r="B7945" s="571" t="s">
        <v>684</v>
      </c>
      <c r="C7945" s="571" t="s">
        <v>6748</v>
      </c>
      <c r="D7945" s="572">
        <v>117.79</v>
      </c>
    </row>
    <row r="7946" spans="1:4" ht="38.25">
      <c r="A7946" s="571">
        <v>1630</v>
      </c>
      <c r="B7946" s="571" t="s">
        <v>691</v>
      </c>
      <c r="C7946" s="571" t="s">
        <v>6748</v>
      </c>
      <c r="D7946" s="572">
        <v>2593.46</v>
      </c>
    </row>
    <row r="7947" spans="1:4" ht="38.25">
      <c r="A7947" s="571">
        <v>1616</v>
      </c>
      <c r="B7947" s="571" t="s">
        <v>681</v>
      </c>
      <c r="C7947" s="571" t="s">
        <v>6748</v>
      </c>
      <c r="D7947" s="572">
        <v>3988.79</v>
      </c>
    </row>
    <row r="7948" spans="1:4" ht="38.25">
      <c r="A7948" s="571">
        <v>1614</v>
      </c>
      <c r="B7948" s="571" t="s">
        <v>679</v>
      </c>
      <c r="C7948" s="571" t="s">
        <v>6748</v>
      </c>
      <c r="D7948" s="572">
        <v>182.3</v>
      </c>
    </row>
    <row r="7949" spans="1:4" ht="38.25">
      <c r="A7949" s="571">
        <v>1617</v>
      </c>
      <c r="B7949" s="571" t="s">
        <v>682</v>
      </c>
      <c r="C7949" s="571" t="s">
        <v>6748</v>
      </c>
      <c r="D7949" s="572">
        <v>4761.76</v>
      </c>
    </row>
    <row r="7950" spans="1:4" ht="38.25">
      <c r="A7950" s="571">
        <v>1621</v>
      </c>
      <c r="B7950" s="571" t="s">
        <v>686</v>
      </c>
      <c r="C7950" s="571" t="s">
        <v>6748</v>
      </c>
      <c r="D7950" s="572">
        <v>326.04000000000002</v>
      </c>
    </row>
    <row r="7951" spans="1:4" ht="38.25">
      <c r="A7951" s="571">
        <v>1624</v>
      </c>
      <c r="B7951" s="571" t="s">
        <v>688</v>
      </c>
      <c r="C7951" s="571" t="s">
        <v>6748</v>
      </c>
      <c r="D7951" s="572">
        <v>11704.64</v>
      </c>
    </row>
    <row r="7952" spans="1:4" ht="38.25">
      <c r="A7952" s="571">
        <v>1615</v>
      </c>
      <c r="B7952" s="571" t="s">
        <v>680</v>
      </c>
      <c r="C7952" s="571" t="s">
        <v>6748</v>
      </c>
      <c r="D7952" s="572">
        <v>612.25</v>
      </c>
    </row>
    <row r="7953" spans="1:4" ht="38.25">
      <c r="A7953" s="571">
        <v>1612</v>
      </c>
      <c r="B7953" s="571" t="s">
        <v>678</v>
      </c>
      <c r="C7953" s="571" t="s">
        <v>6748</v>
      </c>
      <c r="D7953" s="572">
        <v>80.64</v>
      </c>
    </row>
    <row r="7954" spans="1:4" ht="38.25">
      <c r="A7954" s="571">
        <v>1618</v>
      </c>
      <c r="B7954" s="571" t="s">
        <v>683</v>
      </c>
      <c r="C7954" s="571" t="s">
        <v>6748</v>
      </c>
      <c r="D7954" s="572">
        <v>841.33</v>
      </c>
    </row>
    <row r="7955" spans="1:4" ht="25.5">
      <c r="A7955" s="571">
        <v>14211</v>
      </c>
      <c r="B7955" s="571" t="s">
        <v>6026</v>
      </c>
      <c r="C7955" s="571" t="s">
        <v>6748</v>
      </c>
      <c r="D7955" s="572">
        <v>23.8</v>
      </c>
    </row>
    <row r="7956" spans="1:4">
      <c r="A7956" s="571">
        <v>34500</v>
      </c>
      <c r="B7956" s="571" t="s">
        <v>13397</v>
      </c>
      <c r="C7956" s="571" t="s">
        <v>6751</v>
      </c>
      <c r="D7956" s="572">
        <v>22.24</v>
      </c>
    </row>
    <row r="7957" spans="1:4" ht="25.5">
      <c r="A7957" s="571">
        <v>40934</v>
      </c>
      <c r="B7957" s="571" t="s">
        <v>4451</v>
      </c>
      <c r="C7957" s="571" t="s">
        <v>6936</v>
      </c>
      <c r="D7957" s="572">
        <v>3922.81</v>
      </c>
    </row>
    <row r="7958" spans="1:4" ht="25.5">
      <c r="A7958" s="571">
        <v>5328</v>
      </c>
      <c r="B7958" s="571" t="s">
        <v>1602</v>
      </c>
      <c r="C7958" s="571" t="s">
        <v>6748</v>
      </c>
      <c r="D7958" s="572">
        <v>3.84</v>
      </c>
    </row>
    <row r="7959" spans="1:4" ht="25.5">
      <c r="A7959" s="571">
        <v>38200</v>
      </c>
      <c r="B7959" s="571" t="s">
        <v>3817</v>
      </c>
      <c r="C7959" s="571" t="s">
        <v>7013</v>
      </c>
      <c r="D7959" s="572">
        <v>512.19000000000005</v>
      </c>
    </row>
    <row r="7960" spans="1:4" ht="38.25">
      <c r="A7960" s="571">
        <v>39269</v>
      </c>
      <c r="B7960" s="571" t="s">
        <v>4034</v>
      </c>
      <c r="C7960" s="571" t="s">
        <v>6752</v>
      </c>
      <c r="D7960" s="572">
        <v>0.68</v>
      </c>
    </row>
    <row r="7961" spans="1:4" ht="38.25">
      <c r="A7961" s="571">
        <v>11889</v>
      </c>
      <c r="B7961" s="571" t="s">
        <v>2520</v>
      </c>
      <c r="C7961" s="571" t="s">
        <v>6752</v>
      </c>
      <c r="D7961" s="572">
        <v>0.95</v>
      </c>
    </row>
    <row r="7962" spans="1:4" ht="38.25">
      <c r="A7962" s="571">
        <v>39270</v>
      </c>
      <c r="B7962" s="571" t="s">
        <v>4035</v>
      </c>
      <c r="C7962" s="571" t="s">
        <v>6752</v>
      </c>
      <c r="D7962" s="572">
        <v>1.1299999999999999</v>
      </c>
    </row>
    <row r="7963" spans="1:4" ht="38.25">
      <c r="A7963" s="571">
        <v>11890</v>
      </c>
      <c r="B7963" s="571" t="s">
        <v>2521</v>
      </c>
      <c r="C7963" s="571" t="s">
        <v>6752</v>
      </c>
      <c r="D7963" s="572">
        <v>1.47</v>
      </c>
    </row>
    <row r="7964" spans="1:4" ht="38.25">
      <c r="A7964" s="571">
        <v>11891</v>
      </c>
      <c r="B7964" s="571" t="s">
        <v>2522</v>
      </c>
      <c r="C7964" s="571" t="s">
        <v>6752</v>
      </c>
      <c r="D7964" s="572">
        <v>2.4300000000000002</v>
      </c>
    </row>
    <row r="7965" spans="1:4" ht="38.25">
      <c r="A7965" s="571">
        <v>11892</v>
      </c>
      <c r="B7965" s="571" t="s">
        <v>2523</v>
      </c>
      <c r="C7965" s="571" t="s">
        <v>6752</v>
      </c>
      <c r="D7965" s="572">
        <v>3.75</v>
      </c>
    </row>
    <row r="7966" spans="1:4">
      <c r="A7966" s="571">
        <v>37601</v>
      </c>
      <c r="B7966" s="571" t="s">
        <v>3575</v>
      </c>
      <c r="C7966" s="571" t="s">
        <v>6752</v>
      </c>
      <c r="D7966" s="572">
        <v>3.87</v>
      </c>
    </row>
    <row r="7967" spans="1:4">
      <c r="A7967" s="571">
        <v>1634</v>
      </c>
      <c r="B7967" s="571" t="s">
        <v>694</v>
      </c>
      <c r="C7967" s="571" t="s">
        <v>6752</v>
      </c>
      <c r="D7967" s="572">
        <v>4</v>
      </c>
    </row>
    <row r="7968" spans="1:4" ht="38.25">
      <c r="A7968" s="571">
        <v>5086</v>
      </c>
      <c r="B7968" s="571" t="s">
        <v>1589</v>
      </c>
      <c r="C7968" s="571" t="s">
        <v>6745</v>
      </c>
      <c r="D7968" s="572">
        <v>25.28</v>
      </c>
    </row>
    <row r="7969" spans="1:4" ht="51">
      <c r="A7969" s="571">
        <v>11280</v>
      </c>
      <c r="B7969" s="571" t="s">
        <v>2320</v>
      </c>
      <c r="C7969" s="571" t="s">
        <v>6748</v>
      </c>
      <c r="D7969" s="572">
        <v>7356.78</v>
      </c>
    </row>
    <row r="7970" spans="1:4" ht="38.25">
      <c r="A7970" s="571">
        <v>40519</v>
      </c>
      <c r="B7970" s="571" t="s">
        <v>4378</v>
      </c>
      <c r="C7970" s="571" t="s">
        <v>6748</v>
      </c>
      <c r="D7970" s="572">
        <v>60646.82</v>
      </c>
    </row>
    <row r="7971" spans="1:4" ht="25.5">
      <c r="A7971" s="571">
        <v>39869</v>
      </c>
      <c r="B7971" s="571" t="s">
        <v>4311</v>
      </c>
      <c r="C7971" s="571" t="s">
        <v>6748</v>
      </c>
      <c r="D7971" s="572">
        <v>5.4</v>
      </c>
    </row>
    <row r="7972" spans="1:4" ht="25.5">
      <c r="A7972" s="571">
        <v>39870</v>
      </c>
      <c r="B7972" s="571" t="s">
        <v>4312</v>
      </c>
      <c r="C7972" s="571" t="s">
        <v>6748</v>
      </c>
      <c r="D7972" s="572">
        <v>8.27</v>
      </c>
    </row>
    <row r="7973" spans="1:4" ht="25.5">
      <c r="A7973" s="571">
        <v>39871</v>
      </c>
      <c r="B7973" s="571" t="s">
        <v>4313</v>
      </c>
      <c r="C7973" s="571" t="s">
        <v>6748</v>
      </c>
      <c r="D7973" s="572">
        <v>9.27</v>
      </c>
    </row>
    <row r="7974" spans="1:4" ht="25.5">
      <c r="A7974" s="571">
        <v>12722</v>
      </c>
      <c r="B7974" s="571" t="s">
        <v>2700</v>
      </c>
      <c r="C7974" s="571" t="s">
        <v>6748</v>
      </c>
      <c r="D7974" s="572">
        <v>310.27999999999997</v>
      </c>
    </row>
    <row r="7975" spans="1:4" ht="25.5">
      <c r="A7975" s="571">
        <v>12714</v>
      </c>
      <c r="B7975" s="571" t="s">
        <v>2692</v>
      </c>
      <c r="C7975" s="571" t="s">
        <v>6748</v>
      </c>
      <c r="D7975" s="572">
        <v>2.02</v>
      </c>
    </row>
    <row r="7976" spans="1:4" ht="25.5">
      <c r="A7976" s="571">
        <v>12715</v>
      </c>
      <c r="B7976" s="571" t="s">
        <v>2693</v>
      </c>
      <c r="C7976" s="571" t="s">
        <v>6748</v>
      </c>
      <c r="D7976" s="572">
        <v>4.57</v>
      </c>
    </row>
    <row r="7977" spans="1:4" ht="25.5">
      <c r="A7977" s="571">
        <v>12716</v>
      </c>
      <c r="B7977" s="571" t="s">
        <v>2694</v>
      </c>
      <c r="C7977" s="571" t="s">
        <v>6748</v>
      </c>
      <c r="D7977" s="572">
        <v>7.85</v>
      </c>
    </row>
    <row r="7978" spans="1:4" ht="25.5">
      <c r="A7978" s="571">
        <v>12717</v>
      </c>
      <c r="B7978" s="571" t="s">
        <v>2695</v>
      </c>
      <c r="C7978" s="571" t="s">
        <v>6748</v>
      </c>
      <c r="D7978" s="572">
        <v>15.43</v>
      </c>
    </row>
    <row r="7979" spans="1:4" ht="25.5">
      <c r="A7979" s="571">
        <v>12718</v>
      </c>
      <c r="B7979" s="571" t="s">
        <v>2696</v>
      </c>
      <c r="C7979" s="571" t="s">
        <v>6748</v>
      </c>
      <c r="D7979" s="572">
        <v>23.69</v>
      </c>
    </row>
    <row r="7980" spans="1:4" ht="25.5">
      <c r="A7980" s="571">
        <v>12719</v>
      </c>
      <c r="B7980" s="571" t="s">
        <v>2697</v>
      </c>
      <c r="C7980" s="571" t="s">
        <v>6748</v>
      </c>
      <c r="D7980" s="572">
        <v>37.6</v>
      </c>
    </row>
    <row r="7981" spans="1:4" ht="25.5">
      <c r="A7981" s="571">
        <v>12720</v>
      </c>
      <c r="B7981" s="571" t="s">
        <v>2698</v>
      </c>
      <c r="C7981" s="571" t="s">
        <v>6748</v>
      </c>
      <c r="D7981" s="572">
        <v>130.94999999999999</v>
      </c>
    </row>
    <row r="7982" spans="1:4" ht="25.5">
      <c r="A7982" s="571">
        <v>12721</v>
      </c>
      <c r="B7982" s="571" t="s">
        <v>2699</v>
      </c>
      <c r="C7982" s="571" t="s">
        <v>6748</v>
      </c>
      <c r="D7982" s="572">
        <v>125.57</v>
      </c>
    </row>
    <row r="7983" spans="1:4" ht="25.5">
      <c r="A7983" s="571">
        <v>3468</v>
      </c>
      <c r="B7983" s="571" t="s">
        <v>1077</v>
      </c>
      <c r="C7983" s="571" t="s">
        <v>6748</v>
      </c>
      <c r="D7983" s="572">
        <v>21.46</v>
      </c>
    </row>
    <row r="7984" spans="1:4" ht="25.5">
      <c r="A7984" s="571">
        <v>3465</v>
      </c>
      <c r="B7984" s="571" t="s">
        <v>1074</v>
      </c>
      <c r="C7984" s="571" t="s">
        <v>6748</v>
      </c>
      <c r="D7984" s="572">
        <v>21.46</v>
      </c>
    </row>
    <row r="7985" spans="1:4" ht="25.5">
      <c r="A7985" s="571">
        <v>12403</v>
      </c>
      <c r="B7985" s="571" t="s">
        <v>2627</v>
      </c>
      <c r="C7985" s="571" t="s">
        <v>6748</v>
      </c>
      <c r="D7985" s="572">
        <v>15.29</v>
      </c>
    </row>
    <row r="7986" spans="1:4" ht="25.5">
      <c r="A7986" s="571">
        <v>3463</v>
      </c>
      <c r="B7986" s="571" t="s">
        <v>1072</v>
      </c>
      <c r="C7986" s="571" t="s">
        <v>6748</v>
      </c>
      <c r="D7986" s="572">
        <v>8.93</v>
      </c>
    </row>
    <row r="7987" spans="1:4" ht="25.5">
      <c r="A7987" s="571">
        <v>3464</v>
      </c>
      <c r="B7987" s="571" t="s">
        <v>1073</v>
      </c>
      <c r="C7987" s="571" t="s">
        <v>6748</v>
      </c>
      <c r="D7987" s="572">
        <v>8.93</v>
      </c>
    </row>
    <row r="7988" spans="1:4" ht="25.5">
      <c r="A7988" s="571">
        <v>3466</v>
      </c>
      <c r="B7988" s="571" t="s">
        <v>1075</v>
      </c>
      <c r="C7988" s="571" t="s">
        <v>6748</v>
      </c>
      <c r="D7988" s="572">
        <v>54.5</v>
      </c>
    </row>
    <row r="7989" spans="1:4" ht="25.5">
      <c r="A7989" s="571">
        <v>3467</v>
      </c>
      <c r="B7989" s="571" t="s">
        <v>1076</v>
      </c>
      <c r="C7989" s="571" t="s">
        <v>6748</v>
      </c>
      <c r="D7989" s="572">
        <v>30.78</v>
      </c>
    </row>
    <row r="7990" spans="1:4" ht="25.5">
      <c r="A7990" s="571">
        <v>3462</v>
      </c>
      <c r="B7990" s="571" t="s">
        <v>1071</v>
      </c>
      <c r="C7990" s="571" t="s">
        <v>6748</v>
      </c>
      <c r="D7990" s="572">
        <v>5.89</v>
      </c>
    </row>
    <row r="7991" spans="1:4" ht="25.5">
      <c r="A7991" s="571">
        <v>3446</v>
      </c>
      <c r="B7991" s="571" t="s">
        <v>1055</v>
      </c>
      <c r="C7991" s="571" t="s">
        <v>6748</v>
      </c>
      <c r="D7991" s="572">
        <v>18.14</v>
      </c>
    </row>
    <row r="7992" spans="1:4" ht="25.5">
      <c r="A7992" s="571">
        <v>3445</v>
      </c>
      <c r="B7992" s="571" t="s">
        <v>1054</v>
      </c>
      <c r="C7992" s="571" t="s">
        <v>6748</v>
      </c>
      <c r="D7992" s="572">
        <v>14.81</v>
      </c>
    </row>
    <row r="7993" spans="1:4" ht="25.5">
      <c r="A7993" s="571">
        <v>3441</v>
      </c>
      <c r="B7993" s="571" t="s">
        <v>1050</v>
      </c>
      <c r="C7993" s="571" t="s">
        <v>6748</v>
      </c>
      <c r="D7993" s="572">
        <v>4.18</v>
      </c>
    </row>
    <row r="7994" spans="1:4" ht="25.5">
      <c r="A7994" s="571">
        <v>3444</v>
      </c>
      <c r="B7994" s="571" t="s">
        <v>1053</v>
      </c>
      <c r="C7994" s="571" t="s">
        <v>6748</v>
      </c>
      <c r="D7994" s="572">
        <v>9.11</v>
      </c>
    </row>
    <row r="7995" spans="1:4" ht="25.5">
      <c r="A7995" s="571">
        <v>12402</v>
      </c>
      <c r="B7995" s="571" t="s">
        <v>2626</v>
      </c>
      <c r="C7995" s="571" t="s">
        <v>6748</v>
      </c>
      <c r="D7995" s="572">
        <v>51</v>
      </c>
    </row>
    <row r="7996" spans="1:4" ht="25.5">
      <c r="A7996" s="571">
        <v>3447</v>
      </c>
      <c r="B7996" s="571" t="s">
        <v>1056</v>
      </c>
      <c r="C7996" s="571" t="s">
        <v>6748</v>
      </c>
      <c r="D7996" s="572">
        <v>26.39</v>
      </c>
    </row>
    <row r="7997" spans="1:4" ht="25.5">
      <c r="A7997" s="571">
        <v>3442</v>
      </c>
      <c r="B7997" s="571" t="s">
        <v>1051</v>
      </c>
      <c r="C7997" s="571" t="s">
        <v>6748</v>
      </c>
      <c r="D7997" s="572">
        <v>6.25</v>
      </c>
    </row>
    <row r="7998" spans="1:4" ht="25.5">
      <c r="A7998" s="571">
        <v>3448</v>
      </c>
      <c r="B7998" s="571" t="s">
        <v>1057</v>
      </c>
      <c r="C7998" s="571" t="s">
        <v>6748</v>
      </c>
      <c r="D7998" s="572">
        <v>74.569999999999993</v>
      </c>
    </row>
    <row r="7999" spans="1:4" ht="25.5">
      <c r="A7999" s="571">
        <v>3449</v>
      </c>
      <c r="B7999" s="571" t="s">
        <v>1058</v>
      </c>
      <c r="C7999" s="571" t="s">
        <v>6748</v>
      </c>
      <c r="D7999" s="572">
        <v>130.66999999999999</v>
      </c>
    </row>
    <row r="8000" spans="1:4" ht="25.5">
      <c r="A8000" s="571">
        <v>37438</v>
      </c>
      <c r="B8000" s="571" t="s">
        <v>3495</v>
      </c>
      <c r="C8000" s="571" t="s">
        <v>6748</v>
      </c>
      <c r="D8000" s="572">
        <v>146.47999999999999</v>
      </c>
    </row>
    <row r="8001" spans="1:4" ht="25.5">
      <c r="A8001" s="571">
        <v>37439</v>
      </c>
      <c r="B8001" s="571" t="s">
        <v>3496</v>
      </c>
      <c r="C8001" s="571" t="s">
        <v>6748</v>
      </c>
      <c r="D8001" s="572">
        <v>957.71</v>
      </c>
    </row>
    <row r="8002" spans="1:4" ht="25.5">
      <c r="A8002" s="571">
        <v>37435</v>
      </c>
      <c r="B8002" s="571" t="s">
        <v>3492</v>
      </c>
      <c r="C8002" s="571" t="s">
        <v>6748</v>
      </c>
      <c r="D8002" s="572">
        <v>17.21</v>
      </c>
    </row>
    <row r="8003" spans="1:4" ht="25.5">
      <c r="A8003" s="571">
        <v>37436</v>
      </c>
      <c r="B8003" s="571" t="s">
        <v>3493</v>
      </c>
      <c r="C8003" s="571" t="s">
        <v>6748</v>
      </c>
      <c r="D8003" s="572">
        <v>20.309999999999999</v>
      </c>
    </row>
    <row r="8004" spans="1:4" ht="25.5">
      <c r="A8004" s="571">
        <v>37437</v>
      </c>
      <c r="B8004" s="571" t="s">
        <v>3494</v>
      </c>
      <c r="C8004" s="571" t="s">
        <v>6748</v>
      </c>
      <c r="D8004" s="572">
        <v>29.38</v>
      </c>
    </row>
    <row r="8005" spans="1:4" ht="25.5">
      <c r="A8005" s="571">
        <v>3473</v>
      </c>
      <c r="B8005" s="571" t="s">
        <v>1082</v>
      </c>
      <c r="C8005" s="571" t="s">
        <v>6748</v>
      </c>
      <c r="D8005" s="572">
        <v>20.51</v>
      </c>
    </row>
    <row r="8006" spans="1:4" ht="25.5">
      <c r="A8006" s="571">
        <v>3474</v>
      </c>
      <c r="B8006" s="571" t="s">
        <v>1083</v>
      </c>
      <c r="C8006" s="571" t="s">
        <v>6748</v>
      </c>
      <c r="D8006" s="572">
        <v>16.91</v>
      </c>
    </row>
    <row r="8007" spans="1:4" ht="25.5">
      <c r="A8007" s="571">
        <v>3450</v>
      </c>
      <c r="B8007" s="571" t="s">
        <v>1059</v>
      </c>
      <c r="C8007" s="571" t="s">
        <v>6748</v>
      </c>
      <c r="D8007" s="572">
        <v>4.9000000000000004</v>
      </c>
    </row>
    <row r="8008" spans="1:4" ht="25.5">
      <c r="A8008" s="571">
        <v>3443</v>
      </c>
      <c r="B8008" s="571" t="s">
        <v>1052</v>
      </c>
      <c r="C8008" s="571" t="s">
        <v>6748</v>
      </c>
      <c r="D8008" s="572">
        <v>10.52</v>
      </c>
    </row>
    <row r="8009" spans="1:4" ht="25.5">
      <c r="A8009" s="571">
        <v>3453</v>
      </c>
      <c r="B8009" s="571" t="s">
        <v>1062</v>
      </c>
      <c r="C8009" s="571" t="s">
        <v>6748</v>
      </c>
      <c r="D8009" s="572">
        <v>59.88</v>
      </c>
    </row>
    <row r="8010" spans="1:4" ht="25.5">
      <c r="A8010" s="571">
        <v>3452</v>
      </c>
      <c r="B8010" s="571" t="s">
        <v>1061</v>
      </c>
      <c r="C8010" s="571" t="s">
        <v>6748</v>
      </c>
      <c r="D8010" s="572">
        <v>29.56</v>
      </c>
    </row>
    <row r="8011" spans="1:4" ht="25.5">
      <c r="A8011" s="571">
        <v>3451</v>
      </c>
      <c r="B8011" s="571" t="s">
        <v>1060</v>
      </c>
      <c r="C8011" s="571" t="s">
        <v>6748</v>
      </c>
      <c r="D8011" s="572">
        <v>5.86</v>
      </c>
    </row>
    <row r="8012" spans="1:4" ht="25.5">
      <c r="A8012" s="571">
        <v>3454</v>
      </c>
      <c r="B8012" s="571" t="s">
        <v>1063</v>
      </c>
      <c r="C8012" s="571" t="s">
        <v>6748</v>
      </c>
      <c r="D8012" s="572">
        <v>91.08</v>
      </c>
    </row>
    <row r="8013" spans="1:4" ht="25.5">
      <c r="A8013" s="571">
        <v>3458</v>
      </c>
      <c r="B8013" s="571" t="s">
        <v>1067</v>
      </c>
      <c r="C8013" s="571" t="s">
        <v>6748</v>
      </c>
      <c r="D8013" s="572">
        <v>16.440000000000001</v>
      </c>
    </row>
    <row r="8014" spans="1:4" ht="25.5">
      <c r="A8014" s="571">
        <v>3457</v>
      </c>
      <c r="B8014" s="571" t="s">
        <v>1066</v>
      </c>
      <c r="C8014" s="571" t="s">
        <v>6748</v>
      </c>
      <c r="D8014" s="572">
        <v>12.34</v>
      </c>
    </row>
    <row r="8015" spans="1:4" ht="25.5">
      <c r="A8015" s="571">
        <v>3455</v>
      </c>
      <c r="B8015" s="571" t="s">
        <v>1064</v>
      </c>
      <c r="C8015" s="571" t="s">
        <v>6748</v>
      </c>
      <c r="D8015" s="572">
        <v>3.5</v>
      </c>
    </row>
    <row r="8016" spans="1:4" ht="25.5">
      <c r="A8016" s="571">
        <v>3472</v>
      </c>
      <c r="B8016" s="571" t="s">
        <v>1081</v>
      </c>
      <c r="C8016" s="571" t="s">
        <v>6748</v>
      </c>
      <c r="D8016" s="572">
        <v>7.87</v>
      </c>
    </row>
    <row r="8017" spans="1:4" ht="25.5">
      <c r="A8017" s="571">
        <v>3470</v>
      </c>
      <c r="B8017" s="571" t="s">
        <v>1079</v>
      </c>
      <c r="C8017" s="571" t="s">
        <v>6748</v>
      </c>
      <c r="D8017" s="572">
        <v>45.92</v>
      </c>
    </row>
    <row r="8018" spans="1:4" ht="25.5">
      <c r="A8018" s="571">
        <v>3471</v>
      </c>
      <c r="B8018" s="571" t="s">
        <v>1080</v>
      </c>
      <c r="C8018" s="571" t="s">
        <v>6748</v>
      </c>
      <c r="D8018" s="572">
        <v>25.23</v>
      </c>
    </row>
    <row r="8019" spans="1:4" ht="25.5">
      <c r="A8019" s="571">
        <v>3456</v>
      </c>
      <c r="B8019" s="571" t="s">
        <v>1065</v>
      </c>
      <c r="C8019" s="571" t="s">
        <v>6748</v>
      </c>
      <c r="D8019" s="572">
        <v>5.24</v>
      </c>
    </row>
    <row r="8020" spans="1:4" ht="25.5">
      <c r="A8020" s="571">
        <v>3459</v>
      </c>
      <c r="B8020" s="571" t="s">
        <v>1068</v>
      </c>
      <c r="C8020" s="571" t="s">
        <v>6748</v>
      </c>
      <c r="D8020" s="572">
        <v>64.77</v>
      </c>
    </row>
    <row r="8021" spans="1:4" ht="25.5">
      <c r="A8021" s="571">
        <v>3469</v>
      </c>
      <c r="B8021" s="571" t="s">
        <v>1078</v>
      </c>
      <c r="C8021" s="571" t="s">
        <v>6748</v>
      </c>
      <c r="D8021" s="572">
        <v>123.18</v>
      </c>
    </row>
    <row r="8022" spans="1:4" ht="25.5">
      <c r="A8022" s="571">
        <v>3460</v>
      </c>
      <c r="B8022" s="571" t="s">
        <v>1069</v>
      </c>
      <c r="C8022" s="571" t="s">
        <v>6748</v>
      </c>
      <c r="D8022" s="572">
        <v>179.73</v>
      </c>
    </row>
    <row r="8023" spans="1:4" ht="25.5">
      <c r="A8023" s="571">
        <v>3461</v>
      </c>
      <c r="B8023" s="571" t="s">
        <v>1070</v>
      </c>
      <c r="C8023" s="571" t="s">
        <v>6748</v>
      </c>
      <c r="D8023" s="572">
        <v>459.39</v>
      </c>
    </row>
    <row r="8024" spans="1:4" ht="25.5">
      <c r="A8024" s="571">
        <v>37433</v>
      </c>
      <c r="B8024" s="571" t="s">
        <v>3490</v>
      </c>
      <c r="C8024" s="571" t="s">
        <v>6748</v>
      </c>
      <c r="D8024" s="572">
        <v>146.47999999999999</v>
      </c>
    </row>
    <row r="8025" spans="1:4" ht="25.5">
      <c r="A8025" s="571">
        <v>37430</v>
      </c>
      <c r="B8025" s="571" t="s">
        <v>3487</v>
      </c>
      <c r="C8025" s="571" t="s">
        <v>6748</v>
      </c>
      <c r="D8025" s="572">
        <v>18.350000000000001</v>
      </c>
    </row>
    <row r="8026" spans="1:4" ht="25.5">
      <c r="A8026" s="571">
        <v>37434</v>
      </c>
      <c r="B8026" s="571" t="s">
        <v>3491</v>
      </c>
      <c r="C8026" s="571" t="s">
        <v>6748</v>
      </c>
      <c r="D8026" s="572">
        <v>1365.83</v>
      </c>
    </row>
    <row r="8027" spans="1:4" ht="25.5">
      <c r="A8027" s="571">
        <v>37431</v>
      </c>
      <c r="B8027" s="571" t="s">
        <v>3488</v>
      </c>
      <c r="C8027" s="571" t="s">
        <v>6748</v>
      </c>
      <c r="D8027" s="572">
        <v>24.9</v>
      </c>
    </row>
    <row r="8028" spans="1:4" ht="25.5">
      <c r="A8028" s="571">
        <v>37432</v>
      </c>
      <c r="B8028" s="571" t="s">
        <v>3489</v>
      </c>
      <c r="C8028" s="571" t="s">
        <v>6748</v>
      </c>
      <c r="D8028" s="572">
        <v>45.93</v>
      </c>
    </row>
    <row r="8029" spans="1:4" ht="38.25">
      <c r="A8029" s="571">
        <v>37413</v>
      </c>
      <c r="B8029" s="571" t="s">
        <v>3470</v>
      </c>
      <c r="C8029" s="571" t="s">
        <v>6748</v>
      </c>
      <c r="D8029" s="572">
        <v>2.84</v>
      </c>
    </row>
    <row r="8030" spans="1:4" ht="38.25">
      <c r="A8030" s="571">
        <v>37414</v>
      </c>
      <c r="B8030" s="571" t="s">
        <v>3471</v>
      </c>
      <c r="C8030" s="571" t="s">
        <v>6748</v>
      </c>
      <c r="D8030" s="572">
        <v>3.23</v>
      </c>
    </row>
    <row r="8031" spans="1:4" ht="38.25">
      <c r="A8031" s="571">
        <v>37415</v>
      </c>
      <c r="B8031" s="571" t="s">
        <v>3472</v>
      </c>
      <c r="C8031" s="571" t="s">
        <v>6748</v>
      </c>
      <c r="D8031" s="572">
        <v>5.87</v>
      </c>
    </row>
    <row r="8032" spans="1:4" ht="38.25">
      <c r="A8032" s="571">
        <v>37416</v>
      </c>
      <c r="B8032" s="571" t="s">
        <v>3473</v>
      </c>
      <c r="C8032" s="571" t="s">
        <v>6748</v>
      </c>
      <c r="D8032" s="572">
        <v>2.66</v>
      </c>
    </row>
    <row r="8033" spans="1:4" ht="38.25">
      <c r="A8033" s="571">
        <v>37417</v>
      </c>
      <c r="B8033" s="571" t="s">
        <v>3474</v>
      </c>
      <c r="C8033" s="571" t="s">
        <v>6748</v>
      </c>
      <c r="D8033" s="572">
        <v>3.82</v>
      </c>
    </row>
    <row r="8034" spans="1:4" ht="38.25">
      <c r="A8034" s="571">
        <v>3112</v>
      </c>
      <c r="B8034" s="571" t="s">
        <v>970</v>
      </c>
      <c r="C8034" s="571" t="s">
        <v>6774</v>
      </c>
      <c r="D8034" s="572">
        <v>51.07</v>
      </c>
    </row>
    <row r="8035" spans="1:4" ht="38.25">
      <c r="A8035" s="571">
        <v>3113</v>
      </c>
      <c r="B8035" s="571" t="s">
        <v>971</v>
      </c>
      <c r="C8035" s="571" t="s">
        <v>6774</v>
      </c>
      <c r="D8035" s="572">
        <v>58.84</v>
      </c>
    </row>
    <row r="8036" spans="1:4" ht="51">
      <c r="A8036" s="571">
        <v>3114</v>
      </c>
      <c r="B8036" s="571" t="s">
        <v>972</v>
      </c>
      <c r="C8036" s="571" t="s">
        <v>6748</v>
      </c>
      <c r="D8036" s="572">
        <v>26.58</v>
      </c>
    </row>
    <row r="8037" spans="1:4" ht="25.5">
      <c r="A8037" s="571">
        <v>34519</v>
      </c>
      <c r="B8037" s="571" t="s">
        <v>3192</v>
      </c>
      <c r="C8037" s="571" t="s">
        <v>6748</v>
      </c>
      <c r="D8037" s="572">
        <v>71.819999999999993</v>
      </c>
    </row>
    <row r="8038" spans="1:4" ht="38.25">
      <c r="A8038" s="571">
        <v>10510</v>
      </c>
      <c r="B8038" s="571" t="s">
        <v>2109</v>
      </c>
      <c r="C8038" s="571" t="s">
        <v>6748</v>
      </c>
      <c r="D8038" s="572">
        <v>65.62</v>
      </c>
    </row>
    <row r="8039" spans="1:4" ht="25.5">
      <c r="A8039" s="571">
        <v>1649</v>
      </c>
      <c r="B8039" s="571" t="s">
        <v>697</v>
      </c>
      <c r="C8039" s="571" t="s">
        <v>6748</v>
      </c>
      <c r="D8039" s="572">
        <v>38.78</v>
      </c>
    </row>
    <row r="8040" spans="1:4" ht="25.5">
      <c r="A8040" s="571">
        <v>1653</v>
      </c>
      <c r="B8040" s="571" t="s">
        <v>701</v>
      </c>
      <c r="C8040" s="571" t="s">
        <v>6748</v>
      </c>
      <c r="D8040" s="572">
        <v>30.37</v>
      </c>
    </row>
    <row r="8041" spans="1:4" ht="25.5">
      <c r="A8041" s="571">
        <v>1647</v>
      </c>
      <c r="B8041" s="571" t="s">
        <v>695</v>
      </c>
      <c r="C8041" s="571" t="s">
        <v>6748</v>
      </c>
      <c r="D8041" s="572">
        <v>10.87</v>
      </c>
    </row>
    <row r="8042" spans="1:4" ht="25.5">
      <c r="A8042" s="571">
        <v>1648</v>
      </c>
      <c r="B8042" s="571" t="s">
        <v>696</v>
      </c>
      <c r="C8042" s="571" t="s">
        <v>6748</v>
      </c>
      <c r="D8042" s="572">
        <v>20.88</v>
      </c>
    </row>
    <row r="8043" spans="1:4" ht="25.5">
      <c r="A8043" s="571">
        <v>1651</v>
      </c>
      <c r="B8043" s="571" t="s">
        <v>699</v>
      </c>
      <c r="C8043" s="571" t="s">
        <v>6748</v>
      </c>
      <c r="D8043" s="572">
        <v>96.89</v>
      </c>
    </row>
    <row r="8044" spans="1:4" ht="25.5">
      <c r="A8044" s="571">
        <v>1650</v>
      </c>
      <c r="B8044" s="571" t="s">
        <v>698</v>
      </c>
      <c r="C8044" s="571" t="s">
        <v>6748</v>
      </c>
      <c r="D8044" s="572">
        <v>53.56</v>
      </c>
    </row>
    <row r="8045" spans="1:4" ht="25.5">
      <c r="A8045" s="571">
        <v>1654</v>
      </c>
      <c r="B8045" s="571" t="s">
        <v>702</v>
      </c>
      <c r="C8045" s="571" t="s">
        <v>6748</v>
      </c>
      <c r="D8045" s="572">
        <v>14.93</v>
      </c>
    </row>
    <row r="8046" spans="1:4" ht="25.5">
      <c r="A8046" s="571">
        <v>1652</v>
      </c>
      <c r="B8046" s="571" t="s">
        <v>700</v>
      </c>
      <c r="C8046" s="571" t="s">
        <v>6748</v>
      </c>
      <c r="D8046" s="572">
        <v>139.07</v>
      </c>
    </row>
    <row r="8047" spans="1:4" ht="25.5">
      <c r="A8047" s="571">
        <v>1727</v>
      </c>
      <c r="B8047" s="571" t="s">
        <v>13398</v>
      </c>
      <c r="C8047" s="571" t="s">
        <v>6748</v>
      </c>
      <c r="D8047" s="572">
        <v>63.75</v>
      </c>
    </row>
    <row r="8048" spans="1:4" ht="25.5">
      <c r="A8048" s="571">
        <v>12920</v>
      </c>
      <c r="B8048" s="571" t="s">
        <v>13399</v>
      </c>
      <c r="C8048" s="571" t="s">
        <v>6748</v>
      </c>
      <c r="D8048" s="572">
        <v>84.25</v>
      </c>
    </row>
    <row r="8049" spans="1:4">
      <c r="A8049" s="571">
        <v>1725</v>
      </c>
      <c r="B8049" s="571" t="s">
        <v>13400</v>
      </c>
      <c r="C8049" s="571" t="s">
        <v>6748</v>
      </c>
      <c r="D8049" s="572">
        <v>18.39</v>
      </c>
    </row>
    <row r="8050" spans="1:4">
      <c r="A8050" s="571">
        <v>12943</v>
      </c>
      <c r="B8050" s="571" t="s">
        <v>13401</v>
      </c>
      <c r="C8050" s="571" t="s">
        <v>6748</v>
      </c>
      <c r="D8050" s="572">
        <v>45.39</v>
      </c>
    </row>
    <row r="8051" spans="1:4" ht="25.5">
      <c r="A8051" s="571">
        <v>1747</v>
      </c>
      <c r="B8051" s="571" t="s">
        <v>705</v>
      </c>
      <c r="C8051" s="571" t="s">
        <v>6748</v>
      </c>
      <c r="D8051" s="572">
        <v>117.89</v>
      </c>
    </row>
    <row r="8052" spans="1:4" ht="25.5">
      <c r="A8052" s="571">
        <v>1744</v>
      </c>
      <c r="B8052" s="571" t="s">
        <v>704</v>
      </c>
      <c r="C8052" s="571" t="s">
        <v>6748</v>
      </c>
      <c r="D8052" s="572">
        <v>81.66</v>
      </c>
    </row>
    <row r="8053" spans="1:4" ht="25.5">
      <c r="A8053" s="571">
        <v>1743</v>
      </c>
      <c r="B8053" s="571" t="s">
        <v>703</v>
      </c>
      <c r="C8053" s="571" t="s">
        <v>6748</v>
      </c>
      <c r="D8053" s="572">
        <v>107.23</v>
      </c>
    </row>
    <row r="8054" spans="1:4" ht="25.5">
      <c r="A8054" s="571">
        <v>7241</v>
      </c>
      <c r="B8054" s="571" t="s">
        <v>1847</v>
      </c>
      <c r="C8054" s="571" t="s">
        <v>6753</v>
      </c>
      <c r="D8054" s="572">
        <v>35.14</v>
      </c>
    </row>
    <row r="8055" spans="1:4" ht="51">
      <c r="A8055" s="571">
        <v>39640</v>
      </c>
      <c r="B8055" s="571" t="s">
        <v>4213</v>
      </c>
      <c r="C8055" s="571" t="s">
        <v>6748</v>
      </c>
      <c r="D8055" s="572">
        <v>5.67</v>
      </c>
    </row>
    <row r="8056" spans="1:4" ht="51">
      <c r="A8056" s="571">
        <v>11013</v>
      </c>
      <c r="B8056" s="571" t="s">
        <v>2226</v>
      </c>
      <c r="C8056" s="571" t="s">
        <v>6748</v>
      </c>
      <c r="D8056" s="572">
        <v>11.67</v>
      </c>
    </row>
    <row r="8057" spans="1:4" ht="51">
      <c r="A8057" s="571">
        <v>11017</v>
      </c>
      <c r="B8057" s="571" t="s">
        <v>2227</v>
      </c>
      <c r="C8057" s="571" t="s">
        <v>6748</v>
      </c>
      <c r="D8057" s="572">
        <v>4.9800000000000004</v>
      </c>
    </row>
    <row r="8058" spans="1:4" ht="38.25">
      <c r="A8058" s="571">
        <v>20236</v>
      </c>
      <c r="B8058" s="571" t="s">
        <v>2967</v>
      </c>
      <c r="C8058" s="571" t="s">
        <v>6748</v>
      </c>
      <c r="D8058" s="572">
        <v>21.93</v>
      </c>
    </row>
    <row r="8059" spans="1:4" ht="38.25">
      <c r="A8059" s="571">
        <v>7215</v>
      </c>
      <c r="B8059" s="571" t="s">
        <v>1828</v>
      </c>
      <c r="C8059" s="571" t="s">
        <v>6748</v>
      </c>
      <c r="D8059" s="572">
        <v>18.78</v>
      </c>
    </row>
    <row r="8060" spans="1:4" ht="38.25">
      <c r="A8060" s="571">
        <v>7216</v>
      </c>
      <c r="B8060" s="571" t="s">
        <v>1829</v>
      </c>
      <c r="C8060" s="571" t="s">
        <v>6748</v>
      </c>
      <c r="D8060" s="572">
        <v>78.489999999999995</v>
      </c>
    </row>
    <row r="8061" spans="1:4" ht="38.25">
      <c r="A8061" s="571">
        <v>20235</v>
      </c>
      <c r="B8061" s="571" t="s">
        <v>2966</v>
      </c>
      <c r="C8061" s="571" t="s">
        <v>6748</v>
      </c>
      <c r="D8061" s="572">
        <v>39.68</v>
      </c>
    </row>
    <row r="8062" spans="1:4" ht="38.25">
      <c r="A8062" s="571">
        <v>7181</v>
      </c>
      <c r="B8062" s="571" t="s">
        <v>1811</v>
      </c>
      <c r="C8062" s="571" t="s">
        <v>6748</v>
      </c>
      <c r="D8062" s="572">
        <v>3.02</v>
      </c>
    </row>
    <row r="8063" spans="1:4" ht="38.25">
      <c r="A8063" s="571">
        <v>40866</v>
      </c>
      <c r="B8063" s="571" t="s">
        <v>4423</v>
      </c>
      <c r="C8063" s="571" t="s">
        <v>6748</v>
      </c>
      <c r="D8063" s="572">
        <v>8.9</v>
      </c>
    </row>
    <row r="8064" spans="1:4" ht="38.25">
      <c r="A8064" s="571">
        <v>7214</v>
      </c>
      <c r="B8064" s="571" t="s">
        <v>1827</v>
      </c>
      <c r="C8064" s="571" t="s">
        <v>6748</v>
      </c>
      <c r="D8064" s="572">
        <v>26.89</v>
      </c>
    </row>
    <row r="8065" spans="1:4" ht="38.25">
      <c r="A8065" s="571">
        <v>7219</v>
      </c>
      <c r="B8065" s="571" t="s">
        <v>1830</v>
      </c>
      <c r="C8065" s="571" t="s">
        <v>6748</v>
      </c>
      <c r="D8065" s="572">
        <v>27.83</v>
      </c>
    </row>
    <row r="8066" spans="1:4" ht="25.5">
      <c r="A8066" s="571">
        <v>37972</v>
      </c>
      <c r="B8066" s="571" t="s">
        <v>3648</v>
      </c>
      <c r="C8066" s="571" t="s">
        <v>6748</v>
      </c>
      <c r="D8066" s="572">
        <v>6.03</v>
      </c>
    </row>
    <row r="8067" spans="1:4" ht="25.5">
      <c r="A8067" s="571">
        <v>37973</v>
      </c>
      <c r="B8067" s="571" t="s">
        <v>3649</v>
      </c>
      <c r="C8067" s="571" t="s">
        <v>6748</v>
      </c>
      <c r="D8067" s="572">
        <v>9.66</v>
      </c>
    </row>
    <row r="8068" spans="1:4" ht="25.5">
      <c r="A8068" s="571">
        <v>37971</v>
      </c>
      <c r="B8068" s="571" t="s">
        <v>3647</v>
      </c>
      <c r="C8068" s="571" t="s">
        <v>6748</v>
      </c>
      <c r="D8068" s="572">
        <v>3.62</v>
      </c>
    </row>
    <row r="8069" spans="1:4" ht="25.5">
      <c r="A8069" s="571">
        <v>20094</v>
      </c>
      <c r="B8069" s="571" t="s">
        <v>2903</v>
      </c>
      <c r="C8069" s="571" t="s">
        <v>6748</v>
      </c>
      <c r="D8069" s="572">
        <v>10.56</v>
      </c>
    </row>
    <row r="8070" spans="1:4" ht="25.5">
      <c r="A8070" s="571">
        <v>20095</v>
      </c>
      <c r="B8070" s="571" t="s">
        <v>2904</v>
      </c>
      <c r="C8070" s="571" t="s">
        <v>6748</v>
      </c>
      <c r="D8070" s="572">
        <v>17.89</v>
      </c>
    </row>
    <row r="8071" spans="1:4" ht="25.5">
      <c r="A8071" s="571">
        <v>1954</v>
      </c>
      <c r="B8071" s="571" t="s">
        <v>802</v>
      </c>
      <c r="C8071" s="571" t="s">
        <v>6748</v>
      </c>
      <c r="D8071" s="572">
        <v>77.77</v>
      </c>
    </row>
    <row r="8072" spans="1:4" ht="25.5">
      <c r="A8072" s="571">
        <v>1926</v>
      </c>
      <c r="B8072" s="571" t="s">
        <v>787</v>
      </c>
      <c r="C8072" s="571" t="s">
        <v>6748</v>
      </c>
      <c r="D8072" s="572">
        <v>1.37</v>
      </c>
    </row>
    <row r="8073" spans="1:4" ht="25.5">
      <c r="A8073" s="571">
        <v>1927</v>
      </c>
      <c r="B8073" s="571" t="s">
        <v>788</v>
      </c>
      <c r="C8073" s="571" t="s">
        <v>6748</v>
      </c>
      <c r="D8073" s="572">
        <v>1.66</v>
      </c>
    </row>
    <row r="8074" spans="1:4" ht="25.5">
      <c r="A8074" s="571">
        <v>1923</v>
      </c>
      <c r="B8074" s="571" t="s">
        <v>784</v>
      </c>
      <c r="C8074" s="571" t="s">
        <v>6748</v>
      </c>
      <c r="D8074" s="572">
        <v>2.7</v>
      </c>
    </row>
    <row r="8075" spans="1:4" ht="25.5">
      <c r="A8075" s="571">
        <v>1929</v>
      </c>
      <c r="B8075" s="571" t="s">
        <v>789</v>
      </c>
      <c r="C8075" s="571" t="s">
        <v>6748</v>
      </c>
      <c r="D8075" s="572">
        <v>3.42</v>
      </c>
    </row>
    <row r="8076" spans="1:4" ht="25.5">
      <c r="A8076" s="571">
        <v>1930</v>
      </c>
      <c r="B8076" s="571" t="s">
        <v>790</v>
      </c>
      <c r="C8076" s="571" t="s">
        <v>6748</v>
      </c>
      <c r="D8076" s="572">
        <v>7.1</v>
      </c>
    </row>
    <row r="8077" spans="1:4" ht="25.5">
      <c r="A8077" s="571">
        <v>1924</v>
      </c>
      <c r="B8077" s="571" t="s">
        <v>785</v>
      </c>
      <c r="C8077" s="571" t="s">
        <v>6748</v>
      </c>
      <c r="D8077" s="572">
        <v>12.03</v>
      </c>
    </row>
    <row r="8078" spans="1:4" ht="25.5">
      <c r="A8078" s="571">
        <v>1922</v>
      </c>
      <c r="B8078" s="571" t="s">
        <v>783</v>
      </c>
      <c r="C8078" s="571" t="s">
        <v>6748</v>
      </c>
      <c r="D8078" s="572">
        <v>24.4</v>
      </c>
    </row>
    <row r="8079" spans="1:4" ht="25.5">
      <c r="A8079" s="571">
        <v>1953</v>
      </c>
      <c r="B8079" s="571" t="s">
        <v>801</v>
      </c>
      <c r="C8079" s="571" t="s">
        <v>6748</v>
      </c>
      <c r="D8079" s="572">
        <v>29.15</v>
      </c>
    </row>
    <row r="8080" spans="1:4" ht="25.5">
      <c r="A8080" s="571">
        <v>1962</v>
      </c>
      <c r="B8080" s="571" t="s">
        <v>810</v>
      </c>
      <c r="C8080" s="571" t="s">
        <v>6748</v>
      </c>
      <c r="D8080" s="572">
        <v>84.89</v>
      </c>
    </row>
    <row r="8081" spans="1:4" ht="25.5">
      <c r="A8081" s="571">
        <v>1955</v>
      </c>
      <c r="B8081" s="571" t="s">
        <v>803</v>
      </c>
      <c r="C8081" s="571" t="s">
        <v>6748</v>
      </c>
      <c r="D8081" s="572">
        <v>1.44</v>
      </c>
    </row>
    <row r="8082" spans="1:4" ht="25.5">
      <c r="A8082" s="571">
        <v>1956</v>
      </c>
      <c r="B8082" s="571" t="s">
        <v>804</v>
      </c>
      <c r="C8082" s="571" t="s">
        <v>6748</v>
      </c>
      <c r="D8082" s="572">
        <v>2.08</v>
      </c>
    </row>
    <row r="8083" spans="1:4" ht="25.5">
      <c r="A8083" s="571">
        <v>1957</v>
      </c>
      <c r="B8083" s="571" t="s">
        <v>805</v>
      </c>
      <c r="C8083" s="571" t="s">
        <v>6748</v>
      </c>
      <c r="D8083" s="572">
        <v>4.2</v>
      </c>
    </row>
    <row r="8084" spans="1:4" ht="25.5">
      <c r="A8084" s="571">
        <v>1958</v>
      </c>
      <c r="B8084" s="571" t="s">
        <v>806</v>
      </c>
      <c r="C8084" s="571" t="s">
        <v>6748</v>
      </c>
      <c r="D8084" s="572">
        <v>7.62</v>
      </c>
    </row>
    <row r="8085" spans="1:4" ht="25.5">
      <c r="A8085" s="571">
        <v>1959</v>
      </c>
      <c r="B8085" s="571" t="s">
        <v>807</v>
      </c>
      <c r="C8085" s="571" t="s">
        <v>6748</v>
      </c>
      <c r="D8085" s="572">
        <v>8.41</v>
      </c>
    </row>
    <row r="8086" spans="1:4" ht="25.5">
      <c r="A8086" s="571">
        <v>1925</v>
      </c>
      <c r="B8086" s="571" t="s">
        <v>786</v>
      </c>
      <c r="C8086" s="571" t="s">
        <v>6748</v>
      </c>
      <c r="D8086" s="572">
        <v>19.43</v>
      </c>
    </row>
    <row r="8087" spans="1:4" ht="25.5">
      <c r="A8087" s="571">
        <v>1960</v>
      </c>
      <c r="B8087" s="571" t="s">
        <v>808</v>
      </c>
      <c r="C8087" s="571" t="s">
        <v>6748</v>
      </c>
      <c r="D8087" s="572">
        <v>33.54</v>
      </c>
    </row>
    <row r="8088" spans="1:4" ht="25.5">
      <c r="A8088" s="571">
        <v>1961</v>
      </c>
      <c r="B8088" s="571" t="s">
        <v>809</v>
      </c>
      <c r="C8088" s="571" t="s">
        <v>6748</v>
      </c>
      <c r="D8088" s="572">
        <v>40.270000000000003</v>
      </c>
    </row>
    <row r="8089" spans="1:4" ht="25.5">
      <c r="A8089" s="571">
        <v>38426</v>
      </c>
      <c r="B8089" s="571" t="s">
        <v>3862</v>
      </c>
      <c r="C8089" s="571" t="s">
        <v>6748</v>
      </c>
      <c r="D8089" s="572">
        <v>18.63</v>
      </c>
    </row>
    <row r="8090" spans="1:4" ht="25.5">
      <c r="A8090" s="571">
        <v>38427</v>
      </c>
      <c r="B8090" s="571" t="s">
        <v>3863</v>
      </c>
      <c r="C8090" s="571" t="s">
        <v>6748</v>
      </c>
      <c r="D8090" s="572">
        <v>38.24</v>
      </c>
    </row>
    <row r="8091" spans="1:4" ht="25.5">
      <c r="A8091" s="571">
        <v>38425</v>
      </c>
      <c r="B8091" s="571" t="s">
        <v>3861</v>
      </c>
      <c r="C8091" s="571" t="s">
        <v>6748</v>
      </c>
      <c r="D8091" s="572">
        <v>9.7100000000000009</v>
      </c>
    </row>
    <row r="8092" spans="1:4" ht="25.5">
      <c r="A8092" s="571">
        <v>38423</v>
      </c>
      <c r="B8092" s="571" t="s">
        <v>3859</v>
      </c>
      <c r="C8092" s="571" t="s">
        <v>6748</v>
      </c>
      <c r="D8092" s="572">
        <v>31.9</v>
      </c>
    </row>
    <row r="8093" spans="1:4" ht="25.5">
      <c r="A8093" s="571">
        <v>38424</v>
      </c>
      <c r="B8093" s="571" t="s">
        <v>3860</v>
      </c>
      <c r="C8093" s="571" t="s">
        <v>6748</v>
      </c>
      <c r="D8093" s="572">
        <v>47.8</v>
      </c>
    </row>
    <row r="8094" spans="1:4" ht="25.5">
      <c r="A8094" s="571">
        <v>38421</v>
      </c>
      <c r="B8094" s="571" t="s">
        <v>3857</v>
      </c>
      <c r="C8094" s="571" t="s">
        <v>6748</v>
      </c>
      <c r="D8094" s="572">
        <v>18.12</v>
      </c>
    </row>
    <row r="8095" spans="1:4" ht="25.5">
      <c r="A8095" s="571">
        <v>38422</v>
      </c>
      <c r="B8095" s="571" t="s">
        <v>3858</v>
      </c>
      <c r="C8095" s="571" t="s">
        <v>6748</v>
      </c>
      <c r="D8095" s="572">
        <v>20.41</v>
      </c>
    </row>
    <row r="8096" spans="1:4" ht="38.25">
      <c r="A8096" s="571">
        <v>39866</v>
      </c>
      <c r="B8096" s="571" t="s">
        <v>4309</v>
      </c>
      <c r="C8096" s="571" t="s">
        <v>6748</v>
      </c>
      <c r="D8096" s="572">
        <v>7.16</v>
      </c>
    </row>
    <row r="8097" spans="1:4" ht="38.25">
      <c r="A8097" s="571">
        <v>39867</v>
      </c>
      <c r="B8097" s="571" t="s">
        <v>6150</v>
      </c>
      <c r="C8097" s="571" t="s">
        <v>6748</v>
      </c>
      <c r="D8097" s="572">
        <v>15.92</v>
      </c>
    </row>
    <row r="8098" spans="1:4" ht="38.25">
      <c r="A8098" s="571">
        <v>39868</v>
      </c>
      <c r="B8098" s="571" t="s">
        <v>4310</v>
      </c>
      <c r="C8098" s="571" t="s">
        <v>6748</v>
      </c>
      <c r="D8098" s="572">
        <v>28.68</v>
      </c>
    </row>
    <row r="8099" spans="1:4" ht="25.5">
      <c r="A8099" s="571">
        <v>37999</v>
      </c>
      <c r="B8099" s="571" t="s">
        <v>3675</v>
      </c>
      <c r="C8099" s="571" t="s">
        <v>6748</v>
      </c>
      <c r="D8099" s="572">
        <v>5.78</v>
      </c>
    </row>
    <row r="8100" spans="1:4" ht="25.5">
      <c r="A8100" s="571">
        <v>38000</v>
      </c>
      <c r="B8100" s="571" t="s">
        <v>3676</v>
      </c>
      <c r="C8100" s="571" t="s">
        <v>6748</v>
      </c>
      <c r="D8100" s="572">
        <v>7.65</v>
      </c>
    </row>
    <row r="8101" spans="1:4" ht="25.5">
      <c r="A8101" s="571">
        <v>38129</v>
      </c>
      <c r="B8101" s="571" t="s">
        <v>3778</v>
      </c>
      <c r="C8101" s="571" t="s">
        <v>6748</v>
      </c>
      <c r="D8101" s="572">
        <v>2.64</v>
      </c>
    </row>
    <row r="8102" spans="1:4" ht="25.5">
      <c r="A8102" s="571">
        <v>38025</v>
      </c>
      <c r="B8102" s="571" t="s">
        <v>3700</v>
      </c>
      <c r="C8102" s="571" t="s">
        <v>6748</v>
      </c>
      <c r="D8102" s="572">
        <v>4.32</v>
      </c>
    </row>
    <row r="8103" spans="1:4" ht="25.5">
      <c r="A8103" s="571">
        <v>38026</v>
      </c>
      <c r="B8103" s="571" t="s">
        <v>3701</v>
      </c>
      <c r="C8103" s="571" t="s">
        <v>6748</v>
      </c>
      <c r="D8103" s="572">
        <v>11.17</v>
      </c>
    </row>
    <row r="8104" spans="1:4" ht="25.5">
      <c r="A8104" s="571">
        <v>1858</v>
      </c>
      <c r="B8104" s="571" t="s">
        <v>6788</v>
      </c>
      <c r="C8104" s="571" t="s">
        <v>6748</v>
      </c>
      <c r="D8104" s="572">
        <v>20.21</v>
      </c>
    </row>
    <row r="8105" spans="1:4" ht="25.5">
      <c r="A8105" s="571">
        <v>1844</v>
      </c>
      <c r="B8105" s="571" t="s">
        <v>6786</v>
      </c>
      <c r="C8105" s="571" t="s">
        <v>6748</v>
      </c>
      <c r="D8105" s="572">
        <v>86.64</v>
      </c>
    </row>
    <row r="8106" spans="1:4" ht="25.5">
      <c r="A8106" s="571">
        <v>1837</v>
      </c>
      <c r="B8106" s="571" t="s">
        <v>6785</v>
      </c>
      <c r="C8106" s="571" t="s">
        <v>6748</v>
      </c>
      <c r="D8106" s="572">
        <v>313.95999999999998</v>
      </c>
    </row>
    <row r="8107" spans="1:4" ht="25.5">
      <c r="A8107" s="571">
        <v>1860</v>
      </c>
      <c r="B8107" s="571" t="s">
        <v>6790</v>
      </c>
      <c r="C8107" s="571" t="s">
        <v>6748</v>
      </c>
      <c r="D8107" s="572">
        <v>618.29</v>
      </c>
    </row>
    <row r="8108" spans="1:4" ht="25.5">
      <c r="A8108" s="571">
        <v>1862</v>
      </c>
      <c r="B8108" s="571" t="s">
        <v>6791</v>
      </c>
      <c r="C8108" s="571" t="s">
        <v>6748</v>
      </c>
      <c r="D8108" s="572">
        <v>993.38</v>
      </c>
    </row>
    <row r="8109" spans="1:4" ht="25.5">
      <c r="A8109" s="571">
        <v>1863</v>
      </c>
      <c r="B8109" s="571" t="s">
        <v>6792</v>
      </c>
      <c r="C8109" s="571" t="s">
        <v>6748</v>
      </c>
      <c r="D8109" s="572">
        <v>19.420000000000002</v>
      </c>
    </row>
    <row r="8110" spans="1:4" ht="25.5">
      <c r="A8110" s="571">
        <v>1865</v>
      </c>
      <c r="B8110" s="571" t="s">
        <v>6793</v>
      </c>
      <c r="C8110" s="571" t="s">
        <v>6748</v>
      </c>
      <c r="D8110" s="572">
        <v>87.25</v>
      </c>
    </row>
    <row r="8111" spans="1:4" ht="25.5">
      <c r="A8111" s="571">
        <v>1866</v>
      </c>
      <c r="B8111" s="571" t="s">
        <v>6794</v>
      </c>
      <c r="C8111" s="571" t="s">
        <v>6748</v>
      </c>
      <c r="D8111" s="572">
        <v>238.71</v>
      </c>
    </row>
    <row r="8112" spans="1:4" ht="25.5">
      <c r="A8112" s="571">
        <v>1853</v>
      </c>
      <c r="B8112" s="571" t="s">
        <v>6787</v>
      </c>
      <c r="C8112" s="571" t="s">
        <v>6748</v>
      </c>
      <c r="D8112" s="572">
        <v>352.89</v>
      </c>
    </row>
    <row r="8113" spans="1:4" ht="25.5">
      <c r="A8113" s="571">
        <v>1867</v>
      </c>
      <c r="B8113" s="571" t="s">
        <v>6795</v>
      </c>
      <c r="C8113" s="571" t="s">
        <v>6748</v>
      </c>
      <c r="D8113" s="572">
        <v>781.24</v>
      </c>
    </row>
    <row r="8114" spans="1:4" ht="25.5">
      <c r="A8114" s="571">
        <v>1868</v>
      </c>
      <c r="B8114" s="571" t="s">
        <v>6796</v>
      </c>
      <c r="C8114" s="571" t="s">
        <v>6748</v>
      </c>
      <c r="D8114" s="572">
        <v>1127.3399999999999</v>
      </c>
    </row>
    <row r="8115" spans="1:4" ht="25.5">
      <c r="A8115" s="571">
        <v>1859</v>
      </c>
      <c r="B8115" s="571" t="s">
        <v>6789</v>
      </c>
      <c r="C8115" s="571" t="s">
        <v>6748</v>
      </c>
      <c r="D8115" s="572">
        <v>1475.45</v>
      </c>
    </row>
    <row r="8116" spans="1:4" ht="25.5">
      <c r="A8116" s="571">
        <v>1836</v>
      </c>
      <c r="B8116" s="571" t="s">
        <v>6784</v>
      </c>
      <c r="C8116" s="571" t="s">
        <v>6748</v>
      </c>
      <c r="D8116" s="572">
        <v>190.87</v>
      </c>
    </row>
    <row r="8117" spans="1:4" ht="25.5">
      <c r="A8117" s="571">
        <v>36355</v>
      </c>
      <c r="B8117" s="571" t="s">
        <v>6993</v>
      </c>
      <c r="C8117" s="571" t="s">
        <v>6748</v>
      </c>
      <c r="D8117" s="572">
        <v>4.54</v>
      </c>
    </row>
    <row r="8118" spans="1:4" ht="25.5">
      <c r="A8118" s="571">
        <v>36356</v>
      </c>
      <c r="B8118" s="571" t="s">
        <v>6994</v>
      </c>
      <c r="C8118" s="571" t="s">
        <v>6748</v>
      </c>
      <c r="D8118" s="572">
        <v>7.63</v>
      </c>
    </row>
    <row r="8119" spans="1:4" ht="25.5">
      <c r="A8119" s="571">
        <v>1932</v>
      </c>
      <c r="B8119" s="571" t="s">
        <v>791</v>
      </c>
      <c r="C8119" s="571" t="s">
        <v>6748</v>
      </c>
      <c r="D8119" s="572">
        <v>6.64</v>
      </c>
    </row>
    <row r="8120" spans="1:4" ht="25.5">
      <c r="A8120" s="571">
        <v>1933</v>
      </c>
      <c r="B8120" s="571" t="s">
        <v>792</v>
      </c>
      <c r="C8120" s="571" t="s">
        <v>6748</v>
      </c>
      <c r="D8120" s="572">
        <v>2.92</v>
      </c>
    </row>
    <row r="8121" spans="1:4" ht="25.5">
      <c r="A8121" s="571">
        <v>1951</v>
      </c>
      <c r="B8121" s="571" t="s">
        <v>799</v>
      </c>
      <c r="C8121" s="571" t="s">
        <v>6748</v>
      </c>
      <c r="D8121" s="572">
        <v>13.4</v>
      </c>
    </row>
    <row r="8122" spans="1:4" ht="25.5">
      <c r="A8122" s="571">
        <v>1966</v>
      </c>
      <c r="B8122" s="571" t="s">
        <v>41</v>
      </c>
      <c r="C8122" s="571" t="s">
        <v>6748</v>
      </c>
      <c r="D8122" s="572">
        <v>14.21</v>
      </c>
    </row>
    <row r="8123" spans="1:4" ht="25.5">
      <c r="A8123" s="571">
        <v>1952</v>
      </c>
      <c r="B8123" s="571" t="s">
        <v>800</v>
      </c>
      <c r="C8123" s="571" t="s">
        <v>6748</v>
      </c>
      <c r="D8123" s="572">
        <v>87.39</v>
      </c>
    </row>
    <row r="8124" spans="1:4" ht="25.5">
      <c r="A8124" s="571">
        <v>20104</v>
      </c>
      <c r="B8124" s="571" t="s">
        <v>2905</v>
      </c>
      <c r="C8124" s="571" t="s">
        <v>6748</v>
      </c>
      <c r="D8124" s="572">
        <v>332.16</v>
      </c>
    </row>
    <row r="8125" spans="1:4" ht="25.5">
      <c r="A8125" s="571">
        <v>20105</v>
      </c>
      <c r="B8125" s="571" t="s">
        <v>2906</v>
      </c>
      <c r="C8125" s="571" t="s">
        <v>6748</v>
      </c>
      <c r="D8125" s="572">
        <v>517.38</v>
      </c>
    </row>
    <row r="8126" spans="1:4" ht="25.5">
      <c r="A8126" s="571">
        <v>1965</v>
      </c>
      <c r="B8126" s="571" t="s">
        <v>812</v>
      </c>
      <c r="C8126" s="571" t="s">
        <v>6748</v>
      </c>
      <c r="D8126" s="572">
        <v>26.08</v>
      </c>
    </row>
    <row r="8127" spans="1:4" ht="25.5">
      <c r="A8127" s="571">
        <v>10765</v>
      </c>
      <c r="B8127" s="571" t="s">
        <v>2175</v>
      </c>
      <c r="C8127" s="571" t="s">
        <v>6748</v>
      </c>
      <c r="D8127" s="572">
        <v>6.6</v>
      </c>
    </row>
    <row r="8128" spans="1:4" ht="25.5">
      <c r="A8128" s="571">
        <v>10767</v>
      </c>
      <c r="B8128" s="571" t="s">
        <v>2176</v>
      </c>
      <c r="C8128" s="571" t="s">
        <v>6748</v>
      </c>
      <c r="D8128" s="572">
        <v>18.16</v>
      </c>
    </row>
    <row r="8129" spans="1:4" ht="25.5">
      <c r="A8129" s="571">
        <v>1970</v>
      </c>
      <c r="B8129" s="571" t="s">
        <v>816</v>
      </c>
      <c r="C8129" s="571" t="s">
        <v>6748</v>
      </c>
      <c r="D8129" s="572">
        <v>32.67</v>
      </c>
    </row>
    <row r="8130" spans="1:4" ht="25.5">
      <c r="A8130" s="571">
        <v>1967</v>
      </c>
      <c r="B8130" s="571" t="s">
        <v>813</v>
      </c>
      <c r="C8130" s="571" t="s">
        <v>6748</v>
      </c>
      <c r="D8130" s="572">
        <v>3.02</v>
      </c>
    </row>
    <row r="8131" spans="1:4" ht="25.5">
      <c r="A8131" s="571">
        <v>1968</v>
      </c>
      <c r="B8131" s="571" t="s">
        <v>814</v>
      </c>
      <c r="C8131" s="571" t="s">
        <v>6748</v>
      </c>
      <c r="D8131" s="572">
        <v>6.54</v>
      </c>
    </row>
    <row r="8132" spans="1:4" ht="25.5">
      <c r="A8132" s="571">
        <v>1969</v>
      </c>
      <c r="B8132" s="571" t="s">
        <v>815</v>
      </c>
      <c r="C8132" s="571" t="s">
        <v>6748</v>
      </c>
      <c r="D8132" s="572">
        <v>20.43</v>
      </c>
    </row>
    <row r="8133" spans="1:4" ht="25.5">
      <c r="A8133" s="571">
        <v>1839</v>
      </c>
      <c r="B8133" s="571" t="s">
        <v>758</v>
      </c>
      <c r="C8133" s="571" t="s">
        <v>6748</v>
      </c>
      <c r="D8133" s="572">
        <v>49.64</v>
      </c>
    </row>
    <row r="8134" spans="1:4" ht="25.5">
      <c r="A8134" s="571">
        <v>1835</v>
      </c>
      <c r="B8134" s="571" t="s">
        <v>757</v>
      </c>
      <c r="C8134" s="571" t="s">
        <v>6748</v>
      </c>
      <c r="D8134" s="572">
        <v>12.16</v>
      </c>
    </row>
    <row r="8135" spans="1:4" ht="25.5">
      <c r="A8135" s="571">
        <v>1823</v>
      </c>
      <c r="B8135" s="571" t="s">
        <v>751</v>
      </c>
      <c r="C8135" s="571" t="s">
        <v>6748</v>
      </c>
      <c r="D8135" s="572">
        <v>28.39</v>
      </c>
    </row>
    <row r="8136" spans="1:4" ht="25.5">
      <c r="A8136" s="571">
        <v>1827</v>
      </c>
      <c r="B8136" s="571" t="s">
        <v>754</v>
      </c>
      <c r="C8136" s="571" t="s">
        <v>6748</v>
      </c>
      <c r="D8136" s="572">
        <v>51.08</v>
      </c>
    </row>
    <row r="8137" spans="1:4" ht="25.5">
      <c r="A8137" s="571">
        <v>1831</v>
      </c>
      <c r="B8137" s="571" t="s">
        <v>756</v>
      </c>
      <c r="C8137" s="571" t="s">
        <v>6748</v>
      </c>
      <c r="D8137" s="572">
        <v>12.63</v>
      </c>
    </row>
    <row r="8138" spans="1:4" ht="25.5">
      <c r="A8138" s="571">
        <v>1825</v>
      </c>
      <c r="B8138" s="571" t="s">
        <v>753</v>
      </c>
      <c r="C8138" s="571" t="s">
        <v>6748</v>
      </c>
      <c r="D8138" s="572">
        <v>28.34</v>
      </c>
    </row>
    <row r="8139" spans="1:4" ht="25.5">
      <c r="A8139" s="571">
        <v>1828</v>
      </c>
      <c r="B8139" s="571" t="s">
        <v>755</v>
      </c>
      <c r="C8139" s="571" t="s">
        <v>6748</v>
      </c>
      <c r="D8139" s="572">
        <v>57.87</v>
      </c>
    </row>
    <row r="8140" spans="1:4" ht="25.5">
      <c r="A8140" s="571">
        <v>1845</v>
      </c>
      <c r="B8140" s="571" t="s">
        <v>759</v>
      </c>
      <c r="C8140" s="571" t="s">
        <v>6748</v>
      </c>
      <c r="D8140" s="572">
        <v>13.84</v>
      </c>
    </row>
    <row r="8141" spans="1:4" ht="25.5">
      <c r="A8141" s="571">
        <v>1824</v>
      </c>
      <c r="B8141" s="571" t="s">
        <v>752</v>
      </c>
      <c r="C8141" s="571" t="s">
        <v>6748</v>
      </c>
      <c r="D8141" s="572">
        <v>32.29</v>
      </c>
    </row>
    <row r="8142" spans="1:4" ht="25.5">
      <c r="A8142" s="571">
        <v>1941</v>
      </c>
      <c r="B8142" s="571" t="s">
        <v>797</v>
      </c>
      <c r="C8142" s="571" t="s">
        <v>6748</v>
      </c>
      <c r="D8142" s="572">
        <v>12.12</v>
      </c>
    </row>
    <row r="8143" spans="1:4" ht="25.5">
      <c r="A8143" s="571">
        <v>1940</v>
      </c>
      <c r="B8143" s="571" t="s">
        <v>796</v>
      </c>
      <c r="C8143" s="571" t="s">
        <v>6748</v>
      </c>
      <c r="D8143" s="572">
        <v>12.08</v>
      </c>
    </row>
    <row r="8144" spans="1:4" ht="25.5">
      <c r="A8144" s="571">
        <v>1937</v>
      </c>
      <c r="B8144" s="571" t="s">
        <v>793</v>
      </c>
      <c r="C8144" s="571" t="s">
        <v>6748</v>
      </c>
      <c r="D8144" s="572">
        <v>1.99</v>
      </c>
    </row>
    <row r="8145" spans="1:4" ht="25.5">
      <c r="A8145" s="571">
        <v>1939</v>
      </c>
      <c r="B8145" s="571" t="s">
        <v>795</v>
      </c>
      <c r="C8145" s="571" t="s">
        <v>6748</v>
      </c>
      <c r="D8145" s="572">
        <v>4.57</v>
      </c>
    </row>
    <row r="8146" spans="1:4" ht="25.5">
      <c r="A8146" s="571">
        <v>1942</v>
      </c>
      <c r="B8146" s="571" t="s">
        <v>798</v>
      </c>
      <c r="C8146" s="571" t="s">
        <v>6748</v>
      </c>
      <c r="D8146" s="572">
        <v>22.95</v>
      </c>
    </row>
    <row r="8147" spans="1:4" ht="25.5">
      <c r="A8147" s="571">
        <v>1938</v>
      </c>
      <c r="B8147" s="571" t="s">
        <v>794</v>
      </c>
      <c r="C8147" s="571" t="s">
        <v>6748</v>
      </c>
      <c r="D8147" s="572">
        <v>2.5099999999999998</v>
      </c>
    </row>
    <row r="8148" spans="1:4" ht="38.25">
      <c r="A8148" s="571">
        <v>20097</v>
      </c>
      <c r="B8148" s="571" t="s">
        <v>6965</v>
      </c>
      <c r="C8148" s="571" t="s">
        <v>6748</v>
      </c>
      <c r="D8148" s="572">
        <v>27.03</v>
      </c>
    </row>
    <row r="8149" spans="1:4" ht="38.25">
      <c r="A8149" s="571">
        <v>20098</v>
      </c>
      <c r="B8149" s="571" t="s">
        <v>6966</v>
      </c>
      <c r="C8149" s="571" t="s">
        <v>6748</v>
      </c>
      <c r="D8149" s="572">
        <v>194.93</v>
      </c>
    </row>
    <row r="8150" spans="1:4" ht="38.25">
      <c r="A8150" s="571">
        <v>20096</v>
      </c>
      <c r="B8150" s="571" t="s">
        <v>6964</v>
      </c>
      <c r="C8150" s="571" t="s">
        <v>6748</v>
      </c>
      <c r="D8150" s="572">
        <v>15.58</v>
      </c>
    </row>
    <row r="8151" spans="1:4" ht="25.5">
      <c r="A8151" s="571">
        <v>1964</v>
      </c>
      <c r="B8151" s="571" t="s">
        <v>811</v>
      </c>
      <c r="C8151" s="571" t="s">
        <v>6748</v>
      </c>
      <c r="D8151" s="572">
        <v>19.88</v>
      </c>
    </row>
    <row r="8152" spans="1:4" ht="25.5">
      <c r="A8152" s="571">
        <v>1880</v>
      </c>
      <c r="B8152" s="571" t="s">
        <v>6124</v>
      </c>
      <c r="C8152" s="571" t="s">
        <v>6748</v>
      </c>
      <c r="D8152" s="572">
        <v>2.2799999999999998</v>
      </c>
    </row>
    <row r="8153" spans="1:4" ht="25.5">
      <c r="A8153" s="571">
        <v>39274</v>
      </c>
      <c r="B8153" s="571" t="s">
        <v>7188</v>
      </c>
      <c r="C8153" s="571" t="s">
        <v>6748</v>
      </c>
      <c r="D8153" s="572">
        <v>1.77</v>
      </c>
    </row>
    <row r="8154" spans="1:4" ht="38.25">
      <c r="A8154" s="571">
        <v>2628</v>
      </c>
      <c r="B8154" s="571" t="s">
        <v>6628</v>
      </c>
      <c r="C8154" s="571" t="s">
        <v>6748</v>
      </c>
      <c r="D8154" s="572">
        <v>238.94</v>
      </c>
    </row>
    <row r="8155" spans="1:4" ht="38.25">
      <c r="A8155" s="571">
        <v>2622</v>
      </c>
      <c r="B8155" s="571" t="s">
        <v>6622</v>
      </c>
      <c r="C8155" s="571" t="s">
        <v>6748</v>
      </c>
      <c r="D8155" s="572">
        <v>5.67</v>
      </c>
    </row>
    <row r="8156" spans="1:4" ht="38.25">
      <c r="A8156" s="571">
        <v>2623</v>
      </c>
      <c r="B8156" s="571" t="s">
        <v>6623</v>
      </c>
      <c r="C8156" s="571" t="s">
        <v>6748</v>
      </c>
      <c r="D8156" s="572">
        <v>6.83</v>
      </c>
    </row>
    <row r="8157" spans="1:4" ht="38.25">
      <c r="A8157" s="571">
        <v>2624</v>
      </c>
      <c r="B8157" s="571" t="s">
        <v>6624</v>
      </c>
      <c r="C8157" s="571" t="s">
        <v>6748</v>
      </c>
      <c r="D8157" s="572">
        <v>10.86</v>
      </c>
    </row>
    <row r="8158" spans="1:4" ht="38.25">
      <c r="A8158" s="571">
        <v>2625</v>
      </c>
      <c r="B8158" s="571" t="s">
        <v>6625</v>
      </c>
      <c r="C8158" s="571" t="s">
        <v>6748</v>
      </c>
      <c r="D8158" s="572">
        <v>22.93</v>
      </c>
    </row>
    <row r="8159" spans="1:4" ht="38.25">
      <c r="A8159" s="571">
        <v>2626</v>
      </c>
      <c r="B8159" s="571" t="s">
        <v>6626</v>
      </c>
      <c r="C8159" s="571" t="s">
        <v>6748</v>
      </c>
      <c r="D8159" s="572">
        <v>33.590000000000003</v>
      </c>
    </row>
    <row r="8160" spans="1:4" ht="38.25">
      <c r="A8160" s="571">
        <v>2630</v>
      </c>
      <c r="B8160" s="571" t="s">
        <v>6630</v>
      </c>
      <c r="C8160" s="571" t="s">
        <v>6748</v>
      </c>
      <c r="D8160" s="572">
        <v>51.09</v>
      </c>
    </row>
    <row r="8161" spans="1:4" ht="38.25">
      <c r="A8161" s="571">
        <v>2627</v>
      </c>
      <c r="B8161" s="571" t="s">
        <v>6627</v>
      </c>
      <c r="C8161" s="571" t="s">
        <v>6748</v>
      </c>
      <c r="D8161" s="572">
        <v>90</v>
      </c>
    </row>
    <row r="8162" spans="1:4" ht="38.25">
      <c r="A8162" s="571">
        <v>2629</v>
      </c>
      <c r="B8162" s="571" t="s">
        <v>6629</v>
      </c>
      <c r="C8162" s="571" t="s">
        <v>6748</v>
      </c>
      <c r="D8162" s="572">
        <v>121.73</v>
      </c>
    </row>
    <row r="8163" spans="1:4" ht="25.5">
      <c r="A8163" s="571">
        <v>12033</v>
      </c>
      <c r="B8163" s="571" t="s">
        <v>2578</v>
      </c>
      <c r="C8163" s="571" t="s">
        <v>6748</v>
      </c>
      <c r="D8163" s="572">
        <v>7.29</v>
      </c>
    </row>
    <row r="8164" spans="1:4" ht="25.5">
      <c r="A8164" s="571">
        <v>40408</v>
      </c>
      <c r="B8164" s="571" t="s">
        <v>4364</v>
      </c>
      <c r="C8164" s="571" t="s">
        <v>6748</v>
      </c>
      <c r="D8164" s="572">
        <v>4.79</v>
      </c>
    </row>
    <row r="8165" spans="1:4" ht="25.5">
      <c r="A8165" s="571">
        <v>40409</v>
      </c>
      <c r="B8165" s="571" t="s">
        <v>4365</v>
      </c>
      <c r="C8165" s="571" t="s">
        <v>6748</v>
      </c>
      <c r="D8165" s="572">
        <v>1.69</v>
      </c>
    </row>
    <row r="8166" spans="1:4" ht="25.5">
      <c r="A8166" s="571">
        <v>39276</v>
      </c>
      <c r="B8166" s="571" t="s">
        <v>4039</v>
      </c>
      <c r="C8166" s="571" t="s">
        <v>6748</v>
      </c>
      <c r="D8166" s="572">
        <v>4.3099999999999996</v>
      </c>
    </row>
    <row r="8167" spans="1:4" ht="25.5">
      <c r="A8167" s="571">
        <v>39277</v>
      </c>
      <c r="B8167" s="571" t="s">
        <v>4040</v>
      </c>
      <c r="C8167" s="571" t="s">
        <v>6748</v>
      </c>
      <c r="D8167" s="572">
        <v>11.65</v>
      </c>
    </row>
    <row r="8168" spans="1:4" ht="25.5">
      <c r="A8168" s="571">
        <v>12034</v>
      </c>
      <c r="B8168" s="571" t="s">
        <v>2579</v>
      </c>
      <c r="C8168" s="571" t="s">
        <v>6748</v>
      </c>
      <c r="D8168" s="572">
        <v>3.3</v>
      </c>
    </row>
    <row r="8169" spans="1:4" ht="25.5">
      <c r="A8169" s="571">
        <v>39879</v>
      </c>
      <c r="B8169" s="571" t="s">
        <v>4321</v>
      </c>
      <c r="C8169" s="571" t="s">
        <v>6748</v>
      </c>
      <c r="D8169" s="572">
        <v>2.0099999999999998</v>
      </c>
    </row>
    <row r="8170" spans="1:4" ht="25.5">
      <c r="A8170" s="571">
        <v>39880</v>
      </c>
      <c r="B8170" s="571" t="s">
        <v>4322</v>
      </c>
      <c r="C8170" s="571" t="s">
        <v>6748</v>
      </c>
      <c r="D8170" s="572">
        <v>4.45</v>
      </c>
    </row>
    <row r="8171" spans="1:4" ht="25.5">
      <c r="A8171" s="571">
        <v>39881</v>
      </c>
      <c r="B8171" s="571" t="s">
        <v>4323</v>
      </c>
      <c r="C8171" s="571" t="s">
        <v>6748</v>
      </c>
      <c r="D8171" s="572">
        <v>7.15</v>
      </c>
    </row>
    <row r="8172" spans="1:4" ht="25.5">
      <c r="A8172" s="571">
        <v>39882</v>
      </c>
      <c r="B8172" s="571" t="s">
        <v>4324</v>
      </c>
      <c r="C8172" s="571" t="s">
        <v>6748</v>
      </c>
      <c r="D8172" s="572">
        <v>18.850000000000001</v>
      </c>
    </row>
    <row r="8173" spans="1:4" ht="25.5">
      <c r="A8173" s="571">
        <v>39883</v>
      </c>
      <c r="B8173" s="571" t="s">
        <v>4325</v>
      </c>
      <c r="C8173" s="571" t="s">
        <v>6748</v>
      </c>
      <c r="D8173" s="572">
        <v>30.1</v>
      </c>
    </row>
    <row r="8174" spans="1:4" ht="25.5">
      <c r="A8174" s="571">
        <v>39884</v>
      </c>
      <c r="B8174" s="571" t="s">
        <v>4326</v>
      </c>
      <c r="C8174" s="571" t="s">
        <v>6748</v>
      </c>
      <c r="D8174" s="572">
        <v>44.71</v>
      </c>
    </row>
    <row r="8175" spans="1:4" ht="25.5">
      <c r="A8175" s="571">
        <v>39885</v>
      </c>
      <c r="B8175" s="571" t="s">
        <v>4327</v>
      </c>
      <c r="C8175" s="571" t="s">
        <v>6748</v>
      </c>
      <c r="D8175" s="572">
        <v>106.25</v>
      </c>
    </row>
    <row r="8176" spans="1:4" ht="25.5">
      <c r="A8176" s="571">
        <v>1777</v>
      </c>
      <c r="B8176" s="571" t="s">
        <v>708</v>
      </c>
      <c r="C8176" s="571" t="s">
        <v>6748</v>
      </c>
      <c r="D8176" s="572">
        <v>41.81</v>
      </c>
    </row>
    <row r="8177" spans="1:4" ht="25.5">
      <c r="A8177" s="571">
        <v>1819</v>
      </c>
      <c r="B8177" s="571" t="s">
        <v>748</v>
      </c>
      <c r="C8177" s="571" t="s">
        <v>6748</v>
      </c>
      <c r="D8177" s="572">
        <v>30.42</v>
      </c>
    </row>
    <row r="8178" spans="1:4" ht="25.5">
      <c r="A8178" s="571">
        <v>1775</v>
      </c>
      <c r="B8178" s="571" t="s">
        <v>706</v>
      </c>
      <c r="C8178" s="571" t="s">
        <v>6748</v>
      </c>
      <c r="D8178" s="572">
        <v>9.1</v>
      </c>
    </row>
    <row r="8179" spans="1:4" ht="25.5">
      <c r="A8179" s="571">
        <v>1776</v>
      </c>
      <c r="B8179" s="571" t="s">
        <v>707</v>
      </c>
      <c r="C8179" s="571" t="s">
        <v>6748</v>
      </c>
      <c r="D8179" s="572">
        <v>24.75</v>
      </c>
    </row>
    <row r="8180" spans="1:4" ht="25.5">
      <c r="A8180" s="571">
        <v>1778</v>
      </c>
      <c r="B8180" s="571" t="s">
        <v>709</v>
      </c>
      <c r="C8180" s="571" t="s">
        <v>6748</v>
      </c>
      <c r="D8180" s="572">
        <v>101.21</v>
      </c>
    </row>
    <row r="8181" spans="1:4" ht="25.5">
      <c r="A8181" s="571">
        <v>1818</v>
      </c>
      <c r="B8181" s="571" t="s">
        <v>747</v>
      </c>
      <c r="C8181" s="571" t="s">
        <v>6748</v>
      </c>
      <c r="D8181" s="572">
        <v>67.180000000000007</v>
      </c>
    </row>
    <row r="8182" spans="1:4" ht="25.5">
      <c r="A8182" s="571">
        <v>1820</v>
      </c>
      <c r="B8182" s="571" t="s">
        <v>749</v>
      </c>
      <c r="C8182" s="571" t="s">
        <v>6748</v>
      </c>
      <c r="D8182" s="572">
        <v>13.14</v>
      </c>
    </row>
    <row r="8183" spans="1:4" ht="25.5">
      <c r="A8183" s="571">
        <v>1779</v>
      </c>
      <c r="B8183" s="571" t="s">
        <v>710</v>
      </c>
      <c r="C8183" s="571" t="s">
        <v>6748</v>
      </c>
      <c r="D8183" s="572">
        <v>147.19999999999999</v>
      </c>
    </row>
    <row r="8184" spans="1:4" ht="25.5">
      <c r="A8184" s="571">
        <v>1780</v>
      </c>
      <c r="B8184" s="571" t="s">
        <v>711</v>
      </c>
      <c r="C8184" s="571" t="s">
        <v>6748</v>
      </c>
      <c r="D8184" s="572">
        <v>303.47000000000003</v>
      </c>
    </row>
    <row r="8185" spans="1:4" ht="25.5">
      <c r="A8185" s="571">
        <v>1783</v>
      </c>
      <c r="B8185" s="571" t="s">
        <v>714</v>
      </c>
      <c r="C8185" s="571" t="s">
        <v>6748</v>
      </c>
      <c r="D8185" s="572">
        <v>32.08</v>
      </c>
    </row>
    <row r="8186" spans="1:4" ht="25.5">
      <c r="A8186" s="571">
        <v>1782</v>
      </c>
      <c r="B8186" s="571" t="s">
        <v>713</v>
      </c>
      <c r="C8186" s="571" t="s">
        <v>6748</v>
      </c>
      <c r="D8186" s="572">
        <v>25.37</v>
      </c>
    </row>
    <row r="8187" spans="1:4" ht="25.5">
      <c r="A8187" s="571">
        <v>1817</v>
      </c>
      <c r="B8187" s="571" t="s">
        <v>746</v>
      </c>
      <c r="C8187" s="571" t="s">
        <v>6748</v>
      </c>
      <c r="D8187" s="572">
        <v>7.56</v>
      </c>
    </row>
    <row r="8188" spans="1:4" ht="25.5">
      <c r="A8188" s="571">
        <v>1781</v>
      </c>
      <c r="B8188" s="571" t="s">
        <v>712</v>
      </c>
      <c r="C8188" s="571" t="s">
        <v>6748</v>
      </c>
      <c r="D8188" s="572">
        <v>16.53</v>
      </c>
    </row>
    <row r="8189" spans="1:4" ht="25.5">
      <c r="A8189" s="571">
        <v>1784</v>
      </c>
      <c r="B8189" s="571" t="s">
        <v>715</v>
      </c>
      <c r="C8189" s="571" t="s">
        <v>6748</v>
      </c>
      <c r="D8189" s="572">
        <v>90.6</v>
      </c>
    </row>
    <row r="8190" spans="1:4" ht="25.5">
      <c r="A8190" s="571">
        <v>1810</v>
      </c>
      <c r="B8190" s="571" t="s">
        <v>739</v>
      </c>
      <c r="C8190" s="571" t="s">
        <v>6748</v>
      </c>
      <c r="D8190" s="572">
        <v>50.25</v>
      </c>
    </row>
    <row r="8191" spans="1:4" ht="25.5">
      <c r="A8191" s="571">
        <v>1811</v>
      </c>
      <c r="B8191" s="571" t="s">
        <v>740</v>
      </c>
      <c r="C8191" s="571" t="s">
        <v>6748</v>
      </c>
      <c r="D8191" s="572">
        <v>10.87</v>
      </c>
    </row>
    <row r="8192" spans="1:4" ht="25.5">
      <c r="A8192" s="571">
        <v>1812</v>
      </c>
      <c r="B8192" s="571" t="s">
        <v>741</v>
      </c>
      <c r="C8192" s="571" t="s">
        <v>6748</v>
      </c>
      <c r="D8192" s="572">
        <v>126.86</v>
      </c>
    </row>
    <row r="8193" spans="1:4" ht="25.5">
      <c r="A8193" s="571">
        <v>40386</v>
      </c>
      <c r="B8193" s="571" t="s">
        <v>13402</v>
      </c>
      <c r="C8193" s="571" t="s">
        <v>6748</v>
      </c>
      <c r="D8193" s="572">
        <v>34.29</v>
      </c>
    </row>
    <row r="8194" spans="1:4" ht="25.5">
      <c r="A8194" s="571">
        <v>40384</v>
      </c>
      <c r="B8194" s="571" t="s">
        <v>13403</v>
      </c>
      <c r="C8194" s="571" t="s">
        <v>6748</v>
      </c>
      <c r="D8194" s="572">
        <v>23.48</v>
      </c>
    </row>
    <row r="8195" spans="1:4" ht="25.5">
      <c r="A8195" s="571">
        <v>40379</v>
      </c>
      <c r="B8195" s="571" t="s">
        <v>13404</v>
      </c>
      <c r="C8195" s="571" t="s">
        <v>6748</v>
      </c>
      <c r="D8195" s="572">
        <v>8.11</v>
      </c>
    </row>
    <row r="8196" spans="1:4" ht="25.5">
      <c r="A8196" s="571">
        <v>40423</v>
      </c>
      <c r="B8196" s="571" t="s">
        <v>13405</v>
      </c>
      <c r="C8196" s="571" t="s">
        <v>6748</v>
      </c>
      <c r="D8196" s="572">
        <v>15.36</v>
      </c>
    </row>
    <row r="8197" spans="1:4" ht="25.5">
      <c r="A8197" s="571">
        <v>40389</v>
      </c>
      <c r="B8197" s="571" t="s">
        <v>13406</v>
      </c>
      <c r="C8197" s="571" t="s">
        <v>6748</v>
      </c>
      <c r="D8197" s="572">
        <v>97.41</v>
      </c>
    </row>
    <row r="8198" spans="1:4" ht="25.5">
      <c r="A8198" s="571">
        <v>40388</v>
      </c>
      <c r="B8198" s="571" t="s">
        <v>13407</v>
      </c>
      <c r="C8198" s="571" t="s">
        <v>6748</v>
      </c>
      <c r="D8198" s="572">
        <v>48.75</v>
      </c>
    </row>
    <row r="8199" spans="1:4" ht="25.5">
      <c r="A8199" s="571">
        <v>40381</v>
      </c>
      <c r="B8199" s="571" t="s">
        <v>13408</v>
      </c>
      <c r="C8199" s="571" t="s">
        <v>6748</v>
      </c>
      <c r="D8199" s="572">
        <v>10.82</v>
      </c>
    </row>
    <row r="8200" spans="1:4" ht="25.5">
      <c r="A8200" s="571">
        <v>40391</v>
      </c>
      <c r="B8200" s="571" t="s">
        <v>13409</v>
      </c>
      <c r="C8200" s="571" t="s">
        <v>6748</v>
      </c>
      <c r="D8200" s="572">
        <v>252.83</v>
      </c>
    </row>
    <row r="8201" spans="1:4" ht="25.5">
      <c r="A8201" s="571">
        <v>40414</v>
      </c>
      <c r="B8201" s="571" t="s">
        <v>7287</v>
      </c>
      <c r="C8201" s="571" t="s">
        <v>6748</v>
      </c>
      <c r="D8201" s="572">
        <v>14.15</v>
      </c>
    </row>
    <row r="8202" spans="1:4" ht="25.5">
      <c r="A8202" s="571">
        <v>40416</v>
      </c>
      <c r="B8202" s="571" t="s">
        <v>7289</v>
      </c>
      <c r="C8202" s="571" t="s">
        <v>6748</v>
      </c>
      <c r="D8202" s="572">
        <v>19.57</v>
      </c>
    </row>
    <row r="8203" spans="1:4" ht="25.5">
      <c r="A8203" s="571">
        <v>40418</v>
      </c>
      <c r="B8203" s="571" t="s">
        <v>7291</v>
      </c>
      <c r="C8203" s="571" t="s">
        <v>6748</v>
      </c>
      <c r="D8203" s="572">
        <v>23.34</v>
      </c>
    </row>
    <row r="8204" spans="1:4" ht="38.25">
      <c r="A8204" s="571">
        <v>2615</v>
      </c>
      <c r="B8204" s="571" t="s">
        <v>6615</v>
      </c>
      <c r="C8204" s="571" t="s">
        <v>6748</v>
      </c>
      <c r="D8204" s="572">
        <v>158.72</v>
      </c>
    </row>
    <row r="8205" spans="1:4" ht="38.25">
      <c r="A8205" s="571">
        <v>2635</v>
      </c>
      <c r="B8205" s="571" t="s">
        <v>6635</v>
      </c>
      <c r="C8205" s="571" t="s">
        <v>6748</v>
      </c>
      <c r="D8205" s="572">
        <v>4.74</v>
      </c>
    </row>
    <row r="8206" spans="1:4" ht="38.25">
      <c r="A8206" s="571">
        <v>2609</v>
      </c>
      <c r="B8206" s="571" t="s">
        <v>6610</v>
      </c>
      <c r="C8206" s="571" t="s">
        <v>6748</v>
      </c>
      <c r="D8206" s="572">
        <v>5.33</v>
      </c>
    </row>
    <row r="8207" spans="1:4" ht="38.25">
      <c r="A8207" s="571">
        <v>2634</v>
      </c>
      <c r="B8207" s="571" t="s">
        <v>6634</v>
      </c>
      <c r="C8207" s="571" t="s">
        <v>6748</v>
      </c>
      <c r="D8207" s="572">
        <v>7</v>
      </c>
    </row>
    <row r="8208" spans="1:4" ht="38.25">
      <c r="A8208" s="571">
        <v>2611</v>
      </c>
      <c r="B8208" s="571" t="s">
        <v>6611</v>
      </c>
      <c r="C8208" s="571" t="s">
        <v>6748</v>
      </c>
      <c r="D8208" s="572">
        <v>19.73</v>
      </c>
    </row>
    <row r="8209" spans="1:4" ht="38.25">
      <c r="A8209" s="571">
        <v>2612</v>
      </c>
      <c r="B8209" s="571" t="s">
        <v>6612</v>
      </c>
      <c r="C8209" s="571" t="s">
        <v>6748</v>
      </c>
      <c r="D8209" s="572">
        <v>28.7</v>
      </c>
    </row>
    <row r="8210" spans="1:4" ht="38.25">
      <c r="A8210" s="571">
        <v>2613</v>
      </c>
      <c r="B8210" s="571" t="s">
        <v>6613</v>
      </c>
      <c r="C8210" s="571" t="s">
        <v>6748</v>
      </c>
      <c r="D8210" s="572">
        <v>69.28</v>
      </c>
    </row>
    <row r="8211" spans="1:4" ht="38.25">
      <c r="A8211" s="571">
        <v>2614</v>
      </c>
      <c r="B8211" s="571" t="s">
        <v>6614</v>
      </c>
      <c r="C8211" s="571" t="s">
        <v>6748</v>
      </c>
      <c r="D8211" s="572">
        <v>96.34</v>
      </c>
    </row>
    <row r="8212" spans="1:4" ht="25.5">
      <c r="A8212" s="571">
        <v>34359</v>
      </c>
      <c r="B8212" s="571" t="s">
        <v>3141</v>
      </c>
      <c r="C8212" s="571" t="s">
        <v>6748</v>
      </c>
      <c r="D8212" s="572">
        <v>5.57</v>
      </c>
    </row>
    <row r="8213" spans="1:4" ht="25.5">
      <c r="A8213" s="571">
        <v>1789</v>
      </c>
      <c r="B8213" s="571" t="s">
        <v>719</v>
      </c>
      <c r="C8213" s="571" t="s">
        <v>6748</v>
      </c>
      <c r="D8213" s="572">
        <v>40.130000000000003</v>
      </c>
    </row>
    <row r="8214" spans="1:4" ht="25.5">
      <c r="A8214" s="571">
        <v>1788</v>
      </c>
      <c r="B8214" s="571" t="s">
        <v>718</v>
      </c>
      <c r="C8214" s="571" t="s">
        <v>6748</v>
      </c>
      <c r="D8214" s="572">
        <v>32.17</v>
      </c>
    </row>
    <row r="8215" spans="1:4" ht="25.5">
      <c r="A8215" s="571">
        <v>1786</v>
      </c>
      <c r="B8215" s="571" t="s">
        <v>716</v>
      </c>
      <c r="C8215" s="571" t="s">
        <v>6748</v>
      </c>
      <c r="D8215" s="572">
        <v>7.98</v>
      </c>
    </row>
    <row r="8216" spans="1:4" ht="25.5">
      <c r="A8216" s="571">
        <v>1787</v>
      </c>
      <c r="B8216" s="571" t="s">
        <v>717</v>
      </c>
      <c r="C8216" s="571" t="s">
        <v>6748</v>
      </c>
      <c r="D8216" s="572">
        <v>19.12</v>
      </c>
    </row>
    <row r="8217" spans="1:4" ht="25.5">
      <c r="A8217" s="571">
        <v>1791</v>
      </c>
      <c r="B8217" s="571" t="s">
        <v>721</v>
      </c>
      <c r="C8217" s="571" t="s">
        <v>6748</v>
      </c>
      <c r="D8217" s="572">
        <v>115.99</v>
      </c>
    </row>
    <row r="8218" spans="1:4" ht="25.5">
      <c r="A8218" s="571">
        <v>1790</v>
      </c>
      <c r="B8218" s="571" t="s">
        <v>720</v>
      </c>
      <c r="C8218" s="571" t="s">
        <v>6748</v>
      </c>
      <c r="D8218" s="572">
        <v>66.83</v>
      </c>
    </row>
    <row r="8219" spans="1:4" ht="25.5">
      <c r="A8219" s="571">
        <v>1813</v>
      </c>
      <c r="B8219" s="571" t="s">
        <v>742</v>
      </c>
      <c r="C8219" s="571" t="s">
        <v>6748</v>
      </c>
      <c r="D8219" s="572">
        <v>12.67</v>
      </c>
    </row>
    <row r="8220" spans="1:4" ht="25.5">
      <c r="A8220" s="571">
        <v>1792</v>
      </c>
      <c r="B8220" s="571" t="s">
        <v>722</v>
      </c>
      <c r="C8220" s="571" t="s">
        <v>6748</v>
      </c>
      <c r="D8220" s="572">
        <v>156.56</v>
      </c>
    </row>
    <row r="8221" spans="1:4" ht="25.5">
      <c r="A8221" s="571">
        <v>1793</v>
      </c>
      <c r="B8221" s="571" t="s">
        <v>723</v>
      </c>
      <c r="C8221" s="571" t="s">
        <v>6748</v>
      </c>
      <c r="D8221" s="572">
        <v>316.37</v>
      </c>
    </row>
    <row r="8222" spans="1:4" ht="25.5">
      <c r="A8222" s="571">
        <v>1809</v>
      </c>
      <c r="B8222" s="571" t="s">
        <v>738</v>
      </c>
      <c r="C8222" s="571" t="s">
        <v>6748</v>
      </c>
      <c r="D8222" s="572">
        <v>37.619999999999997</v>
      </c>
    </row>
    <row r="8223" spans="1:4" ht="25.5">
      <c r="A8223" s="571">
        <v>1814</v>
      </c>
      <c r="B8223" s="571" t="s">
        <v>743</v>
      </c>
      <c r="C8223" s="571" t="s">
        <v>6748</v>
      </c>
      <c r="D8223" s="572">
        <v>30.91</v>
      </c>
    </row>
    <row r="8224" spans="1:4" ht="25.5">
      <c r="A8224" s="571">
        <v>1803</v>
      </c>
      <c r="B8224" s="571" t="s">
        <v>732</v>
      </c>
      <c r="C8224" s="571" t="s">
        <v>6748</v>
      </c>
      <c r="D8224" s="572">
        <v>7.81</v>
      </c>
    </row>
    <row r="8225" spans="1:4" ht="25.5">
      <c r="A8225" s="571">
        <v>1805</v>
      </c>
      <c r="B8225" s="571" t="s">
        <v>734</v>
      </c>
      <c r="C8225" s="571" t="s">
        <v>6748</v>
      </c>
      <c r="D8225" s="572">
        <v>17.940000000000001</v>
      </c>
    </row>
    <row r="8226" spans="1:4" ht="25.5">
      <c r="A8226" s="571">
        <v>1821</v>
      </c>
      <c r="B8226" s="571" t="s">
        <v>750</v>
      </c>
      <c r="C8226" s="571" t="s">
        <v>6748</v>
      </c>
      <c r="D8226" s="572">
        <v>105.97</v>
      </c>
    </row>
    <row r="8227" spans="1:4" ht="25.5">
      <c r="A8227" s="571">
        <v>1806</v>
      </c>
      <c r="B8227" s="571" t="s">
        <v>735</v>
      </c>
      <c r="C8227" s="571" t="s">
        <v>6748</v>
      </c>
      <c r="D8227" s="572">
        <v>63.07</v>
      </c>
    </row>
    <row r="8228" spans="1:4" ht="25.5">
      <c r="A8228" s="571">
        <v>1804</v>
      </c>
      <c r="B8228" s="571" t="s">
        <v>733</v>
      </c>
      <c r="C8228" s="571" t="s">
        <v>6748</v>
      </c>
      <c r="D8228" s="572">
        <v>11.12</v>
      </c>
    </row>
    <row r="8229" spans="1:4" ht="25.5">
      <c r="A8229" s="571">
        <v>1807</v>
      </c>
      <c r="B8229" s="571" t="s">
        <v>736</v>
      </c>
      <c r="C8229" s="571" t="s">
        <v>6748</v>
      </c>
      <c r="D8229" s="572">
        <v>151.55000000000001</v>
      </c>
    </row>
    <row r="8230" spans="1:4" ht="25.5">
      <c r="A8230" s="571">
        <v>1808</v>
      </c>
      <c r="B8230" s="571" t="s">
        <v>737</v>
      </c>
      <c r="C8230" s="571" t="s">
        <v>6748</v>
      </c>
      <c r="D8230" s="572">
        <v>303.83999999999997</v>
      </c>
    </row>
    <row r="8231" spans="1:4" ht="25.5">
      <c r="A8231" s="571">
        <v>1797</v>
      </c>
      <c r="B8231" s="571" t="s">
        <v>727</v>
      </c>
      <c r="C8231" s="571" t="s">
        <v>6748</v>
      </c>
      <c r="D8231" s="572">
        <v>45.57</v>
      </c>
    </row>
    <row r="8232" spans="1:4" ht="25.5">
      <c r="A8232" s="571">
        <v>1796</v>
      </c>
      <c r="B8232" s="571" t="s">
        <v>726</v>
      </c>
      <c r="C8232" s="571" t="s">
        <v>6748</v>
      </c>
      <c r="D8232" s="572">
        <v>34.950000000000003</v>
      </c>
    </row>
    <row r="8233" spans="1:4" ht="25.5">
      <c r="A8233" s="571">
        <v>1794</v>
      </c>
      <c r="B8233" s="571" t="s">
        <v>724</v>
      </c>
      <c r="C8233" s="571" t="s">
        <v>6748</v>
      </c>
      <c r="D8233" s="572">
        <v>8.34</v>
      </c>
    </row>
    <row r="8234" spans="1:4" ht="25.5">
      <c r="A8234" s="571">
        <v>1816</v>
      </c>
      <c r="B8234" s="571" t="s">
        <v>745</v>
      </c>
      <c r="C8234" s="571" t="s">
        <v>6748</v>
      </c>
      <c r="D8234" s="572">
        <v>18.809999999999999</v>
      </c>
    </row>
    <row r="8235" spans="1:4" ht="25.5">
      <c r="A8235" s="571">
        <v>1815</v>
      </c>
      <c r="B8235" s="571" t="s">
        <v>744</v>
      </c>
      <c r="C8235" s="571" t="s">
        <v>6748</v>
      </c>
      <c r="D8235" s="572">
        <v>144.49</v>
      </c>
    </row>
    <row r="8236" spans="1:4" ht="25.5">
      <c r="A8236" s="571">
        <v>1798</v>
      </c>
      <c r="B8236" s="571" t="s">
        <v>728</v>
      </c>
      <c r="C8236" s="571" t="s">
        <v>6748</v>
      </c>
      <c r="D8236" s="572">
        <v>64.650000000000006</v>
      </c>
    </row>
    <row r="8237" spans="1:4" ht="25.5">
      <c r="A8237" s="571">
        <v>1795</v>
      </c>
      <c r="B8237" s="571" t="s">
        <v>725</v>
      </c>
      <c r="C8237" s="571" t="s">
        <v>6748</v>
      </c>
      <c r="D8237" s="572">
        <v>11.56</v>
      </c>
    </row>
    <row r="8238" spans="1:4" ht="25.5">
      <c r="A8238" s="571">
        <v>1799</v>
      </c>
      <c r="B8238" s="571" t="s">
        <v>729</v>
      </c>
      <c r="C8238" s="571" t="s">
        <v>6748</v>
      </c>
      <c r="D8238" s="572">
        <v>188.18</v>
      </c>
    </row>
    <row r="8239" spans="1:4" ht="25.5">
      <c r="A8239" s="571">
        <v>1800</v>
      </c>
      <c r="B8239" s="571" t="s">
        <v>730</v>
      </c>
      <c r="C8239" s="571" t="s">
        <v>6748</v>
      </c>
      <c r="D8239" s="572">
        <v>359.27</v>
      </c>
    </row>
    <row r="8240" spans="1:4" ht="25.5">
      <c r="A8240" s="571">
        <v>1802</v>
      </c>
      <c r="B8240" s="571" t="s">
        <v>731</v>
      </c>
      <c r="C8240" s="571" t="s">
        <v>6748</v>
      </c>
      <c r="D8240" s="572">
        <v>898.69</v>
      </c>
    </row>
    <row r="8241" spans="1:4" ht="38.25">
      <c r="A8241" s="571">
        <v>40385</v>
      </c>
      <c r="B8241" s="571" t="s">
        <v>13410</v>
      </c>
      <c r="C8241" s="571" t="s">
        <v>6748</v>
      </c>
      <c r="D8241" s="572">
        <v>34.29</v>
      </c>
    </row>
    <row r="8242" spans="1:4" ht="38.25">
      <c r="A8242" s="571">
        <v>40383</v>
      </c>
      <c r="B8242" s="571" t="s">
        <v>13411</v>
      </c>
      <c r="C8242" s="571" t="s">
        <v>6748</v>
      </c>
      <c r="D8242" s="572">
        <v>23.48</v>
      </c>
    </row>
    <row r="8243" spans="1:4" ht="25.5">
      <c r="A8243" s="571">
        <v>40378</v>
      </c>
      <c r="B8243" s="571" t="s">
        <v>13412</v>
      </c>
      <c r="C8243" s="571" t="s">
        <v>6748</v>
      </c>
      <c r="D8243" s="572">
        <v>8.11</v>
      </c>
    </row>
    <row r="8244" spans="1:4" ht="25.5">
      <c r="A8244" s="571">
        <v>40382</v>
      </c>
      <c r="B8244" s="571" t="s">
        <v>13413</v>
      </c>
      <c r="C8244" s="571" t="s">
        <v>6748</v>
      </c>
      <c r="D8244" s="572">
        <v>15.36</v>
      </c>
    </row>
    <row r="8245" spans="1:4" ht="38.25">
      <c r="A8245" s="571">
        <v>40422</v>
      </c>
      <c r="B8245" s="571" t="s">
        <v>13414</v>
      </c>
      <c r="C8245" s="571" t="s">
        <v>6748</v>
      </c>
      <c r="D8245" s="572">
        <v>104.64</v>
      </c>
    </row>
    <row r="8246" spans="1:4" ht="25.5">
      <c r="A8246" s="571">
        <v>40387</v>
      </c>
      <c r="B8246" s="571" t="s">
        <v>13415</v>
      </c>
      <c r="C8246" s="571" t="s">
        <v>6748</v>
      </c>
      <c r="D8246" s="572">
        <v>53.28</v>
      </c>
    </row>
    <row r="8247" spans="1:4" ht="25.5">
      <c r="A8247" s="571">
        <v>40380</v>
      </c>
      <c r="B8247" s="571" t="s">
        <v>13416</v>
      </c>
      <c r="C8247" s="571" t="s">
        <v>6748</v>
      </c>
      <c r="D8247" s="572">
        <v>10.82</v>
      </c>
    </row>
    <row r="8248" spans="1:4" ht="25.5">
      <c r="A8248" s="571">
        <v>40390</v>
      </c>
      <c r="B8248" s="571" t="s">
        <v>13417</v>
      </c>
      <c r="C8248" s="571" t="s">
        <v>6748</v>
      </c>
      <c r="D8248" s="572">
        <v>220.39</v>
      </c>
    </row>
    <row r="8249" spans="1:4" ht="25.5">
      <c r="A8249" s="571">
        <v>40413</v>
      </c>
      <c r="B8249" s="571" t="s">
        <v>7286</v>
      </c>
      <c r="C8249" s="571" t="s">
        <v>6748</v>
      </c>
      <c r="D8249" s="572">
        <v>15.38</v>
      </c>
    </row>
    <row r="8250" spans="1:4" ht="25.5">
      <c r="A8250" s="571">
        <v>40415</v>
      </c>
      <c r="B8250" s="571" t="s">
        <v>7288</v>
      </c>
      <c r="C8250" s="571" t="s">
        <v>6748</v>
      </c>
      <c r="D8250" s="572">
        <v>21.91</v>
      </c>
    </row>
    <row r="8251" spans="1:4" ht="25.5">
      <c r="A8251" s="571">
        <v>40417</v>
      </c>
      <c r="B8251" s="571" t="s">
        <v>7290</v>
      </c>
      <c r="C8251" s="571" t="s">
        <v>6748</v>
      </c>
      <c r="D8251" s="572">
        <v>25.85</v>
      </c>
    </row>
    <row r="8252" spans="1:4" ht="25.5">
      <c r="A8252" s="571">
        <v>39271</v>
      </c>
      <c r="B8252" s="571" t="s">
        <v>4036</v>
      </c>
      <c r="C8252" s="571" t="s">
        <v>6748</v>
      </c>
      <c r="D8252" s="572">
        <v>1.47</v>
      </c>
    </row>
    <row r="8253" spans="1:4" ht="25.5">
      <c r="A8253" s="571">
        <v>39273</v>
      </c>
      <c r="B8253" s="571" t="s">
        <v>4038</v>
      </c>
      <c r="C8253" s="571" t="s">
        <v>6748</v>
      </c>
      <c r="D8253" s="572">
        <v>2.4900000000000002</v>
      </c>
    </row>
    <row r="8254" spans="1:4" ht="25.5">
      <c r="A8254" s="571">
        <v>39272</v>
      </c>
      <c r="B8254" s="571" t="s">
        <v>4037</v>
      </c>
      <c r="C8254" s="571" t="s">
        <v>6748</v>
      </c>
      <c r="D8254" s="572">
        <v>1.8</v>
      </c>
    </row>
    <row r="8255" spans="1:4" ht="25.5">
      <c r="A8255" s="571">
        <v>1875</v>
      </c>
      <c r="B8255" s="571" t="s">
        <v>99</v>
      </c>
      <c r="C8255" s="571" t="s">
        <v>6748</v>
      </c>
      <c r="D8255" s="572">
        <v>3.98</v>
      </c>
    </row>
    <row r="8256" spans="1:4" ht="25.5">
      <c r="A8256" s="571">
        <v>1874</v>
      </c>
      <c r="B8256" s="571" t="s">
        <v>764</v>
      </c>
      <c r="C8256" s="571" t="s">
        <v>6748</v>
      </c>
      <c r="D8256" s="572">
        <v>3.29</v>
      </c>
    </row>
    <row r="8257" spans="1:4" ht="25.5">
      <c r="A8257" s="571">
        <v>1870</v>
      </c>
      <c r="B8257" s="571" t="s">
        <v>760</v>
      </c>
      <c r="C8257" s="571" t="s">
        <v>6748</v>
      </c>
      <c r="D8257" s="572">
        <v>1.9</v>
      </c>
    </row>
    <row r="8258" spans="1:4" ht="25.5">
      <c r="A8258" s="571">
        <v>1884</v>
      </c>
      <c r="B8258" s="571" t="s">
        <v>769</v>
      </c>
      <c r="C8258" s="571" t="s">
        <v>6748</v>
      </c>
      <c r="D8258" s="572">
        <v>2.91</v>
      </c>
    </row>
    <row r="8259" spans="1:4" ht="25.5">
      <c r="A8259" s="571">
        <v>1887</v>
      </c>
      <c r="B8259" s="571" t="s">
        <v>770</v>
      </c>
      <c r="C8259" s="571" t="s">
        <v>6748</v>
      </c>
      <c r="D8259" s="572">
        <v>16.52</v>
      </c>
    </row>
    <row r="8260" spans="1:4" ht="25.5">
      <c r="A8260" s="571">
        <v>1876</v>
      </c>
      <c r="B8260" s="571" t="s">
        <v>765</v>
      </c>
      <c r="C8260" s="571" t="s">
        <v>6748</v>
      </c>
      <c r="D8260" s="572">
        <v>6.47</v>
      </c>
    </row>
    <row r="8261" spans="1:4" ht="25.5">
      <c r="A8261" s="571">
        <v>1879</v>
      </c>
      <c r="B8261" s="571" t="s">
        <v>768</v>
      </c>
      <c r="C8261" s="571" t="s">
        <v>6748</v>
      </c>
      <c r="D8261" s="572">
        <v>1.92</v>
      </c>
    </row>
    <row r="8262" spans="1:4" ht="25.5">
      <c r="A8262" s="571">
        <v>1877</v>
      </c>
      <c r="B8262" s="571" t="s">
        <v>766</v>
      </c>
      <c r="C8262" s="571" t="s">
        <v>6748</v>
      </c>
      <c r="D8262" s="572">
        <v>16.54</v>
      </c>
    </row>
    <row r="8263" spans="1:4" ht="25.5">
      <c r="A8263" s="571">
        <v>1878</v>
      </c>
      <c r="B8263" s="571" t="s">
        <v>767</v>
      </c>
      <c r="C8263" s="571" t="s">
        <v>6748</v>
      </c>
      <c r="D8263" s="572">
        <v>33.229999999999997</v>
      </c>
    </row>
    <row r="8264" spans="1:4" ht="38.25">
      <c r="A8264" s="571">
        <v>2621</v>
      </c>
      <c r="B8264" s="571" t="s">
        <v>6621</v>
      </c>
      <c r="C8264" s="571" t="s">
        <v>6748</v>
      </c>
      <c r="D8264" s="572">
        <v>168.82</v>
      </c>
    </row>
    <row r="8265" spans="1:4" ht="38.25">
      <c r="A8265" s="571">
        <v>2616</v>
      </c>
      <c r="B8265" s="571" t="s">
        <v>6616</v>
      </c>
      <c r="C8265" s="571" t="s">
        <v>6748</v>
      </c>
      <c r="D8265" s="572">
        <v>4.78</v>
      </c>
    </row>
    <row r="8266" spans="1:4" ht="38.25">
      <c r="A8266" s="571">
        <v>2633</v>
      </c>
      <c r="B8266" s="571" t="s">
        <v>6633</v>
      </c>
      <c r="C8266" s="571" t="s">
        <v>6748</v>
      </c>
      <c r="D8266" s="572">
        <v>5.4</v>
      </c>
    </row>
    <row r="8267" spans="1:4" ht="38.25">
      <c r="A8267" s="571">
        <v>2617</v>
      </c>
      <c r="B8267" s="571" t="s">
        <v>6617</v>
      </c>
      <c r="C8267" s="571" t="s">
        <v>6748</v>
      </c>
      <c r="D8267" s="572">
        <v>7.34</v>
      </c>
    </row>
    <row r="8268" spans="1:4" ht="38.25">
      <c r="A8268" s="571">
        <v>2618</v>
      </c>
      <c r="B8268" s="571" t="s">
        <v>6618</v>
      </c>
      <c r="C8268" s="571" t="s">
        <v>6748</v>
      </c>
      <c r="D8268" s="572">
        <v>16.72</v>
      </c>
    </row>
    <row r="8269" spans="1:4" ht="38.25">
      <c r="A8269" s="571">
        <v>2632</v>
      </c>
      <c r="B8269" s="571" t="s">
        <v>6632</v>
      </c>
      <c r="C8269" s="571" t="s">
        <v>6748</v>
      </c>
      <c r="D8269" s="572">
        <v>20.39</v>
      </c>
    </row>
    <row r="8270" spans="1:4" ht="38.25">
      <c r="A8270" s="571">
        <v>2631</v>
      </c>
      <c r="B8270" s="571" t="s">
        <v>6631</v>
      </c>
      <c r="C8270" s="571" t="s">
        <v>6748</v>
      </c>
      <c r="D8270" s="572">
        <v>29.94</v>
      </c>
    </row>
    <row r="8271" spans="1:4" ht="38.25">
      <c r="A8271" s="571">
        <v>2619</v>
      </c>
      <c r="B8271" s="571" t="s">
        <v>6619</v>
      </c>
      <c r="C8271" s="571" t="s">
        <v>6748</v>
      </c>
      <c r="D8271" s="572">
        <v>75.819999999999993</v>
      </c>
    </row>
    <row r="8272" spans="1:4" ht="38.25">
      <c r="A8272" s="571">
        <v>2620</v>
      </c>
      <c r="B8272" s="571" t="s">
        <v>6620</v>
      </c>
      <c r="C8272" s="571" t="s">
        <v>6748</v>
      </c>
      <c r="D8272" s="572">
        <v>99.54</v>
      </c>
    </row>
    <row r="8273" spans="1:4">
      <c r="A8273" s="571">
        <v>25968</v>
      </c>
      <c r="B8273" s="571" t="s">
        <v>3103</v>
      </c>
      <c r="C8273" s="571" t="s">
        <v>6748</v>
      </c>
      <c r="D8273" s="572">
        <v>25.58</v>
      </c>
    </row>
    <row r="8274" spans="1:4" ht="38.25">
      <c r="A8274" s="571">
        <v>38369</v>
      </c>
      <c r="B8274" s="571" t="s">
        <v>3820</v>
      </c>
      <c r="C8274" s="571" t="s">
        <v>6748</v>
      </c>
      <c r="D8274" s="572">
        <v>10.33</v>
      </c>
    </row>
    <row r="8275" spans="1:4" ht="25.5">
      <c r="A8275" s="571">
        <v>38370</v>
      </c>
      <c r="B8275" s="571" t="s">
        <v>3821</v>
      </c>
      <c r="C8275" s="571" t="s">
        <v>6748</v>
      </c>
      <c r="D8275" s="572">
        <v>10.33</v>
      </c>
    </row>
    <row r="8276" spans="1:4">
      <c r="A8276" s="571">
        <v>38372</v>
      </c>
      <c r="B8276" s="571" t="s">
        <v>3822</v>
      </c>
      <c r="C8276" s="571" t="s">
        <v>6748</v>
      </c>
      <c r="D8276" s="572">
        <v>15.2</v>
      </c>
    </row>
    <row r="8277" spans="1:4">
      <c r="A8277" s="571">
        <v>2357</v>
      </c>
      <c r="B8277" s="571" t="s">
        <v>819</v>
      </c>
      <c r="C8277" s="571" t="s">
        <v>6751</v>
      </c>
      <c r="D8277" s="572">
        <v>14.87</v>
      </c>
    </row>
    <row r="8278" spans="1:4">
      <c r="A8278" s="571">
        <v>40806</v>
      </c>
      <c r="B8278" s="571" t="s">
        <v>4404</v>
      </c>
      <c r="C8278" s="571" t="s">
        <v>6936</v>
      </c>
      <c r="D8278" s="572">
        <v>2625.01</v>
      </c>
    </row>
    <row r="8279" spans="1:4">
      <c r="A8279" s="571">
        <v>2355</v>
      </c>
      <c r="B8279" s="571" t="s">
        <v>818</v>
      </c>
      <c r="C8279" s="571" t="s">
        <v>6751</v>
      </c>
      <c r="D8279" s="572">
        <v>19.72</v>
      </c>
    </row>
    <row r="8280" spans="1:4">
      <c r="A8280" s="571">
        <v>40805</v>
      </c>
      <c r="B8280" s="571" t="s">
        <v>4403</v>
      </c>
      <c r="C8280" s="571" t="s">
        <v>6936</v>
      </c>
      <c r="D8280" s="572">
        <v>3480.07</v>
      </c>
    </row>
    <row r="8281" spans="1:4">
      <c r="A8281" s="571">
        <v>2358</v>
      </c>
      <c r="B8281" s="571" t="s">
        <v>820</v>
      </c>
      <c r="C8281" s="571" t="s">
        <v>6751</v>
      </c>
      <c r="D8281" s="572">
        <v>15.76</v>
      </c>
    </row>
    <row r="8282" spans="1:4">
      <c r="A8282" s="571">
        <v>40807</v>
      </c>
      <c r="B8282" s="571" t="s">
        <v>4405</v>
      </c>
      <c r="C8282" s="571" t="s">
        <v>6936</v>
      </c>
      <c r="D8282" s="572">
        <v>2781.73</v>
      </c>
    </row>
    <row r="8283" spans="1:4">
      <c r="A8283" s="571">
        <v>2359</v>
      </c>
      <c r="B8283" s="571" t="s">
        <v>13418</v>
      </c>
      <c r="C8283" s="571" t="s">
        <v>6751</v>
      </c>
      <c r="D8283" s="572">
        <v>15.76</v>
      </c>
    </row>
    <row r="8284" spans="1:4">
      <c r="A8284" s="571">
        <v>40808</v>
      </c>
      <c r="B8284" s="571" t="s">
        <v>4406</v>
      </c>
      <c r="C8284" s="571" t="s">
        <v>6936</v>
      </c>
      <c r="D8284" s="572">
        <v>2780.96</v>
      </c>
    </row>
    <row r="8285" spans="1:4" ht="25.5">
      <c r="A8285" s="571">
        <v>39397</v>
      </c>
      <c r="B8285" s="571" t="s">
        <v>4083</v>
      </c>
      <c r="C8285" s="571" t="s">
        <v>6747</v>
      </c>
      <c r="D8285" s="572">
        <v>11.73</v>
      </c>
    </row>
    <row r="8286" spans="1:4" ht="38.25">
      <c r="A8286" s="571">
        <v>2692</v>
      </c>
      <c r="B8286" s="571" t="s">
        <v>925</v>
      </c>
      <c r="C8286" s="571" t="s">
        <v>6747</v>
      </c>
      <c r="D8286" s="572">
        <v>5.55</v>
      </c>
    </row>
    <row r="8287" spans="1:4">
      <c r="A8287" s="571">
        <v>6</v>
      </c>
      <c r="B8287" s="571" t="s">
        <v>127</v>
      </c>
      <c r="C8287" s="571" t="s">
        <v>6747</v>
      </c>
      <c r="D8287" s="572">
        <v>2.2799999999999998</v>
      </c>
    </row>
    <row r="8288" spans="1:4">
      <c r="A8288" s="571">
        <v>5330</v>
      </c>
      <c r="B8288" s="571" t="s">
        <v>1603</v>
      </c>
      <c r="C8288" s="571" t="s">
        <v>6747</v>
      </c>
      <c r="D8288" s="572">
        <v>32.53</v>
      </c>
    </row>
    <row r="8289" spans="1:4" ht="25.5">
      <c r="A8289" s="571">
        <v>26017</v>
      </c>
      <c r="B8289" s="571" t="s">
        <v>3114</v>
      </c>
      <c r="C8289" s="571" t="s">
        <v>6748</v>
      </c>
      <c r="D8289" s="572">
        <v>29.71</v>
      </c>
    </row>
    <row r="8290" spans="1:4" ht="25.5">
      <c r="A8290" s="571">
        <v>25931</v>
      </c>
      <c r="B8290" s="571" t="s">
        <v>3094</v>
      </c>
      <c r="C8290" s="571" t="s">
        <v>6748</v>
      </c>
      <c r="D8290" s="572">
        <v>94.43</v>
      </c>
    </row>
    <row r="8291" spans="1:4" ht="38.25">
      <c r="A8291" s="571">
        <v>38140</v>
      </c>
      <c r="B8291" s="571" t="s">
        <v>3787</v>
      </c>
      <c r="C8291" s="571" t="s">
        <v>6748</v>
      </c>
      <c r="D8291" s="572">
        <v>22.9</v>
      </c>
    </row>
    <row r="8292" spans="1:4" ht="38.25">
      <c r="A8292" s="571">
        <v>13887</v>
      </c>
      <c r="B8292" s="571" t="s">
        <v>2811</v>
      </c>
      <c r="C8292" s="571" t="s">
        <v>6748</v>
      </c>
      <c r="D8292" s="572">
        <v>542.16999999999996</v>
      </c>
    </row>
    <row r="8293" spans="1:4" ht="25.5">
      <c r="A8293" s="571">
        <v>26018</v>
      </c>
      <c r="B8293" s="571" t="s">
        <v>3115</v>
      </c>
      <c r="C8293" s="571" t="s">
        <v>6748</v>
      </c>
      <c r="D8293" s="572">
        <v>24.13</v>
      </c>
    </row>
    <row r="8294" spans="1:4" ht="38.25">
      <c r="A8294" s="571">
        <v>26019</v>
      </c>
      <c r="B8294" s="571" t="s">
        <v>3116</v>
      </c>
      <c r="C8294" s="571" t="s">
        <v>6748</v>
      </c>
      <c r="D8294" s="572">
        <v>22.79</v>
      </c>
    </row>
    <row r="8295" spans="1:4" ht="25.5">
      <c r="A8295" s="571">
        <v>26020</v>
      </c>
      <c r="B8295" s="571" t="s">
        <v>3117</v>
      </c>
      <c r="C8295" s="571" t="s">
        <v>6748</v>
      </c>
      <c r="D8295" s="572">
        <v>5.94</v>
      </c>
    </row>
    <row r="8296" spans="1:4" ht="25.5">
      <c r="A8296" s="571">
        <v>34544</v>
      </c>
      <c r="B8296" s="571" t="s">
        <v>3193</v>
      </c>
      <c r="C8296" s="571" t="s">
        <v>6748</v>
      </c>
      <c r="D8296" s="572">
        <v>1092.6600000000001</v>
      </c>
    </row>
    <row r="8297" spans="1:4" ht="38.25">
      <c r="A8297" s="571">
        <v>34729</v>
      </c>
      <c r="B8297" s="571" t="s">
        <v>3288</v>
      </c>
      <c r="C8297" s="571" t="s">
        <v>6748</v>
      </c>
      <c r="D8297" s="572">
        <v>859.55</v>
      </c>
    </row>
    <row r="8298" spans="1:4" ht="38.25">
      <c r="A8298" s="571">
        <v>34734</v>
      </c>
      <c r="B8298" s="571" t="s">
        <v>3289</v>
      </c>
      <c r="C8298" s="571" t="s">
        <v>6748</v>
      </c>
      <c r="D8298" s="572">
        <v>1330.86</v>
      </c>
    </row>
    <row r="8299" spans="1:4" ht="38.25">
      <c r="A8299" s="571">
        <v>34738</v>
      </c>
      <c r="B8299" s="571" t="s">
        <v>3290</v>
      </c>
      <c r="C8299" s="571" t="s">
        <v>6748</v>
      </c>
      <c r="D8299" s="572">
        <v>3109.3</v>
      </c>
    </row>
    <row r="8300" spans="1:4">
      <c r="A8300" s="571">
        <v>2391</v>
      </c>
      <c r="B8300" s="571" t="s">
        <v>829</v>
      </c>
      <c r="C8300" s="571" t="s">
        <v>6748</v>
      </c>
      <c r="D8300" s="572">
        <v>252.89</v>
      </c>
    </row>
    <row r="8301" spans="1:4" ht="25.5">
      <c r="A8301" s="571">
        <v>2374</v>
      </c>
      <c r="B8301" s="571" t="s">
        <v>823</v>
      </c>
      <c r="C8301" s="571" t="s">
        <v>6748</v>
      </c>
      <c r="D8301" s="572">
        <v>286.89</v>
      </c>
    </row>
    <row r="8302" spans="1:4" ht="25.5">
      <c r="A8302" s="571">
        <v>2377</v>
      </c>
      <c r="B8302" s="571" t="s">
        <v>116</v>
      </c>
      <c r="C8302" s="571" t="s">
        <v>6748</v>
      </c>
      <c r="D8302" s="572">
        <v>402.62</v>
      </c>
    </row>
    <row r="8303" spans="1:4" ht="25.5">
      <c r="A8303" s="571">
        <v>2393</v>
      </c>
      <c r="B8303" s="571" t="s">
        <v>831</v>
      </c>
      <c r="C8303" s="571" t="s">
        <v>6748</v>
      </c>
      <c r="D8303" s="572">
        <v>674.25</v>
      </c>
    </row>
    <row r="8304" spans="1:4" ht="25.5">
      <c r="A8304" s="571">
        <v>34705</v>
      </c>
      <c r="B8304" s="571" t="s">
        <v>3278</v>
      </c>
      <c r="C8304" s="571" t="s">
        <v>6748</v>
      </c>
      <c r="D8304" s="572">
        <v>589.73</v>
      </c>
    </row>
    <row r="8305" spans="1:4" ht="25.5">
      <c r="A8305" s="571">
        <v>34707</v>
      </c>
      <c r="B8305" s="571" t="s">
        <v>3280</v>
      </c>
      <c r="C8305" s="571" t="s">
        <v>6748</v>
      </c>
      <c r="D8305" s="572">
        <v>1092.78</v>
      </c>
    </row>
    <row r="8306" spans="1:4" ht="25.5">
      <c r="A8306" s="571">
        <v>2378</v>
      </c>
      <c r="B8306" s="571" t="s">
        <v>825</v>
      </c>
      <c r="C8306" s="571" t="s">
        <v>6748</v>
      </c>
      <c r="D8306" s="572">
        <v>926.17</v>
      </c>
    </row>
    <row r="8307" spans="1:4" ht="25.5">
      <c r="A8307" s="571">
        <v>2379</v>
      </c>
      <c r="B8307" s="571" t="s">
        <v>826</v>
      </c>
      <c r="C8307" s="571" t="s">
        <v>6748</v>
      </c>
      <c r="D8307" s="572">
        <v>926.17</v>
      </c>
    </row>
    <row r="8308" spans="1:4" ht="25.5">
      <c r="A8308" s="571">
        <v>2376</v>
      </c>
      <c r="B8308" s="571" t="s">
        <v>824</v>
      </c>
      <c r="C8308" s="571" t="s">
        <v>6748</v>
      </c>
      <c r="D8308" s="572">
        <v>1525.4</v>
      </c>
    </row>
    <row r="8309" spans="1:4" ht="25.5">
      <c r="A8309" s="571">
        <v>2394</v>
      </c>
      <c r="B8309" s="571" t="s">
        <v>832</v>
      </c>
      <c r="C8309" s="571" t="s">
        <v>6748</v>
      </c>
      <c r="D8309" s="572">
        <v>3261.03</v>
      </c>
    </row>
    <row r="8310" spans="1:4" ht="25.5">
      <c r="A8310" s="571">
        <v>34686</v>
      </c>
      <c r="B8310" s="571" t="s">
        <v>3273</v>
      </c>
      <c r="C8310" s="571" t="s">
        <v>6748</v>
      </c>
      <c r="D8310" s="572">
        <v>9.7899999999999991</v>
      </c>
    </row>
    <row r="8311" spans="1:4">
      <c r="A8311" s="571">
        <v>34616</v>
      </c>
      <c r="B8311" s="571" t="s">
        <v>3230</v>
      </c>
      <c r="C8311" s="571" t="s">
        <v>6748</v>
      </c>
      <c r="D8311" s="572">
        <v>37.840000000000003</v>
      </c>
    </row>
    <row r="8312" spans="1:4">
      <c r="A8312" s="571">
        <v>34623</v>
      </c>
      <c r="B8312" s="571" t="s">
        <v>3235</v>
      </c>
      <c r="C8312" s="571" t="s">
        <v>6748</v>
      </c>
      <c r="D8312" s="572">
        <v>37.26</v>
      </c>
    </row>
    <row r="8313" spans="1:4">
      <c r="A8313" s="571">
        <v>34628</v>
      </c>
      <c r="B8313" s="571" t="s">
        <v>3239</v>
      </c>
      <c r="C8313" s="571" t="s">
        <v>6748</v>
      </c>
      <c r="D8313" s="572">
        <v>53.37</v>
      </c>
    </row>
    <row r="8314" spans="1:4" ht="25.5">
      <c r="A8314" s="571">
        <v>34653</v>
      </c>
      <c r="B8314" s="571" t="s">
        <v>3253</v>
      </c>
      <c r="C8314" s="571" t="s">
        <v>6748</v>
      </c>
      <c r="D8314" s="572">
        <v>6.6</v>
      </c>
    </row>
    <row r="8315" spans="1:4">
      <c r="A8315" s="571">
        <v>34688</v>
      </c>
      <c r="B8315" s="571" t="s">
        <v>3274</v>
      </c>
      <c r="C8315" s="571" t="s">
        <v>6748</v>
      </c>
      <c r="D8315" s="572">
        <v>11.96</v>
      </c>
    </row>
    <row r="8316" spans="1:4" ht="25.5">
      <c r="A8316" s="571">
        <v>34709</v>
      </c>
      <c r="B8316" s="571" t="s">
        <v>3281</v>
      </c>
      <c r="C8316" s="571" t="s">
        <v>6748</v>
      </c>
      <c r="D8316" s="572">
        <v>46.36</v>
      </c>
    </row>
    <row r="8317" spans="1:4">
      <c r="A8317" s="571">
        <v>34714</v>
      </c>
      <c r="B8317" s="571" t="s">
        <v>3285</v>
      </c>
      <c r="C8317" s="571" t="s">
        <v>6748</v>
      </c>
      <c r="D8317" s="572">
        <v>55.37</v>
      </c>
    </row>
    <row r="8318" spans="1:4" ht="25.5">
      <c r="A8318" s="571">
        <v>2388</v>
      </c>
      <c r="B8318" s="571" t="s">
        <v>828</v>
      </c>
      <c r="C8318" s="571" t="s">
        <v>6748</v>
      </c>
      <c r="D8318" s="572">
        <v>46.01</v>
      </c>
    </row>
    <row r="8319" spans="1:4" ht="25.5">
      <c r="A8319" s="571">
        <v>34606</v>
      </c>
      <c r="B8319" s="571" t="s">
        <v>6032</v>
      </c>
      <c r="C8319" s="571" t="s">
        <v>6748</v>
      </c>
      <c r="D8319" s="572">
        <v>70.58</v>
      </c>
    </row>
    <row r="8320" spans="1:4" ht="25.5">
      <c r="A8320" s="571">
        <v>34689</v>
      </c>
      <c r="B8320" s="571" t="s">
        <v>6033</v>
      </c>
      <c r="C8320" s="571" t="s">
        <v>6748</v>
      </c>
      <c r="D8320" s="572">
        <v>22.47</v>
      </c>
    </row>
    <row r="8321" spans="1:4" ht="25.5">
      <c r="A8321" s="571">
        <v>2370</v>
      </c>
      <c r="B8321" s="571" t="s">
        <v>821</v>
      </c>
      <c r="C8321" s="571" t="s">
        <v>6748</v>
      </c>
      <c r="D8321" s="572">
        <v>8.5500000000000007</v>
      </c>
    </row>
    <row r="8322" spans="1:4" ht="25.5">
      <c r="A8322" s="571">
        <v>2386</v>
      </c>
      <c r="B8322" s="571" t="s">
        <v>827</v>
      </c>
      <c r="C8322" s="571" t="s">
        <v>6748</v>
      </c>
      <c r="D8322" s="572">
        <v>14.34</v>
      </c>
    </row>
    <row r="8323" spans="1:4" ht="25.5">
      <c r="A8323" s="571">
        <v>2392</v>
      </c>
      <c r="B8323" s="571" t="s">
        <v>830</v>
      </c>
      <c r="C8323" s="571" t="s">
        <v>6748</v>
      </c>
      <c r="D8323" s="572">
        <v>57.39</v>
      </c>
    </row>
    <row r="8324" spans="1:4" ht="25.5">
      <c r="A8324" s="571">
        <v>2373</v>
      </c>
      <c r="B8324" s="571" t="s">
        <v>822</v>
      </c>
      <c r="C8324" s="571" t="s">
        <v>6748</v>
      </c>
      <c r="D8324" s="572">
        <v>80.86</v>
      </c>
    </row>
    <row r="8325" spans="1:4" ht="38.25">
      <c r="A8325" s="571">
        <v>39465</v>
      </c>
      <c r="B8325" s="571" t="s">
        <v>4140</v>
      </c>
      <c r="C8325" s="571" t="s">
        <v>6748</v>
      </c>
      <c r="D8325" s="572">
        <v>49.4</v>
      </c>
    </row>
    <row r="8326" spans="1:4" ht="38.25">
      <c r="A8326" s="571">
        <v>39466</v>
      </c>
      <c r="B8326" s="571" t="s">
        <v>4141</v>
      </c>
      <c r="C8326" s="571" t="s">
        <v>6748</v>
      </c>
      <c r="D8326" s="572">
        <v>55.57</v>
      </c>
    </row>
    <row r="8327" spans="1:4" ht="38.25">
      <c r="A8327" s="571">
        <v>39467</v>
      </c>
      <c r="B8327" s="571" t="s">
        <v>4142</v>
      </c>
      <c r="C8327" s="571" t="s">
        <v>6748</v>
      </c>
      <c r="D8327" s="572">
        <v>71.08</v>
      </c>
    </row>
    <row r="8328" spans="1:4" ht="38.25">
      <c r="A8328" s="571">
        <v>39468</v>
      </c>
      <c r="B8328" s="571" t="s">
        <v>4143</v>
      </c>
      <c r="C8328" s="571" t="s">
        <v>6748</v>
      </c>
      <c r="D8328" s="572">
        <v>126.35</v>
      </c>
    </row>
    <row r="8329" spans="1:4" ht="38.25">
      <c r="A8329" s="571">
        <v>39469</v>
      </c>
      <c r="B8329" s="571" t="s">
        <v>4144</v>
      </c>
      <c r="C8329" s="571" t="s">
        <v>6748</v>
      </c>
      <c r="D8329" s="572">
        <v>51.47</v>
      </c>
    </row>
    <row r="8330" spans="1:4" ht="38.25">
      <c r="A8330" s="571">
        <v>39470</v>
      </c>
      <c r="B8330" s="571" t="s">
        <v>4145</v>
      </c>
      <c r="C8330" s="571" t="s">
        <v>6748</v>
      </c>
      <c r="D8330" s="572">
        <v>63.24</v>
      </c>
    </row>
    <row r="8331" spans="1:4" ht="38.25">
      <c r="A8331" s="571">
        <v>39471</v>
      </c>
      <c r="B8331" s="571" t="s">
        <v>4146</v>
      </c>
      <c r="C8331" s="571" t="s">
        <v>6748</v>
      </c>
      <c r="D8331" s="572">
        <v>76</v>
      </c>
    </row>
    <row r="8332" spans="1:4" ht="38.25">
      <c r="A8332" s="571">
        <v>39472</v>
      </c>
      <c r="B8332" s="571" t="s">
        <v>4147</v>
      </c>
      <c r="C8332" s="571" t="s">
        <v>6748</v>
      </c>
      <c r="D8332" s="572">
        <v>132.04</v>
      </c>
    </row>
    <row r="8333" spans="1:4" ht="38.25">
      <c r="A8333" s="571">
        <v>39473</v>
      </c>
      <c r="B8333" s="571" t="s">
        <v>4148</v>
      </c>
      <c r="C8333" s="571" t="s">
        <v>6748</v>
      </c>
      <c r="D8333" s="572">
        <v>85.3</v>
      </c>
    </row>
    <row r="8334" spans="1:4" ht="38.25">
      <c r="A8334" s="571">
        <v>39474</v>
      </c>
      <c r="B8334" s="571" t="s">
        <v>4149</v>
      </c>
      <c r="C8334" s="571" t="s">
        <v>6748</v>
      </c>
      <c r="D8334" s="572">
        <v>90.93</v>
      </c>
    </row>
    <row r="8335" spans="1:4" ht="38.25">
      <c r="A8335" s="571">
        <v>39475</v>
      </c>
      <c r="B8335" s="571" t="s">
        <v>4150</v>
      </c>
      <c r="C8335" s="571" t="s">
        <v>6748</v>
      </c>
      <c r="D8335" s="572">
        <v>103.17</v>
      </c>
    </row>
    <row r="8336" spans="1:4" ht="38.25">
      <c r="A8336" s="571">
        <v>39476</v>
      </c>
      <c r="B8336" s="571" t="s">
        <v>4151</v>
      </c>
      <c r="C8336" s="571" t="s">
        <v>6748</v>
      </c>
      <c r="D8336" s="572">
        <v>194.22</v>
      </c>
    </row>
    <row r="8337" spans="1:4" ht="38.25">
      <c r="A8337" s="571">
        <v>39477</v>
      </c>
      <c r="B8337" s="571" t="s">
        <v>6669</v>
      </c>
      <c r="C8337" s="571" t="s">
        <v>6748</v>
      </c>
      <c r="D8337" s="572">
        <v>95.16</v>
      </c>
    </row>
    <row r="8338" spans="1:4" ht="38.25">
      <c r="A8338" s="571">
        <v>39478</v>
      </c>
      <c r="B8338" s="571" t="s">
        <v>4152</v>
      </c>
      <c r="C8338" s="571" t="s">
        <v>6748</v>
      </c>
      <c r="D8338" s="572">
        <v>98.11</v>
      </c>
    </row>
    <row r="8339" spans="1:4" ht="38.25">
      <c r="A8339" s="571">
        <v>39479</v>
      </c>
      <c r="B8339" s="571" t="s">
        <v>4153</v>
      </c>
      <c r="C8339" s="571" t="s">
        <v>6748</v>
      </c>
      <c r="D8339" s="572">
        <v>115.59</v>
      </c>
    </row>
    <row r="8340" spans="1:4" ht="38.25">
      <c r="A8340" s="571">
        <v>39480</v>
      </c>
      <c r="B8340" s="571" t="s">
        <v>4154</v>
      </c>
      <c r="C8340" s="571" t="s">
        <v>6748</v>
      </c>
      <c r="D8340" s="572">
        <v>238.52</v>
      </c>
    </row>
    <row r="8341" spans="1:4" ht="25.5">
      <c r="A8341" s="571">
        <v>39459</v>
      </c>
      <c r="B8341" s="571" t="s">
        <v>4134</v>
      </c>
      <c r="C8341" s="571" t="s">
        <v>6748</v>
      </c>
      <c r="D8341" s="572">
        <v>202.44</v>
      </c>
    </row>
    <row r="8342" spans="1:4" ht="25.5">
      <c r="A8342" s="571">
        <v>39445</v>
      </c>
      <c r="B8342" s="571" t="s">
        <v>4122</v>
      </c>
      <c r="C8342" s="571" t="s">
        <v>6748</v>
      </c>
      <c r="D8342" s="572">
        <v>101.65</v>
      </c>
    </row>
    <row r="8343" spans="1:4" ht="25.5">
      <c r="A8343" s="571">
        <v>39446</v>
      </c>
      <c r="B8343" s="571" t="s">
        <v>4123</v>
      </c>
      <c r="C8343" s="571" t="s">
        <v>6748</v>
      </c>
      <c r="D8343" s="572">
        <v>103.45</v>
      </c>
    </row>
    <row r="8344" spans="1:4" ht="25.5">
      <c r="A8344" s="571">
        <v>39447</v>
      </c>
      <c r="B8344" s="571" t="s">
        <v>4124</v>
      </c>
      <c r="C8344" s="571" t="s">
        <v>6748</v>
      </c>
      <c r="D8344" s="572">
        <v>110.63</v>
      </c>
    </row>
    <row r="8345" spans="1:4" ht="25.5">
      <c r="A8345" s="571">
        <v>39448</v>
      </c>
      <c r="B8345" s="571" t="s">
        <v>4125</v>
      </c>
      <c r="C8345" s="571" t="s">
        <v>6748</v>
      </c>
      <c r="D8345" s="572">
        <v>188.65</v>
      </c>
    </row>
    <row r="8346" spans="1:4" ht="25.5">
      <c r="A8346" s="571">
        <v>39450</v>
      </c>
      <c r="B8346" s="571" t="s">
        <v>4127</v>
      </c>
      <c r="C8346" s="571" t="s">
        <v>6748</v>
      </c>
      <c r="D8346" s="572">
        <v>115.1</v>
      </c>
    </row>
    <row r="8347" spans="1:4" ht="25.5">
      <c r="A8347" s="571">
        <v>39451</v>
      </c>
      <c r="B8347" s="571" t="s">
        <v>4128</v>
      </c>
      <c r="C8347" s="571" t="s">
        <v>6748</v>
      </c>
      <c r="D8347" s="572">
        <v>125.54</v>
      </c>
    </row>
    <row r="8348" spans="1:4" ht="25.5">
      <c r="A8348" s="571">
        <v>39452</v>
      </c>
      <c r="B8348" s="571" t="s">
        <v>4129</v>
      </c>
      <c r="C8348" s="571" t="s">
        <v>6748</v>
      </c>
      <c r="D8348" s="572">
        <v>126.29</v>
      </c>
    </row>
    <row r="8349" spans="1:4" ht="25.5">
      <c r="A8349" s="571">
        <v>39523</v>
      </c>
      <c r="B8349" s="571" t="s">
        <v>4184</v>
      </c>
      <c r="C8349" s="571" t="s">
        <v>6748</v>
      </c>
      <c r="D8349" s="572">
        <v>211.34</v>
      </c>
    </row>
    <row r="8350" spans="1:4" ht="25.5">
      <c r="A8350" s="571">
        <v>39449</v>
      </c>
      <c r="B8350" s="571" t="s">
        <v>4126</v>
      </c>
      <c r="C8350" s="571" t="s">
        <v>6748</v>
      </c>
      <c r="D8350" s="572">
        <v>234.05</v>
      </c>
    </row>
    <row r="8351" spans="1:4" ht="25.5">
      <c r="A8351" s="571">
        <v>39455</v>
      </c>
      <c r="B8351" s="571" t="s">
        <v>4130</v>
      </c>
      <c r="C8351" s="571" t="s">
        <v>6748</v>
      </c>
      <c r="D8351" s="572">
        <v>115.81</v>
      </c>
    </row>
    <row r="8352" spans="1:4" ht="25.5">
      <c r="A8352" s="571">
        <v>39456</v>
      </c>
      <c r="B8352" s="571" t="s">
        <v>4131</v>
      </c>
      <c r="C8352" s="571" t="s">
        <v>6748</v>
      </c>
      <c r="D8352" s="572">
        <v>115.9</v>
      </c>
    </row>
    <row r="8353" spans="1:4" ht="25.5">
      <c r="A8353" s="571">
        <v>39457</v>
      </c>
      <c r="B8353" s="571" t="s">
        <v>4132</v>
      </c>
      <c r="C8353" s="571" t="s">
        <v>6748</v>
      </c>
      <c r="D8353" s="572">
        <v>126.35</v>
      </c>
    </row>
    <row r="8354" spans="1:4" ht="25.5">
      <c r="A8354" s="571">
        <v>39458</v>
      </c>
      <c r="B8354" s="571" t="s">
        <v>4133</v>
      </c>
      <c r="C8354" s="571" t="s">
        <v>6748</v>
      </c>
      <c r="D8354" s="572">
        <v>235.77</v>
      </c>
    </row>
    <row r="8355" spans="1:4" ht="25.5">
      <c r="A8355" s="571">
        <v>39464</v>
      </c>
      <c r="B8355" s="571" t="s">
        <v>4139</v>
      </c>
      <c r="C8355" s="571" t="s">
        <v>6748</v>
      </c>
      <c r="D8355" s="572">
        <v>379.14</v>
      </c>
    </row>
    <row r="8356" spans="1:4" ht="25.5">
      <c r="A8356" s="571">
        <v>39460</v>
      </c>
      <c r="B8356" s="571" t="s">
        <v>4135</v>
      </c>
      <c r="C8356" s="571" t="s">
        <v>6748</v>
      </c>
      <c r="D8356" s="572">
        <v>143.80000000000001</v>
      </c>
    </row>
    <row r="8357" spans="1:4" ht="25.5">
      <c r="A8357" s="571">
        <v>39461</v>
      </c>
      <c r="B8357" s="571" t="s">
        <v>4136</v>
      </c>
      <c r="C8357" s="571" t="s">
        <v>6748</v>
      </c>
      <c r="D8357" s="572">
        <v>168.5</v>
      </c>
    </row>
    <row r="8358" spans="1:4" ht="25.5">
      <c r="A8358" s="571">
        <v>39462</v>
      </c>
      <c r="B8358" s="571" t="s">
        <v>4137</v>
      </c>
      <c r="C8358" s="571" t="s">
        <v>6748</v>
      </c>
      <c r="D8358" s="572">
        <v>162.38999999999999</v>
      </c>
    </row>
    <row r="8359" spans="1:4" ht="25.5">
      <c r="A8359" s="571">
        <v>39463</v>
      </c>
      <c r="B8359" s="571" t="s">
        <v>4138</v>
      </c>
      <c r="C8359" s="571" t="s">
        <v>6748</v>
      </c>
      <c r="D8359" s="572">
        <v>376.2</v>
      </c>
    </row>
    <row r="8360" spans="1:4" ht="25.5">
      <c r="A8360" s="571">
        <v>26039</v>
      </c>
      <c r="B8360" s="571" t="s">
        <v>3125</v>
      </c>
      <c r="C8360" s="571" t="s">
        <v>6748</v>
      </c>
      <c r="D8360" s="572">
        <v>219233.16</v>
      </c>
    </row>
    <row r="8361" spans="1:4" ht="38.25">
      <c r="A8361" s="571">
        <v>2401</v>
      </c>
      <c r="B8361" s="571" t="s">
        <v>833</v>
      </c>
      <c r="C8361" s="571" t="s">
        <v>6748</v>
      </c>
      <c r="D8361" s="572">
        <v>50426.05</v>
      </c>
    </row>
    <row r="8362" spans="1:4" ht="38.25">
      <c r="A8362" s="571">
        <v>38870</v>
      </c>
      <c r="B8362" s="571" t="s">
        <v>7081</v>
      </c>
      <c r="C8362" s="571" t="s">
        <v>6748</v>
      </c>
      <c r="D8362" s="572">
        <v>30.51</v>
      </c>
    </row>
    <row r="8363" spans="1:4" ht="38.25">
      <c r="A8363" s="571">
        <v>38869</v>
      </c>
      <c r="B8363" s="571" t="s">
        <v>7080</v>
      </c>
      <c r="C8363" s="571" t="s">
        <v>6748</v>
      </c>
      <c r="D8363" s="572">
        <v>26.91</v>
      </c>
    </row>
    <row r="8364" spans="1:4" ht="38.25">
      <c r="A8364" s="571">
        <v>38872</v>
      </c>
      <c r="B8364" s="571" t="s">
        <v>7083</v>
      </c>
      <c r="C8364" s="571" t="s">
        <v>6748</v>
      </c>
      <c r="D8364" s="572">
        <v>41.67</v>
      </c>
    </row>
    <row r="8365" spans="1:4" ht="38.25">
      <c r="A8365" s="571">
        <v>38871</v>
      </c>
      <c r="B8365" s="571" t="s">
        <v>7082</v>
      </c>
      <c r="C8365" s="571" t="s">
        <v>6748</v>
      </c>
      <c r="D8365" s="572">
        <v>33.520000000000003</v>
      </c>
    </row>
    <row r="8366" spans="1:4" ht="38.25">
      <c r="A8366" s="571">
        <v>39283</v>
      </c>
      <c r="B8366" s="571" t="s">
        <v>7193</v>
      </c>
      <c r="C8366" s="571" t="s">
        <v>6748</v>
      </c>
      <c r="D8366" s="572">
        <v>104.42</v>
      </c>
    </row>
    <row r="8367" spans="1:4" ht="38.25">
      <c r="A8367" s="571">
        <v>39284</v>
      </c>
      <c r="B8367" s="571" t="s">
        <v>7194</v>
      </c>
      <c r="C8367" s="571" t="s">
        <v>6748</v>
      </c>
      <c r="D8367" s="572">
        <v>113.15</v>
      </c>
    </row>
    <row r="8368" spans="1:4" ht="38.25">
      <c r="A8368" s="571">
        <v>39285</v>
      </c>
      <c r="B8368" s="571" t="s">
        <v>7195</v>
      </c>
      <c r="C8368" s="571" t="s">
        <v>6748</v>
      </c>
      <c r="D8368" s="572">
        <v>114.79</v>
      </c>
    </row>
    <row r="8369" spans="1:4" ht="38.25">
      <c r="A8369" s="571">
        <v>39286</v>
      </c>
      <c r="B8369" s="571" t="s">
        <v>7196</v>
      </c>
      <c r="C8369" s="571" t="s">
        <v>6748</v>
      </c>
      <c r="D8369" s="572">
        <v>112.28</v>
      </c>
    </row>
    <row r="8370" spans="1:4" ht="38.25">
      <c r="A8370" s="571">
        <v>39287</v>
      </c>
      <c r="B8370" s="571" t="s">
        <v>7197</v>
      </c>
      <c r="C8370" s="571" t="s">
        <v>6748</v>
      </c>
      <c r="D8370" s="572">
        <v>131.84</v>
      </c>
    </row>
    <row r="8371" spans="1:4" ht="38.25">
      <c r="A8371" s="571">
        <v>39288</v>
      </c>
      <c r="B8371" s="571" t="s">
        <v>7198</v>
      </c>
      <c r="C8371" s="571" t="s">
        <v>6748</v>
      </c>
      <c r="D8371" s="572">
        <v>140.71</v>
      </c>
    </row>
    <row r="8372" spans="1:4" ht="38.25">
      <c r="A8372" s="571">
        <v>2414</v>
      </c>
      <c r="B8372" s="571" t="s">
        <v>841</v>
      </c>
      <c r="C8372" s="571" t="s">
        <v>6753</v>
      </c>
      <c r="D8372" s="572">
        <v>90.28</v>
      </c>
    </row>
    <row r="8373" spans="1:4" ht="38.25">
      <c r="A8373" s="571">
        <v>2413</v>
      </c>
      <c r="B8373" s="571" t="s">
        <v>840</v>
      </c>
      <c r="C8373" s="571" t="s">
        <v>6753</v>
      </c>
      <c r="D8373" s="572">
        <v>86.85</v>
      </c>
    </row>
    <row r="8374" spans="1:4" ht="38.25">
      <c r="A8374" s="571">
        <v>2405</v>
      </c>
      <c r="B8374" s="571" t="s">
        <v>835</v>
      </c>
      <c r="C8374" s="571" t="s">
        <v>6753</v>
      </c>
      <c r="D8374" s="572">
        <v>101.09</v>
      </c>
    </row>
    <row r="8375" spans="1:4" ht="38.25">
      <c r="A8375" s="571">
        <v>13361</v>
      </c>
      <c r="B8375" s="571" t="s">
        <v>2781</v>
      </c>
      <c r="C8375" s="571" t="s">
        <v>6753</v>
      </c>
      <c r="D8375" s="572">
        <v>84.57</v>
      </c>
    </row>
    <row r="8376" spans="1:4" ht="38.25">
      <c r="A8376" s="571">
        <v>11987</v>
      </c>
      <c r="B8376" s="571" t="s">
        <v>2566</v>
      </c>
      <c r="C8376" s="571" t="s">
        <v>6753</v>
      </c>
      <c r="D8376" s="572">
        <v>226.28</v>
      </c>
    </row>
    <row r="8377" spans="1:4" ht="38.25">
      <c r="A8377" s="571">
        <v>2416</v>
      </c>
      <c r="B8377" s="571" t="s">
        <v>842</v>
      </c>
      <c r="C8377" s="571" t="s">
        <v>6753</v>
      </c>
      <c r="D8377" s="572">
        <v>100.11</v>
      </c>
    </row>
    <row r="8378" spans="1:4" ht="38.25">
      <c r="A8378" s="571">
        <v>2412</v>
      </c>
      <c r="B8378" s="571" t="s">
        <v>839</v>
      </c>
      <c r="C8378" s="571" t="s">
        <v>6753</v>
      </c>
      <c r="D8378" s="572">
        <v>96.68</v>
      </c>
    </row>
    <row r="8379" spans="1:4" ht="38.25">
      <c r="A8379" s="571">
        <v>2411</v>
      </c>
      <c r="B8379" s="571" t="s">
        <v>838</v>
      </c>
      <c r="C8379" s="571" t="s">
        <v>6753</v>
      </c>
      <c r="D8379" s="572">
        <v>84.57</v>
      </c>
    </row>
    <row r="8380" spans="1:4" ht="38.25">
      <c r="A8380" s="571">
        <v>2406</v>
      </c>
      <c r="B8380" s="571" t="s">
        <v>836</v>
      </c>
      <c r="C8380" s="571" t="s">
        <v>6753</v>
      </c>
      <c r="D8380" s="572">
        <v>82.28</v>
      </c>
    </row>
    <row r="8381" spans="1:4" ht="38.25">
      <c r="A8381" s="571">
        <v>10571</v>
      </c>
      <c r="B8381" s="571" t="s">
        <v>2130</v>
      </c>
      <c r="C8381" s="571" t="s">
        <v>6753</v>
      </c>
      <c r="D8381" s="572">
        <v>201.14</v>
      </c>
    </row>
    <row r="8382" spans="1:4" ht="38.25">
      <c r="A8382" s="571">
        <v>11985</v>
      </c>
      <c r="B8382" s="571" t="s">
        <v>2564</v>
      </c>
      <c r="C8382" s="571" t="s">
        <v>6753</v>
      </c>
      <c r="D8382" s="572">
        <v>194.28</v>
      </c>
    </row>
    <row r="8383" spans="1:4" ht="38.25">
      <c r="A8383" s="571">
        <v>2410</v>
      </c>
      <c r="B8383" s="571" t="s">
        <v>837</v>
      </c>
      <c r="C8383" s="571" t="s">
        <v>6753</v>
      </c>
      <c r="D8383" s="572">
        <v>85.71</v>
      </c>
    </row>
    <row r="8384" spans="1:4" ht="38.25">
      <c r="A8384" s="571">
        <v>2417</v>
      </c>
      <c r="B8384" s="571" t="s">
        <v>843</v>
      </c>
      <c r="C8384" s="571" t="s">
        <v>6753</v>
      </c>
      <c r="D8384" s="572">
        <v>91.42</v>
      </c>
    </row>
    <row r="8385" spans="1:4" ht="38.25">
      <c r="A8385" s="571">
        <v>2415</v>
      </c>
      <c r="B8385" s="571" t="s">
        <v>6797</v>
      </c>
      <c r="C8385" s="571" t="s">
        <v>6753</v>
      </c>
      <c r="D8385" s="572">
        <v>73.14</v>
      </c>
    </row>
    <row r="8386" spans="1:4" ht="38.25">
      <c r="A8386" s="571">
        <v>13360</v>
      </c>
      <c r="B8386" s="571" t="s">
        <v>2780</v>
      </c>
      <c r="C8386" s="571" t="s">
        <v>6753</v>
      </c>
      <c r="D8386" s="572">
        <v>73.14</v>
      </c>
    </row>
    <row r="8387" spans="1:4" ht="38.25">
      <c r="A8387" s="571">
        <v>11983</v>
      </c>
      <c r="B8387" s="571" t="s">
        <v>2563</v>
      </c>
      <c r="C8387" s="571" t="s">
        <v>6753</v>
      </c>
      <c r="D8387" s="572">
        <v>178.28</v>
      </c>
    </row>
    <row r="8388" spans="1:4" ht="38.25">
      <c r="A8388" s="571">
        <v>11986</v>
      </c>
      <c r="B8388" s="571" t="s">
        <v>2565</v>
      </c>
      <c r="C8388" s="571" t="s">
        <v>6753</v>
      </c>
      <c r="D8388" s="572">
        <v>217.14</v>
      </c>
    </row>
    <row r="8389" spans="1:4" ht="51">
      <c r="A8389" s="571">
        <v>25976</v>
      </c>
      <c r="B8389" s="571" t="s">
        <v>6029</v>
      </c>
      <c r="C8389" s="571" t="s">
        <v>6753</v>
      </c>
      <c r="D8389" s="572">
        <v>535.34</v>
      </c>
    </row>
    <row r="8390" spans="1:4" ht="25.5">
      <c r="A8390" s="571">
        <v>10629</v>
      </c>
      <c r="B8390" s="571" t="s">
        <v>2148</v>
      </c>
      <c r="C8390" s="571" t="s">
        <v>6753</v>
      </c>
      <c r="D8390" s="572">
        <v>442.04</v>
      </c>
    </row>
    <row r="8391" spans="1:4" ht="25.5">
      <c r="A8391" s="571">
        <v>10698</v>
      </c>
      <c r="B8391" s="571" t="s">
        <v>2161</v>
      </c>
      <c r="C8391" s="571" t="s">
        <v>6753</v>
      </c>
      <c r="D8391" s="572">
        <v>150.16999999999999</v>
      </c>
    </row>
    <row r="8392" spans="1:4" ht="51">
      <c r="A8392" s="571">
        <v>40521</v>
      </c>
      <c r="B8392" s="571" t="s">
        <v>7297</v>
      </c>
      <c r="C8392" s="571" t="s">
        <v>6748</v>
      </c>
      <c r="D8392" s="572">
        <v>64275.88</v>
      </c>
    </row>
    <row r="8393" spans="1:4" ht="38.25">
      <c r="A8393" s="571">
        <v>2432</v>
      </c>
      <c r="B8393" s="571" t="s">
        <v>848</v>
      </c>
      <c r="C8393" s="571" t="s">
        <v>6748</v>
      </c>
      <c r="D8393" s="572">
        <v>12.93</v>
      </c>
    </row>
    <row r="8394" spans="1:4" ht="38.25">
      <c r="A8394" s="571">
        <v>2418</v>
      </c>
      <c r="B8394" s="571" t="s">
        <v>844</v>
      </c>
      <c r="C8394" s="571" t="s">
        <v>6748</v>
      </c>
      <c r="D8394" s="572">
        <v>6</v>
      </c>
    </row>
    <row r="8395" spans="1:4" ht="38.25">
      <c r="A8395" s="571">
        <v>2433</v>
      </c>
      <c r="B8395" s="571" t="s">
        <v>849</v>
      </c>
      <c r="C8395" s="571" t="s">
        <v>6748</v>
      </c>
      <c r="D8395" s="572">
        <v>4.38</v>
      </c>
    </row>
    <row r="8396" spans="1:4" ht="38.25">
      <c r="A8396" s="571">
        <v>2420</v>
      </c>
      <c r="B8396" s="571" t="s">
        <v>845</v>
      </c>
      <c r="C8396" s="571" t="s">
        <v>6748</v>
      </c>
      <c r="D8396" s="572">
        <v>7.52</v>
      </c>
    </row>
    <row r="8397" spans="1:4" ht="38.25">
      <c r="A8397" s="571">
        <v>2421</v>
      </c>
      <c r="B8397" s="571" t="s">
        <v>846</v>
      </c>
      <c r="C8397" s="571" t="s">
        <v>6748</v>
      </c>
      <c r="D8397" s="572">
        <v>16.420000000000002</v>
      </c>
    </row>
    <row r="8398" spans="1:4" ht="38.25">
      <c r="A8398" s="571">
        <v>11447</v>
      </c>
      <c r="B8398" s="571" t="s">
        <v>2339</v>
      </c>
      <c r="C8398" s="571" t="s">
        <v>6748</v>
      </c>
      <c r="D8398" s="572">
        <v>14.87</v>
      </c>
    </row>
    <row r="8399" spans="1:4" ht="25.5">
      <c r="A8399" s="571">
        <v>2429</v>
      </c>
      <c r="B8399" s="571" t="s">
        <v>847</v>
      </c>
      <c r="C8399" s="571" t="s">
        <v>6748</v>
      </c>
      <c r="D8399" s="572">
        <v>37.64</v>
      </c>
    </row>
    <row r="8400" spans="1:4" ht="25.5">
      <c r="A8400" s="571">
        <v>11449</v>
      </c>
      <c r="B8400" s="571" t="s">
        <v>2340</v>
      </c>
      <c r="C8400" s="571" t="s">
        <v>6748</v>
      </c>
      <c r="D8400" s="572">
        <v>40.549999999999997</v>
      </c>
    </row>
    <row r="8401" spans="1:4" ht="25.5">
      <c r="A8401" s="571">
        <v>11451</v>
      </c>
      <c r="B8401" s="571" t="s">
        <v>2341</v>
      </c>
      <c r="C8401" s="571" t="s">
        <v>6748</v>
      </c>
      <c r="D8401" s="572">
        <v>39.869999999999997</v>
      </c>
    </row>
    <row r="8402" spans="1:4" ht="25.5">
      <c r="A8402" s="571">
        <v>11116</v>
      </c>
      <c r="B8402" s="571" t="s">
        <v>2267</v>
      </c>
      <c r="C8402" s="571" t="s">
        <v>6748</v>
      </c>
      <c r="D8402" s="572">
        <v>471.55</v>
      </c>
    </row>
    <row r="8403" spans="1:4" ht="25.5">
      <c r="A8403" s="571">
        <v>38411</v>
      </c>
      <c r="B8403" s="571" t="s">
        <v>3851</v>
      </c>
      <c r="C8403" s="571" t="s">
        <v>6748</v>
      </c>
      <c r="D8403" s="572">
        <v>1143.5899999999999</v>
      </c>
    </row>
    <row r="8404" spans="1:4" ht="25.5">
      <c r="A8404" s="571">
        <v>1370</v>
      </c>
      <c r="B8404" s="571" t="s">
        <v>616</v>
      </c>
      <c r="C8404" s="571" t="s">
        <v>6748</v>
      </c>
      <c r="D8404" s="572">
        <v>74.08</v>
      </c>
    </row>
    <row r="8405" spans="1:4" ht="25.5">
      <c r="A8405" s="571">
        <v>38189</v>
      </c>
      <c r="B8405" s="571" t="s">
        <v>3809</v>
      </c>
      <c r="C8405" s="571" t="s">
        <v>6748</v>
      </c>
      <c r="D8405" s="572">
        <v>178.52</v>
      </c>
    </row>
    <row r="8406" spans="1:4" ht="25.5">
      <c r="A8406" s="571">
        <v>38190</v>
      </c>
      <c r="B8406" s="571" t="s">
        <v>3810</v>
      </c>
      <c r="C8406" s="571" t="s">
        <v>6748</v>
      </c>
      <c r="D8406" s="572">
        <v>401.45</v>
      </c>
    </row>
    <row r="8407" spans="1:4" ht="38.25">
      <c r="A8407" s="571">
        <v>36516</v>
      </c>
      <c r="B8407" s="571" t="s">
        <v>3413</v>
      </c>
      <c r="C8407" s="571" t="s">
        <v>6748</v>
      </c>
      <c r="D8407" s="572">
        <v>71153.02</v>
      </c>
    </row>
    <row r="8408" spans="1:4">
      <c r="A8408" s="571">
        <v>34777</v>
      </c>
      <c r="B8408" s="571" t="s">
        <v>3304</v>
      </c>
      <c r="C8408" s="571" t="s">
        <v>6748</v>
      </c>
      <c r="D8408" s="572">
        <v>1.56</v>
      </c>
    </row>
    <row r="8409" spans="1:4">
      <c r="A8409" s="571">
        <v>7273</v>
      </c>
      <c r="B8409" s="571" t="s">
        <v>1861</v>
      </c>
      <c r="C8409" s="571" t="s">
        <v>6748</v>
      </c>
      <c r="D8409" s="572">
        <v>2.57</v>
      </c>
    </row>
    <row r="8410" spans="1:4">
      <c r="A8410" s="571">
        <v>7272</v>
      </c>
      <c r="B8410" s="571" t="s">
        <v>1860</v>
      </c>
      <c r="C8410" s="571" t="s">
        <v>6748</v>
      </c>
      <c r="D8410" s="572">
        <v>3.58</v>
      </c>
    </row>
    <row r="8411" spans="1:4" ht="25.5">
      <c r="A8411" s="571">
        <v>10605</v>
      </c>
      <c r="B8411" s="571" t="s">
        <v>2144</v>
      </c>
      <c r="C8411" s="571" t="s">
        <v>6748</v>
      </c>
      <c r="D8411" s="572">
        <v>1.95</v>
      </c>
    </row>
    <row r="8412" spans="1:4" ht="25.5">
      <c r="A8412" s="571">
        <v>10604</v>
      </c>
      <c r="B8412" s="571" t="s">
        <v>2143</v>
      </c>
      <c r="C8412" s="571" t="s">
        <v>6748</v>
      </c>
      <c r="D8412" s="572">
        <v>3.89</v>
      </c>
    </row>
    <row r="8413" spans="1:4" ht="25.5">
      <c r="A8413" s="571">
        <v>672</v>
      </c>
      <c r="B8413" s="571" t="s">
        <v>352</v>
      </c>
      <c r="C8413" s="571" t="s">
        <v>6748</v>
      </c>
      <c r="D8413" s="572">
        <v>3.92</v>
      </c>
    </row>
    <row r="8414" spans="1:4" ht="25.5">
      <c r="A8414" s="571">
        <v>668</v>
      </c>
      <c r="B8414" s="571" t="s">
        <v>351</v>
      </c>
      <c r="C8414" s="571" t="s">
        <v>6748</v>
      </c>
      <c r="D8414" s="572">
        <v>6.19</v>
      </c>
    </row>
    <row r="8415" spans="1:4" ht="25.5">
      <c r="A8415" s="571">
        <v>10578</v>
      </c>
      <c r="B8415" s="571" t="s">
        <v>2133</v>
      </c>
      <c r="C8415" s="571" t="s">
        <v>6748</v>
      </c>
      <c r="D8415" s="572">
        <v>10.79</v>
      </c>
    </row>
    <row r="8416" spans="1:4" ht="25.5">
      <c r="A8416" s="571">
        <v>666</v>
      </c>
      <c r="B8416" s="571" t="s">
        <v>350</v>
      </c>
      <c r="C8416" s="571" t="s">
        <v>6748</v>
      </c>
      <c r="D8416" s="572">
        <v>10.71</v>
      </c>
    </row>
    <row r="8417" spans="1:4" ht="25.5">
      <c r="A8417" s="571">
        <v>665</v>
      </c>
      <c r="B8417" s="571" t="s">
        <v>349</v>
      </c>
      <c r="C8417" s="571" t="s">
        <v>6748</v>
      </c>
      <c r="D8417" s="572">
        <v>20.07</v>
      </c>
    </row>
    <row r="8418" spans="1:4" ht="25.5">
      <c r="A8418" s="571">
        <v>10577</v>
      </c>
      <c r="B8418" s="571" t="s">
        <v>2132</v>
      </c>
      <c r="C8418" s="571" t="s">
        <v>6748</v>
      </c>
      <c r="D8418" s="572">
        <v>15.71</v>
      </c>
    </row>
    <row r="8419" spans="1:4" ht="25.5">
      <c r="A8419" s="571">
        <v>10583</v>
      </c>
      <c r="B8419" s="571" t="s">
        <v>2136</v>
      </c>
      <c r="C8419" s="571" t="s">
        <v>6748</v>
      </c>
      <c r="D8419" s="572">
        <v>8.81</v>
      </c>
    </row>
    <row r="8420" spans="1:4" ht="25.5">
      <c r="A8420" s="571">
        <v>10579</v>
      </c>
      <c r="B8420" s="571" t="s">
        <v>2134</v>
      </c>
      <c r="C8420" s="571" t="s">
        <v>6748</v>
      </c>
      <c r="D8420" s="572">
        <v>14.37</v>
      </c>
    </row>
    <row r="8421" spans="1:4" ht="25.5">
      <c r="A8421" s="571">
        <v>10582</v>
      </c>
      <c r="B8421" s="571" t="s">
        <v>2135</v>
      </c>
      <c r="C8421" s="571" t="s">
        <v>6748</v>
      </c>
      <c r="D8421" s="572">
        <v>5.03</v>
      </c>
    </row>
    <row r="8422" spans="1:4">
      <c r="A8422" s="571">
        <v>2436</v>
      </c>
      <c r="B8422" s="571" t="s">
        <v>27</v>
      </c>
      <c r="C8422" s="571" t="s">
        <v>6751</v>
      </c>
      <c r="D8422" s="572">
        <v>13.12</v>
      </c>
    </row>
    <row r="8423" spans="1:4">
      <c r="A8423" s="571">
        <v>40918</v>
      </c>
      <c r="B8423" s="571" t="s">
        <v>4438</v>
      </c>
      <c r="C8423" s="571" t="s">
        <v>6936</v>
      </c>
      <c r="D8423" s="572">
        <v>2313.0700000000002</v>
      </c>
    </row>
    <row r="8424" spans="1:4">
      <c r="A8424" s="571">
        <v>2439</v>
      </c>
      <c r="B8424" s="571" t="s">
        <v>13419</v>
      </c>
      <c r="C8424" s="571" t="s">
        <v>6751</v>
      </c>
      <c r="D8424" s="572">
        <v>13.12</v>
      </c>
    </row>
    <row r="8425" spans="1:4" ht="25.5">
      <c r="A8425" s="571">
        <v>40923</v>
      </c>
      <c r="B8425" s="571" t="s">
        <v>4443</v>
      </c>
      <c r="C8425" s="571" t="s">
        <v>6936</v>
      </c>
      <c r="D8425" s="572">
        <v>2313.0700000000002</v>
      </c>
    </row>
    <row r="8426" spans="1:4" ht="25.5">
      <c r="A8426" s="571">
        <v>10998</v>
      </c>
      <c r="B8426" s="571" t="s">
        <v>2223</v>
      </c>
      <c r="C8426" s="571" t="s">
        <v>6745</v>
      </c>
      <c r="D8426" s="572">
        <v>12.57</v>
      </c>
    </row>
    <row r="8427" spans="1:4" ht="25.5">
      <c r="A8427" s="571">
        <v>11002</v>
      </c>
      <c r="B8427" s="571" t="s">
        <v>2225</v>
      </c>
      <c r="C8427" s="571" t="s">
        <v>6745</v>
      </c>
      <c r="D8427" s="572">
        <v>11.52</v>
      </c>
    </row>
    <row r="8428" spans="1:4" ht="25.5">
      <c r="A8428" s="571">
        <v>10999</v>
      </c>
      <c r="B8428" s="571" t="s">
        <v>2224</v>
      </c>
      <c r="C8428" s="571" t="s">
        <v>6745</v>
      </c>
      <c r="D8428" s="572">
        <v>11.07</v>
      </c>
    </row>
    <row r="8429" spans="1:4" ht="25.5">
      <c r="A8429" s="571">
        <v>10997</v>
      </c>
      <c r="B8429" s="571" t="s">
        <v>2222</v>
      </c>
      <c r="C8429" s="571" t="s">
        <v>6745</v>
      </c>
      <c r="D8429" s="572">
        <v>12</v>
      </c>
    </row>
    <row r="8430" spans="1:4" ht="25.5">
      <c r="A8430" s="571">
        <v>2685</v>
      </c>
      <c r="B8430" s="571" t="s">
        <v>919</v>
      </c>
      <c r="C8430" s="571" t="s">
        <v>6752</v>
      </c>
      <c r="D8430" s="572">
        <v>3.23</v>
      </c>
    </row>
    <row r="8431" spans="1:4" ht="25.5">
      <c r="A8431" s="571">
        <v>2680</v>
      </c>
      <c r="B8431" s="571" t="s">
        <v>914</v>
      </c>
      <c r="C8431" s="571" t="s">
        <v>6752</v>
      </c>
      <c r="D8431" s="572">
        <v>4.72</v>
      </c>
    </row>
    <row r="8432" spans="1:4" ht="25.5">
      <c r="A8432" s="571">
        <v>2684</v>
      </c>
      <c r="B8432" s="571" t="s">
        <v>918</v>
      </c>
      <c r="C8432" s="571" t="s">
        <v>6752</v>
      </c>
      <c r="D8432" s="572">
        <v>4.3</v>
      </c>
    </row>
    <row r="8433" spans="1:4" ht="25.5">
      <c r="A8433" s="571">
        <v>2673</v>
      </c>
      <c r="B8433" s="571" t="s">
        <v>100</v>
      </c>
      <c r="C8433" s="571" t="s">
        <v>6752</v>
      </c>
      <c r="D8433" s="572">
        <v>1.66</v>
      </c>
    </row>
    <row r="8434" spans="1:4" ht="25.5">
      <c r="A8434" s="571">
        <v>2681</v>
      </c>
      <c r="B8434" s="571" t="s">
        <v>915</v>
      </c>
      <c r="C8434" s="571" t="s">
        <v>6752</v>
      </c>
      <c r="D8434" s="572">
        <v>7.72</v>
      </c>
    </row>
    <row r="8435" spans="1:4" ht="25.5">
      <c r="A8435" s="571">
        <v>2682</v>
      </c>
      <c r="B8435" s="571" t="s">
        <v>916</v>
      </c>
      <c r="C8435" s="571" t="s">
        <v>6752</v>
      </c>
      <c r="D8435" s="572">
        <v>11.27</v>
      </c>
    </row>
    <row r="8436" spans="1:4" ht="25.5">
      <c r="A8436" s="571">
        <v>2686</v>
      </c>
      <c r="B8436" s="571" t="s">
        <v>920</v>
      </c>
      <c r="C8436" s="571" t="s">
        <v>6752</v>
      </c>
      <c r="D8436" s="572">
        <v>14.13</v>
      </c>
    </row>
    <row r="8437" spans="1:4" ht="25.5">
      <c r="A8437" s="571">
        <v>2674</v>
      </c>
      <c r="B8437" s="571" t="s">
        <v>909</v>
      </c>
      <c r="C8437" s="571" t="s">
        <v>6752</v>
      </c>
      <c r="D8437" s="572">
        <v>2.06</v>
      </c>
    </row>
    <row r="8438" spans="1:4" ht="25.5">
      <c r="A8438" s="571">
        <v>2683</v>
      </c>
      <c r="B8438" s="571" t="s">
        <v>917</v>
      </c>
      <c r="C8438" s="571" t="s">
        <v>6752</v>
      </c>
      <c r="D8438" s="572">
        <v>22.27</v>
      </c>
    </row>
    <row r="8439" spans="1:4" ht="25.5">
      <c r="A8439" s="571">
        <v>2676</v>
      </c>
      <c r="B8439" s="571" t="s">
        <v>911</v>
      </c>
      <c r="C8439" s="571" t="s">
        <v>6752</v>
      </c>
      <c r="D8439" s="572">
        <v>0.96</v>
      </c>
    </row>
    <row r="8440" spans="1:4" ht="25.5">
      <c r="A8440" s="571">
        <v>2678</v>
      </c>
      <c r="B8440" s="571" t="s">
        <v>912</v>
      </c>
      <c r="C8440" s="571" t="s">
        <v>6752</v>
      </c>
      <c r="D8440" s="572">
        <v>1.2</v>
      </c>
    </row>
    <row r="8441" spans="1:4" ht="25.5">
      <c r="A8441" s="571">
        <v>2679</v>
      </c>
      <c r="B8441" s="571" t="s">
        <v>913</v>
      </c>
      <c r="C8441" s="571" t="s">
        <v>6752</v>
      </c>
      <c r="D8441" s="572">
        <v>1.86</v>
      </c>
    </row>
    <row r="8442" spans="1:4" ht="25.5">
      <c r="A8442" s="571">
        <v>12070</v>
      </c>
      <c r="B8442" s="571" t="s">
        <v>2587</v>
      </c>
      <c r="C8442" s="571" t="s">
        <v>6752</v>
      </c>
      <c r="D8442" s="572">
        <v>2.59</v>
      </c>
    </row>
    <row r="8443" spans="1:4" ht="25.5">
      <c r="A8443" s="571">
        <v>2675</v>
      </c>
      <c r="B8443" s="571" t="s">
        <v>910</v>
      </c>
      <c r="C8443" s="571" t="s">
        <v>6752</v>
      </c>
      <c r="D8443" s="572">
        <v>3.37</v>
      </c>
    </row>
    <row r="8444" spans="1:4" ht="25.5">
      <c r="A8444" s="571">
        <v>12067</v>
      </c>
      <c r="B8444" s="571" t="s">
        <v>2586</v>
      </c>
      <c r="C8444" s="571" t="s">
        <v>6752</v>
      </c>
      <c r="D8444" s="572">
        <v>4.57</v>
      </c>
    </row>
    <row r="8445" spans="1:4" ht="38.25">
      <c r="A8445" s="571">
        <v>21129</v>
      </c>
      <c r="B8445" s="571" t="s">
        <v>6658</v>
      </c>
      <c r="C8445" s="571" t="s">
        <v>6752</v>
      </c>
      <c r="D8445" s="572">
        <v>9.31</v>
      </c>
    </row>
    <row r="8446" spans="1:4" ht="38.25">
      <c r="A8446" s="571">
        <v>21136</v>
      </c>
      <c r="B8446" s="571" t="s">
        <v>6665</v>
      </c>
      <c r="C8446" s="571" t="s">
        <v>6752</v>
      </c>
      <c r="D8446" s="572">
        <v>14.29</v>
      </c>
    </row>
    <row r="8447" spans="1:4" ht="38.25">
      <c r="A8447" s="571">
        <v>21128</v>
      </c>
      <c r="B8447" s="571" t="s">
        <v>6657</v>
      </c>
      <c r="C8447" s="571" t="s">
        <v>6752</v>
      </c>
      <c r="D8447" s="572">
        <v>11.06</v>
      </c>
    </row>
    <row r="8448" spans="1:4" ht="38.25">
      <c r="A8448" s="571">
        <v>21132</v>
      </c>
      <c r="B8448" s="571" t="s">
        <v>6661</v>
      </c>
      <c r="C8448" s="571" t="s">
        <v>6752</v>
      </c>
      <c r="D8448" s="572">
        <v>120.12</v>
      </c>
    </row>
    <row r="8449" spans="1:4" ht="38.25">
      <c r="A8449" s="571">
        <v>21130</v>
      </c>
      <c r="B8449" s="571" t="s">
        <v>6659</v>
      </c>
      <c r="C8449" s="571" t="s">
        <v>6752</v>
      </c>
      <c r="D8449" s="572">
        <v>27.93</v>
      </c>
    </row>
    <row r="8450" spans="1:4" ht="38.25">
      <c r="A8450" s="571">
        <v>21135</v>
      </c>
      <c r="B8450" s="571" t="s">
        <v>6664</v>
      </c>
      <c r="C8450" s="571" t="s">
        <v>6752</v>
      </c>
      <c r="D8450" s="572">
        <v>27.5</v>
      </c>
    </row>
    <row r="8451" spans="1:4" ht="38.25">
      <c r="A8451" s="571">
        <v>21131</v>
      </c>
      <c r="B8451" s="571" t="s">
        <v>6660</v>
      </c>
      <c r="C8451" s="571" t="s">
        <v>6752</v>
      </c>
      <c r="D8451" s="572">
        <v>68.38</v>
      </c>
    </row>
    <row r="8452" spans="1:4" ht="38.25">
      <c r="A8452" s="571">
        <v>21134</v>
      </c>
      <c r="B8452" s="571" t="s">
        <v>6663</v>
      </c>
      <c r="C8452" s="571" t="s">
        <v>6752</v>
      </c>
      <c r="D8452" s="572">
        <v>40.15</v>
      </c>
    </row>
    <row r="8453" spans="1:4" ht="38.25">
      <c r="A8453" s="571">
        <v>21133</v>
      </c>
      <c r="B8453" s="571" t="s">
        <v>6662</v>
      </c>
      <c r="C8453" s="571" t="s">
        <v>6752</v>
      </c>
      <c r="D8453" s="572">
        <v>80.260000000000005</v>
      </c>
    </row>
    <row r="8454" spans="1:4" ht="25.5">
      <c r="A8454" s="571">
        <v>40401</v>
      </c>
      <c r="B8454" s="571" t="s">
        <v>7282</v>
      </c>
      <c r="C8454" s="571" t="s">
        <v>6752</v>
      </c>
      <c r="D8454" s="572">
        <v>1.54</v>
      </c>
    </row>
    <row r="8455" spans="1:4" ht="25.5">
      <c r="A8455" s="571">
        <v>40402</v>
      </c>
      <c r="B8455" s="571" t="s">
        <v>7283</v>
      </c>
      <c r="C8455" s="571" t="s">
        <v>6752</v>
      </c>
      <c r="D8455" s="572">
        <v>1.97</v>
      </c>
    </row>
    <row r="8456" spans="1:4" ht="25.5">
      <c r="A8456" s="571">
        <v>40400</v>
      </c>
      <c r="B8456" s="571" t="s">
        <v>7281</v>
      </c>
      <c r="C8456" s="571" t="s">
        <v>6752</v>
      </c>
      <c r="D8456" s="572">
        <v>1.04</v>
      </c>
    </row>
    <row r="8457" spans="1:4" ht="51">
      <c r="A8457" s="571">
        <v>2504</v>
      </c>
      <c r="B8457" s="571" t="s">
        <v>6608</v>
      </c>
      <c r="C8457" s="571" t="s">
        <v>6752</v>
      </c>
      <c r="D8457" s="572">
        <v>12.27</v>
      </c>
    </row>
    <row r="8458" spans="1:4" ht="51">
      <c r="A8458" s="571">
        <v>2501</v>
      </c>
      <c r="B8458" s="571" t="s">
        <v>6605</v>
      </c>
      <c r="C8458" s="571" t="s">
        <v>6752</v>
      </c>
      <c r="D8458" s="572">
        <v>16.09</v>
      </c>
    </row>
    <row r="8459" spans="1:4" ht="51">
      <c r="A8459" s="571">
        <v>2502</v>
      </c>
      <c r="B8459" s="571" t="s">
        <v>6606</v>
      </c>
      <c r="C8459" s="571" t="s">
        <v>6752</v>
      </c>
      <c r="D8459" s="572">
        <v>24.28</v>
      </c>
    </row>
    <row r="8460" spans="1:4" ht="51">
      <c r="A8460" s="571">
        <v>2503</v>
      </c>
      <c r="B8460" s="571" t="s">
        <v>6607</v>
      </c>
      <c r="C8460" s="571" t="s">
        <v>6752</v>
      </c>
      <c r="D8460" s="572">
        <v>31.25</v>
      </c>
    </row>
    <row r="8461" spans="1:4" ht="51">
      <c r="A8461" s="571">
        <v>2500</v>
      </c>
      <c r="B8461" s="571" t="s">
        <v>6604</v>
      </c>
      <c r="C8461" s="571" t="s">
        <v>6752</v>
      </c>
      <c r="D8461" s="572">
        <v>41.63</v>
      </c>
    </row>
    <row r="8462" spans="1:4" ht="51">
      <c r="A8462" s="571">
        <v>2505</v>
      </c>
      <c r="B8462" s="571" t="s">
        <v>6609</v>
      </c>
      <c r="C8462" s="571" t="s">
        <v>6752</v>
      </c>
      <c r="D8462" s="572">
        <v>64.87</v>
      </c>
    </row>
    <row r="8463" spans="1:4" ht="25.5">
      <c r="A8463" s="571">
        <v>12056</v>
      </c>
      <c r="B8463" s="571" t="s">
        <v>6650</v>
      </c>
      <c r="C8463" s="571" t="s">
        <v>6752</v>
      </c>
      <c r="D8463" s="572">
        <v>26.21</v>
      </c>
    </row>
    <row r="8464" spans="1:4" ht="25.5">
      <c r="A8464" s="571">
        <v>12057</v>
      </c>
      <c r="B8464" s="571" t="s">
        <v>6651</v>
      </c>
      <c r="C8464" s="571" t="s">
        <v>6752</v>
      </c>
      <c r="D8464" s="572">
        <v>22.26</v>
      </c>
    </row>
    <row r="8465" spans="1:4" ht="25.5">
      <c r="A8465" s="571">
        <v>12059</v>
      </c>
      <c r="B8465" s="571" t="s">
        <v>6653</v>
      </c>
      <c r="C8465" s="571" t="s">
        <v>6752</v>
      </c>
      <c r="D8465" s="572">
        <v>7.81</v>
      </c>
    </row>
    <row r="8466" spans="1:4" ht="25.5">
      <c r="A8466" s="571">
        <v>12058</v>
      </c>
      <c r="B8466" s="571" t="s">
        <v>6652</v>
      </c>
      <c r="C8466" s="571" t="s">
        <v>6752</v>
      </c>
      <c r="D8466" s="572">
        <v>13.88</v>
      </c>
    </row>
    <row r="8467" spans="1:4" ht="25.5">
      <c r="A8467" s="571">
        <v>12060</v>
      </c>
      <c r="B8467" s="571" t="s">
        <v>6654</v>
      </c>
      <c r="C8467" s="571" t="s">
        <v>6752</v>
      </c>
      <c r="D8467" s="572">
        <v>57.85</v>
      </c>
    </row>
    <row r="8468" spans="1:4" ht="25.5">
      <c r="A8468" s="571">
        <v>12061</v>
      </c>
      <c r="B8468" s="571" t="s">
        <v>6655</v>
      </c>
      <c r="C8468" s="571" t="s">
        <v>6752</v>
      </c>
      <c r="D8468" s="572">
        <v>35.32</v>
      </c>
    </row>
    <row r="8469" spans="1:4" ht="25.5">
      <c r="A8469" s="571">
        <v>12062</v>
      </c>
      <c r="B8469" s="571" t="s">
        <v>6656</v>
      </c>
      <c r="C8469" s="571" t="s">
        <v>6752</v>
      </c>
      <c r="D8469" s="572">
        <v>65.14</v>
      </c>
    </row>
    <row r="8470" spans="1:4" ht="38.25">
      <c r="A8470" s="571">
        <v>21137</v>
      </c>
      <c r="B8470" s="571" t="s">
        <v>3043</v>
      </c>
      <c r="C8470" s="571" t="s">
        <v>6752</v>
      </c>
      <c r="D8470" s="572">
        <v>11.32</v>
      </c>
    </row>
    <row r="8471" spans="1:4" ht="25.5">
      <c r="A8471" s="571">
        <v>2687</v>
      </c>
      <c r="B8471" s="571" t="s">
        <v>921</v>
      </c>
      <c r="C8471" s="571" t="s">
        <v>6752</v>
      </c>
      <c r="D8471" s="572">
        <v>0.84</v>
      </c>
    </row>
    <row r="8472" spans="1:4" ht="25.5">
      <c r="A8472" s="571">
        <v>2689</v>
      </c>
      <c r="B8472" s="571" t="s">
        <v>923</v>
      </c>
      <c r="C8472" s="571" t="s">
        <v>6752</v>
      </c>
      <c r="D8472" s="572">
        <v>1</v>
      </c>
    </row>
    <row r="8473" spans="1:4" ht="25.5">
      <c r="A8473" s="571">
        <v>2688</v>
      </c>
      <c r="B8473" s="571" t="s">
        <v>922</v>
      </c>
      <c r="C8473" s="571" t="s">
        <v>6752</v>
      </c>
      <c r="D8473" s="572">
        <v>1.08</v>
      </c>
    </row>
    <row r="8474" spans="1:4" ht="25.5">
      <c r="A8474" s="571">
        <v>2690</v>
      </c>
      <c r="B8474" s="571" t="s">
        <v>924</v>
      </c>
      <c r="C8474" s="571" t="s">
        <v>6752</v>
      </c>
      <c r="D8474" s="572">
        <v>1.86</v>
      </c>
    </row>
    <row r="8475" spans="1:4" ht="38.25">
      <c r="A8475" s="571">
        <v>39243</v>
      </c>
      <c r="B8475" s="571" t="s">
        <v>4013</v>
      </c>
      <c r="C8475" s="571" t="s">
        <v>6752</v>
      </c>
      <c r="D8475" s="572">
        <v>1.22</v>
      </c>
    </row>
    <row r="8476" spans="1:4" ht="38.25">
      <c r="A8476" s="571">
        <v>39244</v>
      </c>
      <c r="B8476" s="571" t="s">
        <v>4014</v>
      </c>
      <c r="C8476" s="571" t="s">
        <v>6752</v>
      </c>
      <c r="D8476" s="572">
        <v>1.65</v>
      </c>
    </row>
    <row r="8477" spans="1:4" ht="38.25">
      <c r="A8477" s="571">
        <v>39245</v>
      </c>
      <c r="B8477" s="571" t="s">
        <v>4015</v>
      </c>
      <c r="C8477" s="571" t="s">
        <v>6752</v>
      </c>
      <c r="D8477" s="572">
        <v>3.18</v>
      </c>
    </row>
    <row r="8478" spans="1:4" ht="38.25">
      <c r="A8478" s="571">
        <v>39254</v>
      </c>
      <c r="B8478" s="571" t="s">
        <v>4021</v>
      </c>
      <c r="C8478" s="571" t="s">
        <v>6752</v>
      </c>
      <c r="D8478" s="572">
        <v>4.76</v>
      </c>
    </row>
    <row r="8479" spans="1:4" ht="38.25">
      <c r="A8479" s="571">
        <v>39255</v>
      </c>
      <c r="B8479" s="571" t="s">
        <v>4022</v>
      </c>
      <c r="C8479" s="571" t="s">
        <v>6752</v>
      </c>
      <c r="D8479" s="572">
        <v>8.82</v>
      </c>
    </row>
    <row r="8480" spans="1:4" ht="38.25">
      <c r="A8480" s="571">
        <v>39253</v>
      </c>
      <c r="B8480" s="571" t="s">
        <v>4020</v>
      </c>
      <c r="C8480" s="571" t="s">
        <v>6752</v>
      </c>
      <c r="D8480" s="572">
        <v>6.07</v>
      </c>
    </row>
    <row r="8481" spans="1:4" ht="51">
      <c r="A8481" s="571">
        <v>2446</v>
      </c>
      <c r="B8481" s="571" t="s">
        <v>6799</v>
      </c>
      <c r="C8481" s="571" t="s">
        <v>6752</v>
      </c>
      <c r="D8481" s="572">
        <v>3.84</v>
      </c>
    </row>
    <row r="8482" spans="1:4" ht="51">
      <c r="A8482" s="571">
        <v>2442</v>
      </c>
      <c r="B8482" s="571" t="s">
        <v>6798</v>
      </c>
      <c r="C8482" s="571" t="s">
        <v>6752</v>
      </c>
      <c r="D8482" s="572">
        <v>5.38</v>
      </c>
    </row>
    <row r="8483" spans="1:4" ht="51">
      <c r="A8483" s="571">
        <v>39246</v>
      </c>
      <c r="B8483" s="571" t="s">
        <v>7185</v>
      </c>
      <c r="C8483" s="571" t="s">
        <v>6752</v>
      </c>
      <c r="D8483" s="572">
        <v>2.67</v>
      </c>
    </row>
    <row r="8484" spans="1:4" ht="51">
      <c r="A8484" s="571">
        <v>39247</v>
      </c>
      <c r="B8484" s="571" t="s">
        <v>7186</v>
      </c>
      <c r="C8484" s="571" t="s">
        <v>6752</v>
      </c>
      <c r="D8484" s="572">
        <v>2.33</v>
      </c>
    </row>
    <row r="8485" spans="1:4" ht="51">
      <c r="A8485" s="571">
        <v>39248</v>
      </c>
      <c r="B8485" s="571" t="s">
        <v>7187</v>
      </c>
      <c r="C8485" s="571" t="s">
        <v>6752</v>
      </c>
      <c r="D8485" s="572">
        <v>7.49</v>
      </c>
    </row>
    <row r="8486" spans="1:4">
      <c r="A8486" s="571">
        <v>2438</v>
      </c>
      <c r="B8486" s="571" t="s">
        <v>850</v>
      </c>
      <c r="C8486" s="571" t="s">
        <v>6751</v>
      </c>
      <c r="D8486" s="572">
        <v>13.25</v>
      </c>
    </row>
    <row r="8487" spans="1:4">
      <c r="A8487" s="571">
        <v>40922</v>
      </c>
      <c r="B8487" s="571" t="s">
        <v>4442</v>
      </c>
      <c r="C8487" s="571" t="s">
        <v>6936</v>
      </c>
      <c r="D8487" s="572">
        <v>2338.7800000000002</v>
      </c>
    </row>
    <row r="8488" spans="1:4" ht="76.5">
      <c r="A8488" s="571">
        <v>36486</v>
      </c>
      <c r="B8488" s="571" t="s">
        <v>3391</v>
      </c>
      <c r="C8488" s="571" t="s">
        <v>6748</v>
      </c>
      <c r="D8488" s="572">
        <v>33148.75</v>
      </c>
    </row>
    <row r="8489" spans="1:4" ht="63.75">
      <c r="A8489" s="571">
        <v>37777</v>
      </c>
      <c r="B8489" s="571" t="s">
        <v>3622</v>
      </c>
      <c r="C8489" s="571" t="s">
        <v>6748</v>
      </c>
      <c r="D8489" s="572">
        <v>156063.70000000001</v>
      </c>
    </row>
    <row r="8490" spans="1:4" ht="25.5">
      <c r="A8490" s="571">
        <v>12624</v>
      </c>
      <c r="B8490" s="571" t="s">
        <v>2684</v>
      </c>
      <c r="C8490" s="571" t="s">
        <v>6748</v>
      </c>
      <c r="D8490" s="572">
        <v>9.34</v>
      </c>
    </row>
    <row r="8491" spans="1:4" ht="63.75">
      <c r="A8491" s="571">
        <v>10638</v>
      </c>
      <c r="B8491" s="571" t="s">
        <v>2152</v>
      </c>
      <c r="C8491" s="571" t="s">
        <v>6748</v>
      </c>
      <c r="D8491" s="572">
        <v>319274.99</v>
      </c>
    </row>
    <row r="8492" spans="1:4" ht="63.75">
      <c r="A8492" s="571">
        <v>10635</v>
      </c>
      <c r="B8492" s="571" t="s">
        <v>2150</v>
      </c>
      <c r="C8492" s="571" t="s">
        <v>6748</v>
      </c>
      <c r="D8492" s="572">
        <v>110357.67</v>
      </c>
    </row>
    <row r="8493" spans="1:4" ht="63.75">
      <c r="A8493" s="571">
        <v>10634</v>
      </c>
      <c r="B8493" s="571" t="s">
        <v>2149</v>
      </c>
      <c r="C8493" s="571" t="s">
        <v>6748</v>
      </c>
      <c r="D8493" s="572">
        <v>94500</v>
      </c>
    </row>
    <row r="8494" spans="1:4" ht="63.75">
      <c r="A8494" s="571">
        <v>10636</v>
      </c>
      <c r="B8494" s="571" t="s">
        <v>2151</v>
      </c>
      <c r="C8494" s="571" t="s">
        <v>6748</v>
      </c>
      <c r="D8494" s="572">
        <v>208112.14</v>
      </c>
    </row>
    <row r="8495" spans="1:4" ht="63.75">
      <c r="A8495" s="571">
        <v>10637</v>
      </c>
      <c r="B8495" s="571" t="s">
        <v>5992</v>
      </c>
      <c r="C8495" s="571" t="s">
        <v>6748</v>
      </c>
      <c r="D8495" s="572">
        <v>217687.49</v>
      </c>
    </row>
    <row r="8496" spans="1:4">
      <c r="A8496" s="571">
        <v>517</v>
      </c>
      <c r="B8496" s="571" t="s">
        <v>309</v>
      </c>
      <c r="C8496" s="571" t="s">
        <v>6747</v>
      </c>
      <c r="D8496" s="572">
        <v>8.1</v>
      </c>
    </row>
    <row r="8497" spans="1:4" ht="38.25">
      <c r="A8497" s="571">
        <v>41904</v>
      </c>
      <c r="B8497" s="571" t="s">
        <v>4536</v>
      </c>
      <c r="C8497" s="571" t="s">
        <v>6773</v>
      </c>
      <c r="D8497" s="572">
        <v>1835.02</v>
      </c>
    </row>
    <row r="8498" spans="1:4" ht="38.25">
      <c r="A8498" s="571">
        <v>41902</v>
      </c>
      <c r="B8498" s="571" t="s">
        <v>6692</v>
      </c>
      <c r="C8498" s="571" t="s">
        <v>6745</v>
      </c>
      <c r="D8498" s="572">
        <v>1.55</v>
      </c>
    </row>
    <row r="8499" spans="1:4" ht="38.25">
      <c r="A8499" s="571">
        <v>41905</v>
      </c>
      <c r="B8499" s="571" t="s">
        <v>4537</v>
      </c>
      <c r="C8499" s="571" t="s">
        <v>6745</v>
      </c>
      <c r="D8499" s="572">
        <v>1.61</v>
      </c>
    </row>
    <row r="8500" spans="1:4" ht="38.25">
      <c r="A8500" s="571">
        <v>41903</v>
      </c>
      <c r="B8500" s="571" t="s">
        <v>4535</v>
      </c>
      <c r="C8500" s="571" t="s">
        <v>6745</v>
      </c>
      <c r="D8500" s="572">
        <v>2</v>
      </c>
    </row>
    <row r="8501" spans="1:4" ht="38.25">
      <c r="A8501" s="571">
        <v>37534</v>
      </c>
      <c r="B8501" s="571" t="s">
        <v>3539</v>
      </c>
      <c r="C8501" s="571" t="s">
        <v>6745</v>
      </c>
      <c r="D8501" s="572">
        <v>12.25</v>
      </c>
    </row>
    <row r="8502" spans="1:4" ht="38.25">
      <c r="A8502" s="571">
        <v>37535</v>
      </c>
      <c r="B8502" s="571" t="s">
        <v>3540</v>
      </c>
      <c r="C8502" s="571" t="s">
        <v>6745</v>
      </c>
      <c r="D8502" s="572">
        <v>12.25</v>
      </c>
    </row>
    <row r="8503" spans="1:4" ht="38.25">
      <c r="A8503" s="571">
        <v>37533</v>
      </c>
      <c r="B8503" s="571" t="s">
        <v>3538</v>
      </c>
      <c r="C8503" s="571" t="s">
        <v>6745</v>
      </c>
      <c r="D8503" s="572">
        <v>12.25</v>
      </c>
    </row>
    <row r="8504" spans="1:4" ht="38.25">
      <c r="A8504" s="571">
        <v>37537</v>
      </c>
      <c r="B8504" s="571" t="s">
        <v>3542</v>
      </c>
      <c r="C8504" s="571" t="s">
        <v>6745</v>
      </c>
      <c r="D8504" s="572">
        <v>9.27</v>
      </c>
    </row>
    <row r="8505" spans="1:4" ht="38.25">
      <c r="A8505" s="571">
        <v>37536</v>
      </c>
      <c r="B8505" s="571" t="s">
        <v>3541</v>
      </c>
      <c r="C8505" s="571" t="s">
        <v>6745</v>
      </c>
      <c r="D8505" s="572">
        <v>9.27</v>
      </c>
    </row>
    <row r="8506" spans="1:4" ht="38.25">
      <c r="A8506" s="571">
        <v>37532</v>
      </c>
      <c r="B8506" s="571" t="s">
        <v>3537</v>
      </c>
      <c r="C8506" s="571" t="s">
        <v>6745</v>
      </c>
      <c r="D8506" s="572">
        <v>9.27</v>
      </c>
    </row>
    <row r="8507" spans="1:4">
      <c r="A8507" s="571">
        <v>2696</v>
      </c>
      <c r="B8507" s="571" t="s">
        <v>926</v>
      </c>
      <c r="C8507" s="571" t="s">
        <v>6751</v>
      </c>
      <c r="D8507" s="572">
        <v>13.12</v>
      </c>
    </row>
    <row r="8508" spans="1:4" ht="25.5">
      <c r="A8508" s="571">
        <v>40928</v>
      </c>
      <c r="B8508" s="571" t="s">
        <v>4447</v>
      </c>
      <c r="C8508" s="571" t="s">
        <v>6936</v>
      </c>
      <c r="D8508" s="572">
        <v>2313.0700000000002</v>
      </c>
    </row>
    <row r="8509" spans="1:4">
      <c r="A8509" s="571">
        <v>4083</v>
      </c>
      <c r="B8509" s="571" t="s">
        <v>49</v>
      </c>
      <c r="C8509" s="571" t="s">
        <v>6751</v>
      </c>
      <c r="D8509" s="572">
        <v>16.989999999999998</v>
      </c>
    </row>
    <row r="8510" spans="1:4">
      <c r="A8510" s="571">
        <v>40818</v>
      </c>
      <c r="B8510" s="571" t="s">
        <v>4415</v>
      </c>
      <c r="C8510" s="571" t="s">
        <v>6936</v>
      </c>
      <c r="D8510" s="572">
        <v>2995.34</v>
      </c>
    </row>
    <row r="8511" spans="1:4" ht="25.5">
      <c r="A8511" s="571">
        <v>2705</v>
      </c>
      <c r="B8511" s="571" t="s">
        <v>928</v>
      </c>
      <c r="C8511" s="571" t="s">
        <v>6804</v>
      </c>
      <c r="D8511" s="572">
        <v>0.47</v>
      </c>
    </row>
    <row r="8512" spans="1:4" ht="38.25">
      <c r="A8512" s="571">
        <v>14250</v>
      </c>
      <c r="B8512" s="571" t="s">
        <v>6962</v>
      </c>
      <c r="C8512" s="571" t="s">
        <v>6804</v>
      </c>
      <c r="D8512" s="572">
        <v>0.48</v>
      </c>
    </row>
    <row r="8513" spans="1:4">
      <c r="A8513" s="571">
        <v>11683</v>
      </c>
      <c r="B8513" s="571" t="s">
        <v>2421</v>
      </c>
      <c r="C8513" s="571" t="s">
        <v>6748</v>
      </c>
      <c r="D8513" s="572">
        <v>30.04</v>
      </c>
    </row>
    <row r="8514" spans="1:4">
      <c r="A8514" s="571">
        <v>11684</v>
      </c>
      <c r="B8514" s="571" t="s">
        <v>2422</v>
      </c>
      <c r="C8514" s="571" t="s">
        <v>6748</v>
      </c>
      <c r="D8514" s="572">
        <v>32.880000000000003</v>
      </c>
    </row>
    <row r="8515" spans="1:4" ht="25.5">
      <c r="A8515" s="571">
        <v>6141</v>
      </c>
      <c r="B8515" s="571" t="s">
        <v>1683</v>
      </c>
      <c r="C8515" s="571" t="s">
        <v>6748</v>
      </c>
      <c r="D8515" s="572">
        <v>2.89</v>
      </c>
    </row>
    <row r="8516" spans="1:4" ht="25.5">
      <c r="A8516" s="571">
        <v>11681</v>
      </c>
      <c r="B8516" s="571" t="s">
        <v>2420</v>
      </c>
      <c r="C8516" s="571" t="s">
        <v>6748</v>
      </c>
      <c r="D8516" s="572">
        <v>4.83</v>
      </c>
    </row>
    <row r="8517" spans="1:4">
      <c r="A8517" s="571">
        <v>2706</v>
      </c>
      <c r="B8517" s="571" t="s">
        <v>929</v>
      </c>
      <c r="C8517" s="571" t="s">
        <v>6751</v>
      </c>
      <c r="D8517" s="572">
        <v>79.39</v>
      </c>
    </row>
    <row r="8518" spans="1:4" ht="25.5">
      <c r="A8518" s="571">
        <v>40811</v>
      </c>
      <c r="B8518" s="571" t="s">
        <v>4408</v>
      </c>
      <c r="C8518" s="571" t="s">
        <v>6936</v>
      </c>
      <c r="D8518" s="572">
        <v>13994.91</v>
      </c>
    </row>
    <row r="8519" spans="1:4">
      <c r="A8519" s="571">
        <v>2707</v>
      </c>
      <c r="B8519" s="571" t="s">
        <v>930</v>
      </c>
      <c r="C8519" s="571" t="s">
        <v>6751</v>
      </c>
      <c r="D8519" s="572">
        <v>90.35</v>
      </c>
    </row>
    <row r="8520" spans="1:4" ht="25.5">
      <c r="A8520" s="571">
        <v>40813</v>
      </c>
      <c r="B8520" s="571" t="s">
        <v>4410</v>
      </c>
      <c r="C8520" s="571" t="s">
        <v>6936</v>
      </c>
      <c r="D8520" s="572">
        <v>15929.08</v>
      </c>
    </row>
    <row r="8521" spans="1:4">
      <c r="A8521" s="571">
        <v>2708</v>
      </c>
      <c r="B8521" s="571" t="s">
        <v>931</v>
      </c>
      <c r="C8521" s="571" t="s">
        <v>6751</v>
      </c>
      <c r="D8521" s="572">
        <v>123.51</v>
      </c>
    </row>
    <row r="8522" spans="1:4" ht="25.5">
      <c r="A8522" s="571">
        <v>40814</v>
      </c>
      <c r="B8522" s="571" t="s">
        <v>4411</v>
      </c>
      <c r="C8522" s="571" t="s">
        <v>6936</v>
      </c>
      <c r="D8522" s="572">
        <v>21774.63</v>
      </c>
    </row>
    <row r="8523" spans="1:4">
      <c r="A8523" s="571">
        <v>34779</v>
      </c>
      <c r="B8523" s="571" t="s">
        <v>3305</v>
      </c>
      <c r="C8523" s="571" t="s">
        <v>6751</v>
      </c>
      <c r="D8523" s="572">
        <v>80.540000000000006</v>
      </c>
    </row>
    <row r="8524" spans="1:4">
      <c r="A8524" s="571">
        <v>40936</v>
      </c>
      <c r="B8524" s="571" t="s">
        <v>4453</v>
      </c>
      <c r="C8524" s="571" t="s">
        <v>6936</v>
      </c>
      <c r="D8524" s="572">
        <v>14199.06</v>
      </c>
    </row>
    <row r="8525" spans="1:4">
      <c r="A8525" s="571">
        <v>34780</v>
      </c>
      <c r="B8525" s="571" t="s">
        <v>3306</v>
      </c>
      <c r="C8525" s="571" t="s">
        <v>6751</v>
      </c>
      <c r="D8525" s="572">
        <v>90.86</v>
      </c>
    </row>
    <row r="8526" spans="1:4">
      <c r="A8526" s="571">
        <v>40937</v>
      </c>
      <c r="B8526" s="571" t="s">
        <v>4454</v>
      </c>
      <c r="C8526" s="571" t="s">
        <v>6936</v>
      </c>
      <c r="D8526" s="572">
        <v>16019.35</v>
      </c>
    </row>
    <row r="8527" spans="1:4">
      <c r="A8527" s="571">
        <v>34782</v>
      </c>
      <c r="B8527" s="571" t="s">
        <v>3308</v>
      </c>
      <c r="C8527" s="571" t="s">
        <v>6751</v>
      </c>
      <c r="D8527" s="572">
        <v>124.53</v>
      </c>
    </row>
    <row r="8528" spans="1:4">
      <c r="A8528" s="571">
        <v>40938</v>
      </c>
      <c r="B8528" s="571" t="s">
        <v>4455</v>
      </c>
      <c r="C8528" s="571" t="s">
        <v>6936</v>
      </c>
      <c r="D8528" s="572">
        <v>21953.01</v>
      </c>
    </row>
    <row r="8529" spans="1:4">
      <c r="A8529" s="571">
        <v>34783</v>
      </c>
      <c r="B8529" s="571" t="s">
        <v>3309</v>
      </c>
      <c r="C8529" s="571" t="s">
        <v>6751</v>
      </c>
      <c r="D8529" s="572">
        <v>30.52</v>
      </c>
    </row>
    <row r="8530" spans="1:4">
      <c r="A8530" s="571">
        <v>40939</v>
      </c>
      <c r="B8530" s="571" t="s">
        <v>4456</v>
      </c>
      <c r="C8530" s="571" t="s">
        <v>6936</v>
      </c>
      <c r="D8530" s="572">
        <v>5382.64</v>
      </c>
    </row>
    <row r="8531" spans="1:4">
      <c r="A8531" s="571">
        <v>34785</v>
      </c>
      <c r="B8531" s="571" t="s">
        <v>3311</v>
      </c>
      <c r="C8531" s="571" t="s">
        <v>6751</v>
      </c>
      <c r="D8531" s="572">
        <v>74.97</v>
      </c>
    </row>
    <row r="8532" spans="1:4">
      <c r="A8532" s="571">
        <v>40940</v>
      </c>
      <c r="B8532" s="571" t="s">
        <v>4457</v>
      </c>
      <c r="C8532" s="571" t="s">
        <v>6936</v>
      </c>
      <c r="D8532" s="572">
        <v>13217.4</v>
      </c>
    </row>
    <row r="8533" spans="1:4">
      <c r="A8533" s="571">
        <v>38403</v>
      </c>
      <c r="B8533" s="571" t="s">
        <v>3844</v>
      </c>
      <c r="C8533" s="571" t="s">
        <v>6748</v>
      </c>
      <c r="D8533" s="572">
        <v>25.58</v>
      </c>
    </row>
    <row r="8534" spans="1:4" ht="63.75">
      <c r="A8534" s="571">
        <v>37774</v>
      </c>
      <c r="B8534" s="571" t="s">
        <v>3619</v>
      </c>
      <c r="C8534" s="571" t="s">
        <v>6748</v>
      </c>
      <c r="D8534" s="572">
        <v>134097.39000000001</v>
      </c>
    </row>
    <row r="8535" spans="1:4" ht="76.5">
      <c r="A8535" s="571">
        <v>38630</v>
      </c>
      <c r="B8535" s="571" t="s">
        <v>3907</v>
      </c>
      <c r="C8535" s="571" t="s">
        <v>6748</v>
      </c>
      <c r="D8535" s="572">
        <v>869921.87</v>
      </c>
    </row>
    <row r="8536" spans="1:4" ht="89.25">
      <c r="A8536" s="571">
        <v>38629</v>
      </c>
      <c r="B8536" s="571" t="s">
        <v>3906</v>
      </c>
      <c r="C8536" s="571" t="s">
        <v>6748</v>
      </c>
      <c r="D8536" s="572">
        <v>1294921.8700000001</v>
      </c>
    </row>
    <row r="8537" spans="1:4" ht="25.5">
      <c r="A8537" s="571">
        <v>38476</v>
      </c>
      <c r="B8537" s="571" t="s">
        <v>3879</v>
      </c>
      <c r="C8537" s="571" t="s">
        <v>6748</v>
      </c>
      <c r="D8537" s="572">
        <v>192.31</v>
      </c>
    </row>
    <row r="8538" spans="1:4" ht="25.5">
      <c r="A8538" s="571">
        <v>38477</v>
      </c>
      <c r="B8538" s="571" t="s">
        <v>3880</v>
      </c>
      <c r="C8538" s="571" t="s">
        <v>6748</v>
      </c>
      <c r="D8538" s="572">
        <v>544.62</v>
      </c>
    </row>
    <row r="8539" spans="1:4" ht="51">
      <c r="A8539" s="571">
        <v>40635</v>
      </c>
      <c r="B8539" s="571" t="s">
        <v>4389</v>
      </c>
      <c r="C8539" s="571" t="s">
        <v>6748</v>
      </c>
      <c r="D8539" s="572">
        <v>492462.6</v>
      </c>
    </row>
    <row r="8540" spans="1:4" ht="38.25">
      <c r="A8540" s="571">
        <v>36483</v>
      </c>
      <c r="B8540" s="571" t="s">
        <v>3388</v>
      </c>
      <c r="C8540" s="571" t="s">
        <v>6748</v>
      </c>
      <c r="D8540" s="572">
        <v>446250</v>
      </c>
    </row>
    <row r="8541" spans="1:4" ht="38.25">
      <c r="A8541" s="571">
        <v>14525</v>
      </c>
      <c r="B8541" s="571" t="s">
        <v>2857</v>
      </c>
      <c r="C8541" s="571" t="s">
        <v>6748</v>
      </c>
      <c r="D8541" s="572">
        <v>467250</v>
      </c>
    </row>
    <row r="8542" spans="1:4" ht="38.25">
      <c r="A8542" s="571">
        <v>36482</v>
      </c>
      <c r="B8542" s="571" t="s">
        <v>3387</v>
      </c>
      <c r="C8542" s="571" t="s">
        <v>6748</v>
      </c>
      <c r="D8542" s="572">
        <v>400731.95</v>
      </c>
    </row>
    <row r="8543" spans="1:4" ht="38.25">
      <c r="A8543" s="571">
        <v>36408</v>
      </c>
      <c r="B8543" s="571" t="s">
        <v>3385</v>
      </c>
      <c r="C8543" s="571" t="s">
        <v>6748</v>
      </c>
      <c r="D8543" s="572">
        <v>478800</v>
      </c>
    </row>
    <row r="8544" spans="1:4" ht="38.25">
      <c r="A8544" s="571">
        <v>2723</v>
      </c>
      <c r="B8544" s="571" t="s">
        <v>936</v>
      </c>
      <c r="C8544" s="571" t="s">
        <v>6748</v>
      </c>
      <c r="D8544" s="572">
        <v>367500</v>
      </c>
    </row>
    <row r="8545" spans="1:4" ht="38.25">
      <c r="A8545" s="571">
        <v>36481</v>
      </c>
      <c r="B8545" s="571" t="s">
        <v>3386</v>
      </c>
      <c r="C8545" s="571" t="s">
        <v>6748</v>
      </c>
      <c r="D8545" s="572">
        <v>438375</v>
      </c>
    </row>
    <row r="8546" spans="1:4" ht="38.25">
      <c r="A8546" s="571">
        <v>10685</v>
      </c>
      <c r="B8546" s="571" t="s">
        <v>2159</v>
      </c>
      <c r="C8546" s="571" t="s">
        <v>6748</v>
      </c>
      <c r="D8546" s="572">
        <v>420000</v>
      </c>
    </row>
    <row r="8547" spans="1:4" ht="63.75">
      <c r="A8547" s="571">
        <v>40636</v>
      </c>
      <c r="B8547" s="571" t="s">
        <v>4390</v>
      </c>
      <c r="C8547" s="571" t="s">
        <v>6748</v>
      </c>
      <c r="D8547" s="572">
        <v>474087.6</v>
      </c>
    </row>
    <row r="8548" spans="1:4" ht="25.5">
      <c r="A8548" s="571">
        <v>4111</v>
      </c>
      <c r="B8548" s="571" t="s">
        <v>1314</v>
      </c>
      <c r="C8548" s="571" t="s">
        <v>6748</v>
      </c>
      <c r="D8548" s="572">
        <v>32.5</v>
      </c>
    </row>
    <row r="8549" spans="1:4" ht="38.25">
      <c r="A8549" s="571">
        <v>26021</v>
      </c>
      <c r="B8549" s="571" t="s">
        <v>3118</v>
      </c>
      <c r="C8549" s="571" t="s">
        <v>6748</v>
      </c>
      <c r="D8549" s="572">
        <v>54.86</v>
      </c>
    </row>
    <row r="8550" spans="1:4" ht="25.5">
      <c r="A8550" s="571">
        <v>12</v>
      </c>
      <c r="B8550" s="571" t="s">
        <v>130</v>
      </c>
      <c r="C8550" s="571" t="s">
        <v>6748</v>
      </c>
      <c r="D8550" s="572">
        <v>10.39</v>
      </c>
    </row>
    <row r="8551" spans="1:4" ht="38.25">
      <c r="A8551" s="571">
        <v>37554</v>
      </c>
      <c r="B8551" s="571" t="s">
        <v>3552</v>
      </c>
      <c r="C8551" s="571" t="s">
        <v>6748</v>
      </c>
      <c r="D8551" s="572">
        <v>148.5</v>
      </c>
    </row>
    <row r="8552" spans="1:4" ht="38.25">
      <c r="A8552" s="571">
        <v>37555</v>
      </c>
      <c r="B8552" s="571" t="s">
        <v>3553</v>
      </c>
      <c r="C8552" s="571" t="s">
        <v>6748</v>
      </c>
      <c r="D8552" s="572">
        <v>180.64</v>
      </c>
    </row>
    <row r="8553" spans="1:4" ht="51">
      <c r="A8553" s="571">
        <v>10902</v>
      </c>
      <c r="B8553" s="571" t="s">
        <v>2196</v>
      </c>
      <c r="C8553" s="571" t="s">
        <v>6748</v>
      </c>
      <c r="D8553" s="572">
        <v>45.32</v>
      </c>
    </row>
    <row r="8554" spans="1:4" ht="51">
      <c r="A8554" s="571">
        <v>20965</v>
      </c>
      <c r="B8554" s="571" t="s">
        <v>2986</v>
      </c>
      <c r="C8554" s="571" t="s">
        <v>6748</v>
      </c>
      <c r="D8554" s="572">
        <v>45.75</v>
      </c>
    </row>
    <row r="8555" spans="1:4" ht="51">
      <c r="A8555" s="571">
        <v>20966</v>
      </c>
      <c r="B8555" s="571" t="s">
        <v>2987</v>
      </c>
      <c r="C8555" s="571" t="s">
        <v>6748</v>
      </c>
      <c r="D8555" s="572">
        <v>49.26</v>
      </c>
    </row>
    <row r="8556" spans="1:4" ht="51">
      <c r="A8556" s="571">
        <v>10903</v>
      </c>
      <c r="B8556" s="571" t="s">
        <v>2197</v>
      </c>
      <c r="C8556" s="571" t="s">
        <v>6748</v>
      </c>
      <c r="D8556" s="572">
        <v>74.66</v>
      </c>
    </row>
    <row r="8557" spans="1:4" ht="51">
      <c r="A8557" s="571">
        <v>20967</v>
      </c>
      <c r="B8557" s="571" t="s">
        <v>2988</v>
      </c>
      <c r="C8557" s="571" t="s">
        <v>6748</v>
      </c>
      <c r="D8557" s="572">
        <v>74.66</v>
      </c>
    </row>
    <row r="8558" spans="1:4" ht="51">
      <c r="A8558" s="571">
        <v>20968</v>
      </c>
      <c r="B8558" s="571" t="s">
        <v>2989</v>
      </c>
      <c r="C8558" s="571" t="s">
        <v>6748</v>
      </c>
      <c r="D8558" s="572">
        <v>81.89</v>
      </c>
    </row>
    <row r="8559" spans="1:4" ht="38.25">
      <c r="A8559" s="571">
        <v>11359</v>
      </c>
      <c r="B8559" s="571" t="s">
        <v>2331</v>
      </c>
      <c r="C8559" s="571" t="s">
        <v>6748</v>
      </c>
      <c r="D8559" s="572">
        <v>532.5</v>
      </c>
    </row>
    <row r="8560" spans="1:4" ht="38.25">
      <c r="A8560" s="571">
        <v>39017</v>
      </c>
      <c r="B8560" s="571" t="s">
        <v>6141</v>
      </c>
      <c r="C8560" s="571" t="s">
        <v>6748</v>
      </c>
      <c r="D8560" s="572">
        <v>0.14000000000000001</v>
      </c>
    </row>
    <row r="8561" spans="1:4" ht="38.25">
      <c r="A8561" s="571">
        <v>39315</v>
      </c>
      <c r="B8561" s="571" t="s">
        <v>6143</v>
      </c>
      <c r="C8561" s="571" t="s">
        <v>6748</v>
      </c>
      <c r="D8561" s="572">
        <v>0.23</v>
      </c>
    </row>
    <row r="8562" spans="1:4" ht="38.25">
      <c r="A8562" s="571">
        <v>39016</v>
      </c>
      <c r="B8562" s="571" t="s">
        <v>6140</v>
      </c>
      <c r="C8562" s="571" t="s">
        <v>6748</v>
      </c>
      <c r="D8562" s="572">
        <v>0.24</v>
      </c>
    </row>
    <row r="8563" spans="1:4" ht="38.25">
      <c r="A8563" s="571">
        <v>40432</v>
      </c>
      <c r="B8563" s="571" t="s">
        <v>6151</v>
      </c>
      <c r="C8563" s="571" t="s">
        <v>6748</v>
      </c>
      <c r="D8563" s="572">
        <v>1.85</v>
      </c>
    </row>
    <row r="8564" spans="1:4" ht="51">
      <c r="A8564" s="571">
        <v>39481</v>
      </c>
      <c r="B8564" s="571" t="s">
        <v>6144</v>
      </c>
      <c r="C8564" s="571" t="s">
        <v>6748</v>
      </c>
      <c r="D8564" s="572">
        <v>1.1599999999999999</v>
      </c>
    </row>
    <row r="8565" spans="1:4" ht="25.5">
      <c r="A8565" s="571">
        <v>40433</v>
      </c>
      <c r="B8565" s="571" t="s">
        <v>6152</v>
      </c>
      <c r="C8565" s="571" t="s">
        <v>6748</v>
      </c>
      <c r="D8565" s="572">
        <v>1.03</v>
      </c>
    </row>
    <row r="8566" spans="1:4" ht="38.25">
      <c r="A8566" s="571">
        <v>20219</v>
      </c>
      <c r="B8566" s="571" t="s">
        <v>6969</v>
      </c>
      <c r="C8566" s="571" t="s">
        <v>6748</v>
      </c>
      <c r="D8566" s="572">
        <v>65000</v>
      </c>
    </row>
    <row r="8567" spans="1:4" ht="63.75">
      <c r="A8567" s="571">
        <v>36484</v>
      </c>
      <c r="B8567" s="571" t="s">
        <v>3389</v>
      </c>
      <c r="C8567" s="571" t="s">
        <v>6748</v>
      </c>
      <c r="D8567" s="572">
        <v>137983.16</v>
      </c>
    </row>
    <row r="8568" spans="1:4" ht="25.5">
      <c r="A8568" s="571">
        <v>38367</v>
      </c>
      <c r="B8568" s="571" t="s">
        <v>3818</v>
      </c>
      <c r="C8568" s="571" t="s">
        <v>6748</v>
      </c>
      <c r="D8568" s="572">
        <v>10.33</v>
      </c>
    </row>
    <row r="8569" spans="1:4">
      <c r="A8569" s="571">
        <v>38368</v>
      </c>
      <c r="B8569" s="571" t="s">
        <v>3819</v>
      </c>
      <c r="C8569" s="571" t="s">
        <v>6748</v>
      </c>
      <c r="D8569" s="572">
        <v>5.91</v>
      </c>
    </row>
    <row r="8570" spans="1:4" ht="25.5">
      <c r="A8570" s="571">
        <v>38091</v>
      </c>
      <c r="B8570" s="571" t="s">
        <v>3743</v>
      </c>
      <c r="C8570" s="571" t="s">
        <v>6748</v>
      </c>
      <c r="D8570" s="572">
        <v>1.4</v>
      </c>
    </row>
    <row r="8571" spans="1:4" ht="25.5">
      <c r="A8571" s="571">
        <v>38095</v>
      </c>
      <c r="B8571" s="571" t="s">
        <v>3747</v>
      </c>
      <c r="C8571" s="571" t="s">
        <v>6748</v>
      </c>
      <c r="D8571" s="572">
        <v>2.96</v>
      </c>
    </row>
    <row r="8572" spans="1:4" ht="25.5">
      <c r="A8572" s="571">
        <v>38092</v>
      </c>
      <c r="B8572" s="571" t="s">
        <v>3744</v>
      </c>
      <c r="C8572" s="571" t="s">
        <v>6748</v>
      </c>
      <c r="D8572" s="572">
        <v>1.32</v>
      </c>
    </row>
    <row r="8573" spans="1:4" ht="25.5">
      <c r="A8573" s="571">
        <v>38093</v>
      </c>
      <c r="B8573" s="571" t="s">
        <v>3745</v>
      </c>
      <c r="C8573" s="571" t="s">
        <v>6748</v>
      </c>
      <c r="D8573" s="572">
        <v>1.37</v>
      </c>
    </row>
    <row r="8574" spans="1:4" ht="25.5">
      <c r="A8574" s="571">
        <v>38096</v>
      </c>
      <c r="B8574" s="571" t="s">
        <v>3748</v>
      </c>
      <c r="C8574" s="571" t="s">
        <v>6748</v>
      </c>
      <c r="D8574" s="572">
        <v>3.18</v>
      </c>
    </row>
    <row r="8575" spans="1:4" ht="25.5">
      <c r="A8575" s="571">
        <v>38094</v>
      </c>
      <c r="B8575" s="571" t="s">
        <v>3746</v>
      </c>
      <c r="C8575" s="571" t="s">
        <v>6748</v>
      </c>
      <c r="D8575" s="572">
        <v>1.68</v>
      </c>
    </row>
    <row r="8576" spans="1:4" ht="25.5">
      <c r="A8576" s="571">
        <v>38097</v>
      </c>
      <c r="B8576" s="571" t="s">
        <v>3749</v>
      </c>
      <c r="C8576" s="571" t="s">
        <v>6748</v>
      </c>
      <c r="D8576" s="572">
        <v>3.41</v>
      </c>
    </row>
    <row r="8577" spans="1:4" ht="25.5">
      <c r="A8577" s="571">
        <v>38098</v>
      </c>
      <c r="B8577" s="571" t="s">
        <v>3750</v>
      </c>
      <c r="C8577" s="571" t="s">
        <v>6748</v>
      </c>
      <c r="D8577" s="572">
        <v>3.41</v>
      </c>
    </row>
    <row r="8578" spans="1:4">
      <c r="A8578" s="571">
        <v>11186</v>
      </c>
      <c r="B8578" s="571" t="s">
        <v>2290</v>
      </c>
      <c r="C8578" s="571" t="s">
        <v>6753</v>
      </c>
      <c r="D8578" s="572">
        <v>301.95</v>
      </c>
    </row>
    <row r="8579" spans="1:4" ht="51">
      <c r="A8579" s="571">
        <v>11558</v>
      </c>
      <c r="B8579" s="571" t="s">
        <v>2370</v>
      </c>
      <c r="C8579" s="571" t="s">
        <v>6820</v>
      </c>
      <c r="D8579" s="572">
        <v>11.07</v>
      </c>
    </row>
    <row r="8580" spans="1:4" ht="51">
      <c r="A8580" s="571">
        <v>11557</v>
      </c>
      <c r="B8580" s="571" t="s">
        <v>2369</v>
      </c>
      <c r="C8580" s="571" t="s">
        <v>6820</v>
      </c>
      <c r="D8580" s="572">
        <v>28.03</v>
      </c>
    </row>
    <row r="8581" spans="1:4">
      <c r="A8581" s="571">
        <v>2759</v>
      </c>
      <c r="B8581" s="571" t="s">
        <v>945</v>
      </c>
      <c r="C8581" s="571" t="s">
        <v>6748</v>
      </c>
      <c r="D8581" s="572">
        <v>4.43</v>
      </c>
    </row>
    <row r="8582" spans="1:4" ht="25.5">
      <c r="A8582" s="571">
        <v>38124</v>
      </c>
      <c r="B8582" s="571" t="s">
        <v>3774</v>
      </c>
      <c r="C8582" s="571" t="s">
        <v>6748</v>
      </c>
      <c r="D8582" s="572">
        <v>22</v>
      </c>
    </row>
    <row r="8583" spans="1:4" ht="25.5">
      <c r="A8583" s="571">
        <v>38380</v>
      </c>
      <c r="B8583" s="571" t="s">
        <v>3827</v>
      </c>
      <c r="C8583" s="571" t="s">
        <v>6748</v>
      </c>
      <c r="D8583" s="572">
        <v>16.41</v>
      </c>
    </row>
    <row r="8584" spans="1:4" ht="38.25">
      <c r="A8584" s="571">
        <v>20059</v>
      </c>
      <c r="B8584" s="571" t="s">
        <v>2888</v>
      </c>
      <c r="C8584" s="571" t="s">
        <v>6748</v>
      </c>
      <c r="D8584" s="572">
        <v>13.24</v>
      </c>
    </row>
    <row r="8585" spans="1:4" ht="63.75">
      <c r="A8585" s="571">
        <v>42458</v>
      </c>
      <c r="B8585" s="571" t="s">
        <v>13420</v>
      </c>
      <c r="C8585" s="571" t="s">
        <v>6748</v>
      </c>
      <c r="D8585" s="572">
        <v>5016.01</v>
      </c>
    </row>
    <row r="8586" spans="1:4" ht="63.75">
      <c r="A8586" s="571">
        <v>38538</v>
      </c>
      <c r="B8586" s="571" t="s">
        <v>3881</v>
      </c>
      <c r="C8586" s="571" t="s">
        <v>6752</v>
      </c>
      <c r="D8586" s="572">
        <v>32</v>
      </c>
    </row>
    <row r="8587" spans="1:4" ht="51">
      <c r="A8587" s="571">
        <v>38539</v>
      </c>
      <c r="B8587" s="571" t="s">
        <v>3882</v>
      </c>
      <c r="C8587" s="571" t="s">
        <v>6752</v>
      </c>
      <c r="D8587" s="572">
        <v>43.51</v>
      </c>
    </row>
    <row r="8588" spans="1:4" ht="51">
      <c r="A8588" s="571">
        <v>38540</v>
      </c>
      <c r="B8588" s="571" t="s">
        <v>3883</v>
      </c>
      <c r="C8588" s="571" t="s">
        <v>6752</v>
      </c>
      <c r="D8588" s="572">
        <v>111.52</v>
      </c>
    </row>
    <row r="8589" spans="1:4" ht="38.25">
      <c r="A8589" s="571">
        <v>42006</v>
      </c>
      <c r="B8589" s="571" t="s">
        <v>7324</v>
      </c>
      <c r="C8589" s="571" t="s">
        <v>6748</v>
      </c>
      <c r="D8589" s="572">
        <v>9.85</v>
      </c>
    </row>
    <row r="8590" spans="1:4" ht="38.25">
      <c r="A8590" s="571">
        <v>42007</v>
      </c>
      <c r="B8590" s="571" t="s">
        <v>7325</v>
      </c>
      <c r="C8590" s="571" t="s">
        <v>6748</v>
      </c>
      <c r="D8590" s="572">
        <v>6.93</v>
      </c>
    </row>
    <row r="8591" spans="1:4">
      <c r="A8591" s="571">
        <v>38384</v>
      </c>
      <c r="B8591" s="571" t="s">
        <v>3831</v>
      </c>
      <c r="C8591" s="571" t="s">
        <v>6748</v>
      </c>
      <c r="D8591" s="572">
        <v>15.31</v>
      </c>
    </row>
    <row r="8592" spans="1:4">
      <c r="A8592" s="571">
        <v>13</v>
      </c>
      <c r="B8592" s="571" t="s">
        <v>131</v>
      </c>
      <c r="C8592" s="571" t="s">
        <v>6745</v>
      </c>
      <c r="D8592" s="572">
        <v>16</v>
      </c>
    </row>
    <row r="8593" spans="1:4">
      <c r="A8593" s="571">
        <v>2762</v>
      </c>
      <c r="B8593" s="571" t="s">
        <v>946</v>
      </c>
      <c r="C8593" s="571" t="s">
        <v>6752</v>
      </c>
      <c r="D8593" s="572">
        <v>5.53</v>
      </c>
    </row>
    <row r="8594" spans="1:4" ht="38.25">
      <c r="A8594" s="571">
        <v>21142</v>
      </c>
      <c r="B8594" s="571" t="s">
        <v>3046</v>
      </c>
      <c r="C8594" s="571" t="s">
        <v>6748</v>
      </c>
      <c r="D8594" s="572">
        <v>18.62</v>
      </c>
    </row>
    <row r="8595" spans="1:4">
      <c r="A8595" s="571">
        <v>12865</v>
      </c>
      <c r="B8595" s="571" t="s">
        <v>2739</v>
      </c>
      <c r="C8595" s="571" t="s">
        <v>6751</v>
      </c>
      <c r="D8595" s="572">
        <v>13.31</v>
      </c>
    </row>
    <row r="8596" spans="1:4">
      <c r="A8596" s="571">
        <v>41074</v>
      </c>
      <c r="B8596" s="571" t="s">
        <v>4496</v>
      </c>
      <c r="C8596" s="571" t="s">
        <v>6936</v>
      </c>
      <c r="D8596" s="572">
        <v>2346.59</v>
      </c>
    </row>
    <row r="8597" spans="1:4">
      <c r="A8597" s="571">
        <v>4223</v>
      </c>
      <c r="B8597" s="571" t="s">
        <v>1358</v>
      </c>
      <c r="C8597" s="571" t="s">
        <v>6747</v>
      </c>
      <c r="D8597" s="572">
        <v>2.78</v>
      </c>
    </row>
    <row r="8598" spans="1:4" ht="25.5">
      <c r="A8598" s="571">
        <v>37372</v>
      </c>
      <c r="B8598" s="571" t="s">
        <v>3455</v>
      </c>
      <c r="C8598" s="571" t="s">
        <v>6751</v>
      </c>
      <c r="D8598" s="572">
        <v>0.37</v>
      </c>
    </row>
    <row r="8599" spans="1:4" ht="25.5">
      <c r="A8599" s="571">
        <v>40863</v>
      </c>
      <c r="B8599" s="571" t="s">
        <v>7308</v>
      </c>
      <c r="C8599" s="571" t="s">
        <v>6936</v>
      </c>
      <c r="D8599" s="572">
        <v>69.239999999999995</v>
      </c>
    </row>
    <row r="8600" spans="1:4" ht="25.5">
      <c r="A8600" s="571">
        <v>38475</v>
      </c>
      <c r="B8600" s="571" t="s">
        <v>3878</v>
      </c>
      <c r="C8600" s="571" t="s">
        <v>6748</v>
      </c>
      <c r="D8600" s="572">
        <v>23.52</v>
      </c>
    </row>
    <row r="8601" spans="1:4">
      <c r="A8601" s="571">
        <v>38474</v>
      </c>
      <c r="B8601" s="571" t="s">
        <v>3877</v>
      </c>
      <c r="C8601" s="571" t="s">
        <v>6748</v>
      </c>
      <c r="D8601" s="572">
        <v>29.08</v>
      </c>
    </row>
    <row r="8602" spans="1:4" ht="25.5">
      <c r="A8602" s="571">
        <v>10886</v>
      </c>
      <c r="B8602" s="571" t="s">
        <v>2191</v>
      </c>
      <c r="C8602" s="571" t="s">
        <v>6748</v>
      </c>
      <c r="D8602" s="572">
        <v>134.19</v>
      </c>
    </row>
    <row r="8603" spans="1:4" ht="25.5">
      <c r="A8603" s="571">
        <v>10888</v>
      </c>
      <c r="B8603" s="571" t="s">
        <v>2192</v>
      </c>
      <c r="C8603" s="571" t="s">
        <v>6748</v>
      </c>
      <c r="D8603" s="572">
        <v>424.71</v>
      </c>
    </row>
    <row r="8604" spans="1:4" ht="25.5">
      <c r="A8604" s="571">
        <v>10889</v>
      </c>
      <c r="B8604" s="571" t="s">
        <v>65</v>
      </c>
      <c r="C8604" s="571" t="s">
        <v>6748</v>
      </c>
      <c r="D8604" s="572">
        <v>460.11</v>
      </c>
    </row>
    <row r="8605" spans="1:4" ht="25.5">
      <c r="A8605" s="571">
        <v>10890</v>
      </c>
      <c r="B8605" s="571" t="s">
        <v>2193</v>
      </c>
      <c r="C8605" s="571" t="s">
        <v>6748</v>
      </c>
      <c r="D8605" s="572">
        <v>212.35</v>
      </c>
    </row>
    <row r="8606" spans="1:4" ht="25.5">
      <c r="A8606" s="571">
        <v>10891</v>
      </c>
      <c r="B8606" s="571" t="s">
        <v>66</v>
      </c>
      <c r="C8606" s="571" t="s">
        <v>6748</v>
      </c>
      <c r="D8606" s="572">
        <v>129.77000000000001</v>
      </c>
    </row>
    <row r="8607" spans="1:4" ht="25.5">
      <c r="A8607" s="571">
        <v>10892</v>
      </c>
      <c r="B8607" s="571" t="s">
        <v>68</v>
      </c>
      <c r="C8607" s="571" t="s">
        <v>6748</v>
      </c>
      <c r="D8607" s="572">
        <v>153.37</v>
      </c>
    </row>
    <row r="8608" spans="1:4" ht="25.5">
      <c r="A8608" s="571">
        <v>20977</v>
      </c>
      <c r="B8608" s="571" t="s">
        <v>2996</v>
      </c>
      <c r="C8608" s="571" t="s">
        <v>6748</v>
      </c>
      <c r="D8608" s="572">
        <v>182.86</v>
      </c>
    </row>
    <row r="8609" spans="1:4" ht="25.5">
      <c r="A8609" s="571">
        <v>3073</v>
      </c>
      <c r="B8609" s="571" t="s">
        <v>951</v>
      </c>
      <c r="C8609" s="571" t="s">
        <v>6748</v>
      </c>
      <c r="D8609" s="572">
        <v>112.86</v>
      </c>
    </row>
    <row r="8610" spans="1:4" ht="25.5">
      <c r="A8610" s="571">
        <v>3068</v>
      </c>
      <c r="B8610" s="571" t="s">
        <v>949</v>
      </c>
      <c r="C8610" s="571" t="s">
        <v>6748</v>
      </c>
      <c r="D8610" s="572">
        <v>53.13</v>
      </c>
    </row>
    <row r="8611" spans="1:4" ht="25.5">
      <c r="A8611" s="571">
        <v>3074</v>
      </c>
      <c r="B8611" s="571" t="s">
        <v>952</v>
      </c>
      <c r="C8611" s="571" t="s">
        <v>6748</v>
      </c>
      <c r="D8611" s="572">
        <v>89.83</v>
      </c>
    </row>
    <row r="8612" spans="1:4" ht="25.5">
      <c r="A8612" s="571">
        <v>3076</v>
      </c>
      <c r="B8612" s="571" t="s">
        <v>954</v>
      </c>
      <c r="C8612" s="571" t="s">
        <v>6748</v>
      </c>
      <c r="D8612" s="572">
        <v>101.16</v>
      </c>
    </row>
    <row r="8613" spans="1:4" ht="25.5">
      <c r="A8613" s="571">
        <v>3072</v>
      </c>
      <c r="B8613" s="571" t="s">
        <v>950</v>
      </c>
      <c r="C8613" s="571" t="s">
        <v>6748</v>
      </c>
      <c r="D8613" s="572">
        <v>44.89</v>
      </c>
    </row>
    <row r="8614" spans="1:4" ht="25.5">
      <c r="A8614" s="571">
        <v>3075</v>
      </c>
      <c r="B8614" s="571" t="s">
        <v>953</v>
      </c>
      <c r="C8614" s="571" t="s">
        <v>6748</v>
      </c>
      <c r="D8614" s="572">
        <v>80.97</v>
      </c>
    </row>
    <row r="8615" spans="1:4" ht="25.5">
      <c r="A8615" s="571">
        <v>10780</v>
      </c>
      <c r="B8615" s="571" t="s">
        <v>2177</v>
      </c>
      <c r="C8615" s="571" t="s">
        <v>6748</v>
      </c>
      <c r="D8615" s="572">
        <v>4.88</v>
      </c>
    </row>
    <row r="8616" spans="1:4" ht="25.5">
      <c r="A8616" s="571">
        <v>10781</v>
      </c>
      <c r="B8616" s="571" t="s">
        <v>2178</v>
      </c>
      <c r="C8616" s="571" t="s">
        <v>6748</v>
      </c>
      <c r="D8616" s="572">
        <v>6.06</v>
      </c>
    </row>
    <row r="8617" spans="1:4" ht="25.5">
      <c r="A8617" s="571">
        <v>20106</v>
      </c>
      <c r="B8617" s="571" t="s">
        <v>2907</v>
      </c>
      <c r="C8617" s="571" t="s">
        <v>6748</v>
      </c>
      <c r="D8617" s="572">
        <v>2.87</v>
      </c>
    </row>
    <row r="8618" spans="1:4" ht="25.5">
      <c r="A8618" s="571">
        <v>20107</v>
      </c>
      <c r="B8618" s="571" t="s">
        <v>2908</v>
      </c>
      <c r="C8618" s="571" t="s">
        <v>6748</v>
      </c>
      <c r="D8618" s="572">
        <v>3.08</v>
      </c>
    </row>
    <row r="8619" spans="1:4" ht="25.5">
      <c r="A8619" s="571">
        <v>20108</v>
      </c>
      <c r="B8619" s="571" t="s">
        <v>2909</v>
      </c>
      <c r="C8619" s="571" t="s">
        <v>6748</v>
      </c>
      <c r="D8619" s="572">
        <v>2.75</v>
      </c>
    </row>
    <row r="8620" spans="1:4" ht="25.5">
      <c r="A8620" s="571">
        <v>20109</v>
      </c>
      <c r="B8620" s="571" t="s">
        <v>2910</v>
      </c>
      <c r="C8620" s="571" t="s">
        <v>6748</v>
      </c>
      <c r="D8620" s="572">
        <v>4.34</v>
      </c>
    </row>
    <row r="8621" spans="1:4" ht="25.5">
      <c r="A8621" s="571">
        <v>34795</v>
      </c>
      <c r="B8621" s="571" t="s">
        <v>3315</v>
      </c>
      <c r="C8621" s="571" t="s">
        <v>6753</v>
      </c>
      <c r="D8621" s="572">
        <v>147.47999999999999</v>
      </c>
    </row>
    <row r="8622" spans="1:4" ht="25.5">
      <c r="A8622" s="571">
        <v>34796</v>
      </c>
      <c r="B8622" s="571" t="s">
        <v>3316</v>
      </c>
      <c r="C8622" s="571" t="s">
        <v>6752</v>
      </c>
      <c r="D8622" s="572">
        <v>6.47</v>
      </c>
    </row>
    <row r="8623" spans="1:4" ht="51">
      <c r="A8623" s="571">
        <v>11474</v>
      </c>
      <c r="B8623" s="571" t="s">
        <v>2352</v>
      </c>
      <c r="C8623" s="571" t="s">
        <v>6748</v>
      </c>
      <c r="D8623" s="572">
        <v>31.48</v>
      </c>
    </row>
    <row r="8624" spans="1:4" ht="38.25">
      <c r="A8624" s="571">
        <v>11470</v>
      </c>
      <c r="B8624" s="571" t="s">
        <v>2351</v>
      </c>
      <c r="C8624" s="571" t="s">
        <v>6748</v>
      </c>
      <c r="D8624" s="572">
        <v>20.62</v>
      </c>
    </row>
    <row r="8625" spans="1:4" ht="51">
      <c r="A8625" s="571">
        <v>11480</v>
      </c>
      <c r="B8625" s="571" t="s">
        <v>2356</v>
      </c>
      <c r="C8625" s="571" t="s">
        <v>6774</v>
      </c>
      <c r="D8625" s="572">
        <v>51.49</v>
      </c>
    </row>
    <row r="8626" spans="1:4" ht="38.25">
      <c r="A8626" s="571">
        <v>38154</v>
      </c>
      <c r="B8626" s="571" t="s">
        <v>3791</v>
      </c>
      <c r="C8626" s="571" t="s">
        <v>6774</v>
      </c>
      <c r="D8626" s="572">
        <v>32.229999999999997</v>
      </c>
    </row>
    <row r="8627" spans="1:4" ht="51">
      <c r="A8627" s="571">
        <v>11482</v>
      </c>
      <c r="B8627" s="571" t="s">
        <v>2358</v>
      </c>
      <c r="C8627" s="571" t="s">
        <v>6774</v>
      </c>
      <c r="D8627" s="572">
        <v>46.76</v>
      </c>
    </row>
    <row r="8628" spans="1:4" ht="38.25">
      <c r="A8628" s="571">
        <v>3084</v>
      </c>
      <c r="B8628" s="571" t="s">
        <v>958</v>
      </c>
      <c r="C8628" s="571" t="s">
        <v>6774</v>
      </c>
      <c r="D8628" s="572">
        <v>60.12</v>
      </c>
    </row>
    <row r="8629" spans="1:4" ht="25.5">
      <c r="A8629" s="571">
        <v>3103</v>
      </c>
      <c r="B8629" s="571" t="s">
        <v>963</v>
      </c>
      <c r="C8629" s="571" t="s">
        <v>6748</v>
      </c>
      <c r="D8629" s="572">
        <v>53.74</v>
      </c>
    </row>
    <row r="8630" spans="1:4" ht="51">
      <c r="A8630" s="571">
        <v>11481</v>
      </c>
      <c r="B8630" s="571" t="s">
        <v>2357</v>
      </c>
      <c r="C8630" s="571" t="s">
        <v>6748</v>
      </c>
      <c r="D8630" s="572">
        <v>16.21</v>
      </c>
    </row>
    <row r="8631" spans="1:4" ht="63.75">
      <c r="A8631" s="571">
        <v>3097</v>
      </c>
      <c r="B8631" s="571" t="s">
        <v>961</v>
      </c>
      <c r="C8631" s="571" t="s">
        <v>6774</v>
      </c>
      <c r="D8631" s="572">
        <v>33.299999999999997</v>
      </c>
    </row>
    <row r="8632" spans="1:4" ht="63.75">
      <c r="A8632" s="571">
        <v>38153</v>
      </c>
      <c r="B8632" s="571" t="s">
        <v>3790</v>
      </c>
      <c r="C8632" s="571" t="s">
        <v>6774</v>
      </c>
      <c r="D8632" s="572">
        <v>30.54</v>
      </c>
    </row>
    <row r="8633" spans="1:4" ht="63.75">
      <c r="A8633" s="571">
        <v>3099</v>
      </c>
      <c r="B8633" s="571" t="s">
        <v>962</v>
      </c>
      <c r="C8633" s="571" t="s">
        <v>6774</v>
      </c>
      <c r="D8633" s="572">
        <v>53.27</v>
      </c>
    </row>
    <row r="8634" spans="1:4" ht="63.75">
      <c r="A8634" s="571">
        <v>3080</v>
      </c>
      <c r="B8634" s="571" t="s">
        <v>955</v>
      </c>
      <c r="C8634" s="571" t="s">
        <v>6774</v>
      </c>
      <c r="D8634" s="572">
        <v>44.51</v>
      </c>
    </row>
    <row r="8635" spans="1:4" ht="63.75">
      <c r="A8635" s="571">
        <v>3081</v>
      </c>
      <c r="B8635" s="571" t="s">
        <v>956</v>
      </c>
      <c r="C8635" s="571" t="s">
        <v>6774</v>
      </c>
      <c r="D8635" s="572">
        <v>67.36</v>
      </c>
    </row>
    <row r="8636" spans="1:4" ht="63.75">
      <c r="A8636" s="571">
        <v>38151</v>
      </c>
      <c r="B8636" s="571" t="s">
        <v>3788</v>
      </c>
      <c r="C8636" s="571" t="s">
        <v>6774</v>
      </c>
      <c r="D8636" s="572">
        <v>42.17</v>
      </c>
    </row>
    <row r="8637" spans="1:4" ht="51">
      <c r="A8637" s="571">
        <v>11479</v>
      </c>
      <c r="B8637" s="571" t="s">
        <v>6649</v>
      </c>
      <c r="C8637" s="571" t="s">
        <v>6748</v>
      </c>
      <c r="D8637" s="572">
        <v>24.52</v>
      </c>
    </row>
    <row r="8638" spans="1:4" ht="63.75">
      <c r="A8638" s="571">
        <v>38152</v>
      </c>
      <c r="B8638" s="571" t="s">
        <v>3789</v>
      </c>
      <c r="C8638" s="571" t="s">
        <v>6774</v>
      </c>
      <c r="D8638" s="572">
        <v>61.03</v>
      </c>
    </row>
    <row r="8639" spans="1:4" ht="51">
      <c r="A8639" s="571">
        <v>11478</v>
      </c>
      <c r="B8639" s="571" t="s">
        <v>2355</v>
      </c>
      <c r="C8639" s="571" t="s">
        <v>6748</v>
      </c>
      <c r="D8639" s="572">
        <v>43.02</v>
      </c>
    </row>
    <row r="8640" spans="1:4" ht="63.75">
      <c r="A8640" s="571">
        <v>3090</v>
      </c>
      <c r="B8640" s="571" t="s">
        <v>959</v>
      </c>
      <c r="C8640" s="571" t="s">
        <v>6774</v>
      </c>
      <c r="D8640" s="572">
        <v>35.99</v>
      </c>
    </row>
    <row r="8641" spans="1:4" ht="63.75">
      <c r="A8641" s="571">
        <v>3093</v>
      </c>
      <c r="B8641" s="571" t="s">
        <v>6805</v>
      </c>
      <c r="C8641" s="571" t="s">
        <v>6774</v>
      </c>
      <c r="D8641" s="572">
        <v>59.81</v>
      </c>
    </row>
    <row r="8642" spans="1:4" ht="51">
      <c r="A8642" s="571">
        <v>11476</v>
      </c>
      <c r="B8642" s="571" t="s">
        <v>2353</v>
      </c>
      <c r="C8642" s="571" t="s">
        <v>6748</v>
      </c>
      <c r="D8642" s="572">
        <v>25.77</v>
      </c>
    </row>
    <row r="8643" spans="1:4" ht="38.25">
      <c r="A8643" s="571">
        <v>3082</v>
      </c>
      <c r="B8643" s="571" t="s">
        <v>957</v>
      </c>
      <c r="C8643" s="571" t="s">
        <v>6774</v>
      </c>
      <c r="D8643" s="572">
        <v>41.63</v>
      </c>
    </row>
    <row r="8644" spans="1:4" ht="51">
      <c r="A8644" s="571">
        <v>11484</v>
      </c>
      <c r="B8644" s="571" t="s">
        <v>2359</v>
      </c>
      <c r="C8644" s="571" t="s">
        <v>6748</v>
      </c>
      <c r="D8644" s="572">
        <v>29.7</v>
      </c>
    </row>
    <row r="8645" spans="1:4" ht="51">
      <c r="A8645" s="571">
        <v>38155</v>
      </c>
      <c r="B8645" s="571" t="s">
        <v>3792</v>
      </c>
      <c r="C8645" s="571" t="s">
        <v>6748</v>
      </c>
      <c r="D8645" s="572">
        <v>40.49</v>
      </c>
    </row>
    <row r="8646" spans="1:4" ht="51">
      <c r="A8646" s="571">
        <v>11468</v>
      </c>
      <c r="B8646" s="571" t="s">
        <v>2349</v>
      </c>
      <c r="C8646" s="571" t="s">
        <v>6748</v>
      </c>
      <c r="D8646" s="572">
        <v>9.09</v>
      </c>
    </row>
    <row r="8647" spans="1:4" ht="51">
      <c r="A8647" s="571">
        <v>11469</v>
      </c>
      <c r="B8647" s="571" t="s">
        <v>2350</v>
      </c>
      <c r="C8647" s="571" t="s">
        <v>6748</v>
      </c>
      <c r="D8647" s="572">
        <v>10.85</v>
      </c>
    </row>
    <row r="8648" spans="1:4" ht="51">
      <c r="A8648" s="571">
        <v>11477</v>
      </c>
      <c r="B8648" s="571" t="s">
        <v>2354</v>
      </c>
      <c r="C8648" s="571" t="s">
        <v>6774</v>
      </c>
      <c r="D8648" s="572">
        <v>49.32</v>
      </c>
    </row>
    <row r="8649" spans="1:4" ht="63.75">
      <c r="A8649" s="571">
        <v>40311</v>
      </c>
      <c r="B8649" s="571" t="s">
        <v>4350</v>
      </c>
      <c r="C8649" s="571" t="s">
        <v>6774</v>
      </c>
      <c r="D8649" s="572">
        <v>47.63</v>
      </c>
    </row>
    <row r="8650" spans="1:4" ht="51">
      <c r="A8650" s="571">
        <v>38165</v>
      </c>
      <c r="B8650" s="571" t="s">
        <v>3793</v>
      </c>
      <c r="C8650" s="571" t="s">
        <v>6774</v>
      </c>
      <c r="D8650" s="572">
        <v>53.28</v>
      </c>
    </row>
    <row r="8651" spans="1:4" ht="38.25">
      <c r="A8651" s="571">
        <v>3096</v>
      </c>
      <c r="B8651" s="571" t="s">
        <v>960</v>
      </c>
      <c r="C8651" s="571" t="s">
        <v>6774</v>
      </c>
      <c r="D8651" s="572">
        <v>27.38</v>
      </c>
    </row>
    <row r="8652" spans="1:4" ht="38.25">
      <c r="A8652" s="571">
        <v>11456</v>
      </c>
      <c r="B8652" s="571" t="s">
        <v>2343</v>
      </c>
      <c r="C8652" s="571" t="s">
        <v>6748</v>
      </c>
      <c r="D8652" s="572">
        <v>11.8</v>
      </c>
    </row>
    <row r="8653" spans="1:4" ht="25.5">
      <c r="A8653" s="571">
        <v>3119</v>
      </c>
      <c r="B8653" s="571" t="s">
        <v>975</v>
      </c>
      <c r="C8653" s="571" t="s">
        <v>6748</v>
      </c>
      <c r="D8653" s="572">
        <v>1.75</v>
      </c>
    </row>
    <row r="8654" spans="1:4" ht="25.5">
      <c r="A8654" s="571">
        <v>3122</v>
      </c>
      <c r="B8654" s="571" t="s">
        <v>978</v>
      </c>
      <c r="C8654" s="571" t="s">
        <v>6748</v>
      </c>
      <c r="D8654" s="572">
        <v>2.46</v>
      </c>
    </row>
    <row r="8655" spans="1:4" ht="25.5">
      <c r="A8655" s="571">
        <v>3121</v>
      </c>
      <c r="B8655" s="571" t="s">
        <v>977</v>
      </c>
      <c r="C8655" s="571" t="s">
        <v>6748</v>
      </c>
      <c r="D8655" s="572">
        <v>3.82</v>
      </c>
    </row>
    <row r="8656" spans="1:4" ht="25.5">
      <c r="A8656" s="571">
        <v>3120</v>
      </c>
      <c r="B8656" s="571" t="s">
        <v>976</v>
      </c>
      <c r="C8656" s="571" t="s">
        <v>6748</v>
      </c>
      <c r="D8656" s="572">
        <v>6.03</v>
      </c>
    </row>
    <row r="8657" spans="1:4" ht="25.5">
      <c r="A8657" s="571">
        <v>11455</v>
      </c>
      <c r="B8657" s="571" t="s">
        <v>2342</v>
      </c>
      <c r="C8657" s="571" t="s">
        <v>6748</v>
      </c>
      <c r="D8657" s="572">
        <v>8.4600000000000009</v>
      </c>
    </row>
    <row r="8658" spans="1:4" ht="38.25">
      <c r="A8658" s="571">
        <v>3111</v>
      </c>
      <c r="B8658" s="571" t="s">
        <v>969</v>
      </c>
      <c r="C8658" s="571" t="s">
        <v>6748</v>
      </c>
      <c r="D8658" s="572">
        <v>20.25</v>
      </c>
    </row>
    <row r="8659" spans="1:4" ht="38.25">
      <c r="A8659" s="571">
        <v>3108</v>
      </c>
      <c r="B8659" s="571" t="s">
        <v>968</v>
      </c>
      <c r="C8659" s="571" t="s">
        <v>6748</v>
      </c>
      <c r="D8659" s="572">
        <v>21.24</v>
      </c>
    </row>
    <row r="8660" spans="1:4" ht="38.25">
      <c r="A8660" s="571">
        <v>3105</v>
      </c>
      <c r="B8660" s="571" t="s">
        <v>965</v>
      </c>
      <c r="C8660" s="571" t="s">
        <v>6748</v>
      </c>
      <c r="D8660" s="572">
        <v>33.01</v>
      </c>
    </row>
    <row r="8661" spans="1:4" ht="38.25">
      <c r="A8661" s="571">
        <v>38178</v>
      </c>
      <c r="B8661" s="571" t="s">
        <v>3802</v>
      </c>
      <c r="C8661" s="571" t="s">
        <v>6748</v>
      </c>
      <c r="D8661" s="572">
        <v>21.57</v>
      </c>
    </row>
    <row r="8662" spans="1:4" ht="38.25">
      <c r="A8662" s="571">
        <v>11458</v>
      </c>
      <c r="B8662" s="571" t="s">
        <v>2345</v>
      </c>
      <c r="C8662" s="571" t="s">
        <v>6748</v>
      </c>
      <c r="D8662" s="572">
        <v>18.899999999999999</v>
      </c>
    </row>
    <row r="8663" spans="1:4" ht="38.25">
      <c r="A8663" s="571">
        <v>42481</v>
      </c>
      <c r="B8663" s="571" t="s">
        <v>13421</v>
      </c>
      <c r="C8663" s="571" t="s">
        <v>6753</v>
      </c>
      <c r="D8663" s="572">
        <v>24.73</v>
      </c>
    </row>
    <row r="8664" spans="1:4" ht="51">
      <c r="A8664" s="571">
        <v>11461</v>
      </c>
      <c r="B8664" s="571" t="s">
        <v>2346</v>
      </c>
      <c r="C8664" s="571" t="s">
        <v>6748</v>
      </c>
      <c r="D8664" s="572">
        <v>4.79</v>
      </c>
    </row>
    <row r="8665" spans="1:4" ht="51">
      <c r="A8665" s="571">
        <v>3106</v>
      </c>
      <c r="B8665" s="571" t="s">
        <v>966</v>
      </c>
      <c r="C8665" s="571" t="s">
        <v>6748</v>
      </c>
      <c r="D8665" s="572">
        <v>3.64</v>
      </c>
    </row>
    <row r="8666" spans="1:4" ht="38.25">
      <c r="A8666" s="571">
        <v>3107</v>
      </c>
      <c r="B8666" s="571" t="s">
        <v>967</v>
      </c>
      <c r="C8666" s="571" t="s">
        <v>6748</v>
      </c>
      <c r="D8666" s="572">
        <v>3.06</v>
      </c>
    </row>
    <row r="8667" spans="1:4">
      <c r="A8667" s="571">
        <v>25951</v>
      </c>
      <c r="B8667" s="571" t="s">
        <v>61</v>
      </c>
      <c r="C8667" s="571" t="s">
        <v>6745</v>
      </c>
      <c r="D8667" s="572">
        <v>2.0299999999999998</v>
      </c>
    </row>
    <row r="8668" spans="1:4">
      <c r="A8668" s="571">
        <v>3123</v>
      </c>
      <c r="B8668" s="571" t="s">
        <v>979</v>
      </c>
      <c r="C8668" s="571" t="s">
        <v>6745</v>
      </c>
      <c r="D8668" s="572">
        <v>1.9</v>
      </c>
    </row>
    <row r="8669" spans="1:4">
      <c r="A8669" s="571">
        <v>38125</v>
      </c>
      <c r="B8669" s="571" t="s">
        <v>3775</v>
      </c>
      <c r="C8669" s="571" t="s">
        <v>6745</v>
      </c>
      <c r="D8669" s="572">
        <v>0.61</v>
      </c>
    </row>
    <row r="8670" spans="1:4" ht="51">
      <c r="A8670" s="571">
        <v>39014</v>
      </c>
      <c r="B8670" s="571" t="s">
        <v>3930</v>
      </c>
      <c r="C8670" s="571" t="s">
        <v>6745</v>
      </c>
      <c r="D8670" s="572">
        <v>14.32</v>
      </c>
    </row>
    <row r="8671" spans="1:4" ht="38.25">
      <c r="A8671" s="571">
        <v>11894</v>
      </c>
      <c r="B8671" s="571" t="s">
        <v>2524</v>
      </c>
      <c r="C8671" s="571" t="s">
        <v>6748</v>
      </c>
      <c r="D8671" s="572">
        <v>455.13</v>
      </c>
    </row>
    <row r="8672" spans="1:4" ht="38.25">
      <c r="A8672" s="571">
        <v>39365</v>
      </c>
      <c r="B8672" s="571" t="s">
        <v>4074</v>
      </c>
      <c r="C8672" s="571" t="s">
        <v>6748</v>
      </c>
      <c r="D8672" s="572">
        <v>755.54</v>
      </c>
    </row>
    <row r="8673" spans="1:4" ht="38.25">
      <c r="A8673" s="571">
        <v>39366</v>
      </c>
      <c r="B8673" s="571" t="s">
        <v>4075</v>
      </c>
      <c r="C8673" s="571" t="s">
        <v>6748</v>
      </c>
      <c r="D8673" s="572">
        <v>1934.5</v>
      </c>
    </row>
    <row r="8674" spans="1:4" ht="38.25">
      <c r="A8674" s="571">
        <v>39367</v>
      </c>
      <c r="B8674" s="571" t="s">
        <v>4076</v>
      </c>
      <c r="C8674" s="571" t="s">
        <v>6748</v>
      </c>
      <c r="D8674" s="572">
        <v>2644.12</v>
      </c>
    </row>
    <row r="8675" spans="1:4" ht="25.5">
      <c r="A8675" s="571">
        <v>37394</v>
      </c>
      <c r="B8675" s="571" t="s">
        <v>3457</v>
      </c>
      <c r="C8675" s="571" t="s">
        <v>6960</v>
      </c>
      <c r="D8675" s="572">
        <v>45.58</v>
      </c>
    </row>
    <row r="8676" spans="1:4" ht="25.5">
      <c r="A8676" s="571">
        <v>14146</v>
      </c>
      <c r="B8676" s="571" t="s">
        <v>2830</v>
      </c>
      <c r="C8676" s="571" t="s">
        <v>6960</v>
      </c>
      <c r="D8676" s="572">
        <v>73.3</v>
      </c>
    </row>
    <row r="8677" spans="1:4" ht="25.5">
      <c r="A8677" s="571">
        <v>38134</v>
      </c>
      <c r="B8677" s="571" t="s">
        <v>3783</v>
      </c>
      <c r="C8677" s="571" t="s">
        <v>6745</v>
      </c>
      <c r="D8677" s="572">
        <v>52.25</v>
      </c>
    </row>
    <row r="8678" spans="1:4" ht="25.5">
      <c r="A8678" s="571">
        <v>38132</v>
      </c>
      <c r="B8678" s="571" t="s">
        <v>3781</v>
      </c>
      <c r="C8678" s="571" t="s">
        <v>6745</v>
      </c>
      <c r="D8678" s="572">
        <v>53.29</v>
      </c>
    </row>
    <row r="8679" spans="1:4" ht="25.5">
      <c r="A8679" s="571">
        <v>38133</v>
      </c>
      <c r="B8679" s="571" t="s">
        <v>3782</v>
      </c>
      <c r="C8679" s="571" t="s">
        <v>6745</v>
      </c>
      <c r="D8679" s="572">
        <v>51.54</v>
      </c>
    </row>
    <row r="8680" spans="1:4" ht="38.25">
      <c r="A8680" s="571">
        <v>938</v>
      </c>
      <c r="B8680" s="571" t="s">
        <v>465</v>
      </c>
      <c r="C8680" s="571" t="s">
        <v>6752</v>
      </c>
      <c r="D8680" s="572">
        <v>0.73</v>
      </c>
    </row>
    <row r="8681" spans="1:4" ht="38.25">
      <c r="A8681" s="571">
        <v>937</v>
      </c>
      <c r="B8681" s="571" t="s">
        <v>464</v>
      </c>
      <c r="C8681" s="571" t="s">
        <v>6752</v>
      </c>
      <c r="D8681" s="572">
        <v>4.51</v>
      </c>
    </row>
    <row r="8682" spans="1:4" ht="38.25">
      <c r="A8682" s="571">
        <v>939</v>
      </c>
      <c r="B8682" s="571" t="s">
        <v>466</v>
      </c>
      <c r="C8682" s="571" t="s">
        <v>6752</v>
      </c>
      <c r="D8682" s="572">
        <v>1.17</v>
      </c>
    </row>
    <row r="8683" spans="1:4" ht="38.25">
      <c r="A8683" s="571">
        <v>944</v>
      </c>
      <c r="B8683" s="571" t="s">
        <v>468</v>
      </c>
      <c r="C8683" s="571" t="s">
        <v>6752</v>
      </c>
      <c r="D8683" s="572">
        <v>2</v>
      </c>
    </row>
    <row r="8684" spans="1:4" ht="38.25">
      <c r="A8684" s="571">
        <v>940</v>
      </c>
      <c r="B8684" s="571" t="s">
        <v>467</v>
      </c>
      <c r="C8684" s="571" t="s">
        <v>6752</v>
      </c>
      <c r="D8684" s="572">
        <v>2.76</v>
      </c>
    </row>
    <row r="8685" spans="1:4" ht="38.25">
      <c r="A8685" s="571">
        <v>936</v>
      </c>
      <c r="B8685" s="571" t="s">
        <v>6768</v>
      </c>
      <c r="C8685" s="571" t="s">
        <v>6752</v>
      </c>
      <c r="D8685" s="572">
        <v>1.75</v>
      </c>
    </row>
    <row r="8686" spans="1:4" ht="38.25">
      <c r="A8686" s="571">
        <v>935</v>
      </c>
      <c r="B8686" s="571" t="s">
        <v>463</v>
      </c>
      <c r="C8686" s="571" t="s">
        <v>6752</v>
      </c>
      <c r="D8686" s="572">
        <v>1.34</v>
      </c>
    </row>
    <row r="8687" spans="1:4" ht="25.5">
      <c r="A8687" s="571">
        <v>406</v>
      </c>
      <c r="B8687" s="571" t="s">
        <v>278</v>
      </c>
      <c r="C8687" s="571" t="s">
        <v>6748</v>
      </c>
      <c r="D8687" s="572">
        <v>50.94</v>
      </c>
    </row>
    <row r="8688" spans="1:4" ht="25.5">
      <c r="A8688" s="571">
        <v>42529</v>
      </c>
      <c r="B8688" s="571" t="s">
        <v>13422</v>
      </c>
      <c r="C8688" s="571" t="s">
        <v>6752</v>
      </c>
      <c r="D8688" s="572">
        <v>0.92</v>
      </c>
    </row>
    <row r="8689" spans="1:4" ht="38.25">
      <c r="A8689" s="571">
        <v>39634</v>
      </c>
      <c r="B8689" s="571" t="s">
        <v>4207</v>
      </c>
      <c r="C8689" s="571" t="s">
        <v>6752</v>
      </c>
      <c r="D8689" s="572">
        <v>6.6</v>
      </c>
    </row>
    <row r="8690" spans="1:4" ht="25.5">
      <c r="A8690" s="571">
        <v>39701</v>
      </c>
      <c r="B8690" s="571" t="s">
        <v>6071</v>
      </c>
      <c r="C8690" s="571" t="s">
        <v>6748</v>
      </c>
      <c r="D8690" s="572">
        <v>66.959999999999994</v>
      </c>
    </row>
    <row r="8691" spans="1:4">
      <c r="A8691" s="571">
        <v>12815</v>
      </c>
      <c r="B8691" s="571" t="s">
        <v>2737</v>
      </c>
      <c r="C8691" s="571" t="s">
        <v>6748</v>
      </c>
      <c r="D8691" s="572">
        <v>6.74</v>
      </c>
    </row>
    <row r="8692" spans="1:4" ht="25.5">
      <c r="A8692" s="571">
        <v>407</v>
      </c>
      <c r="B8692" s="571" t="s">
        <v>279</v>
      </c>
      <c r="C8692" s="571" t="s">
        <v>6745</v>
      </c>
      <c r="D8692" s="572">
        <v>30.04</v>
      </c>
    </row>
    <row r="8693" spans="1:4" ht="38.25">
      <c r="A8693" s="571">
        <v>39431</v>
      </c>
      <c r="B8693" s="571" t="s">
        <v>4109</v>
      </c>
      <c r="C8693" s="571" t="s">
        <v>6752</v>
      </c>
      <c r="D8693" s="572">
        <v>0.22</v>
      </c>
    </row>
    <row r="8694" spans="1:4" ht="38.25">
      <c r="A8694" s="571">
        <v>39432</v>
      </c>
      <c r="B8694" s="571" t="s">
        <v>4110</v>
      </c>
      <c r="C8694" s="571" t="s">
        <v>6752</v>
      </c>
      <c r="D8694" s="572">
        <v>2.85</v>
      </c>
    </row>
    <row r="8695" spans="1:4" ht="25.5">
      <c r="A8695" s="571">
        <v>20111</v>
      </c>
      <c r="B8695" s="571" t="s">
        <v>28</v>
      </c>
      <c r="C8695" s="571" t="s">
        <v>6748</v>
      </c>
      <c r="D8695" s="572">
        <v>9</v>
      </c>
    </row>
    <row r="8696" spans="1:4" ht="25.5">
      <c r="A8696" s="571">
        <v>21127</v>
      </c>
      <c r="B8696" s="571" t="s">
        <v>3042</v>
      </c>
      <c r="C8696" s="571" t="s">
        <v>6748</v>
      </c>
      <c r="D8696" s="572">
        <v>3.4</v>
      </c>
    </row>
    <row r="8697" spans="1:4" ht="25.5">
      <c r="A8697" s="571">
        <v>404</v>
      </c>
      <c r="B8697" s="571" t="s">
        <v>277</v>
      </c>
      <c r="C8697" s="571" t="s">
        <v>6752</v>
      </c>
      <c r="D8697" s="572">
        <v>1.22</v>
      </c>
    </row>
    <row r="8698" spans="1:4" ht="25.5">
      <c r="A8698" s="571">
        <v>14151</v>
      </c>
      <c r="B8698" s="571" t="s">
        <v>2834</v>
      </c>
      <c r="C8698" s="571" t="s">
        <v>6748</v>
      </c>
      <c r="D8698" s="572">
        <v>52.68</v>
      </c>
    </row>
    <row r="8699" spans="1:4" ht="25.5">
      <c r="A8699" s="571">
        <v>14153</v>
      </c>
      <c r="B8699" s="571" t="s">
        <v>2836</v>
      </c>
      <c r="C8699" s="571" t="s">
        <v>6748</v>
      </c>
      <c r="D8699" s="572">
        <v>59.55</v>
      </c>
    </row>
    <row r="8700" spans="1:4" ht="25.5">
      <c r="A8700" s="571">
        <v>14152</v>
      </c>
      <c r="B8700" s="571" t="s">
        <v>2835</v>
      </c>
      <c r="C8700" s="571" t="s">
        <v>6748</v>
      </c>
      <c r="D8700" s="572">
        <v>45.72</v>
      </c>
    </row>
    <row r="8701" spans="1:4" ht="25.5">
      <c r="A8701" s="571">
        <v>14154</v>
      </c>
      <c r="B8701" s="571" t="s">
        <v>2837</v>
      </c>
      <c r="C8701" s="571" t="s">
        <v>6748</v>
      </c>
      <c r="D8701" s="572">
        <v>160.02000000000001</v>
      </c>
    </row>
    <row r="8702" spans="1:4" ht="38.25">
      <c r="A8702" s="571">
        <v>42015</v>
      </c>
      <c r="B8702" s="571" t="s">
        <v>7333</v>
      </c>
      <c r="C8702" s="571" t="s">
        <v>6752</v>
      </c>
      <c r="D8702" s="572">
        <v>0.09</v>
      </c>
    </row>
    <row r="8703" spans="1:4" ht="25.5">
      <c r="A8703" s="571">
        <v>3146</v>
      </c>
      <c r="B8703" s="571" t="s">
        <v>108</v>
      </c>
      <c r="C8703" s="571" t="s">
        <v>6748</v>
      </c>
      <c r="D8703" s="572">
        <v>3.39</v>
      </c>
    </row>
    <row r="8704" spans="1:4" ht="25.5">
      <c r="A8704" s="571">
        <v>3143</v>
      </c>
      <c r="B8704" s="571" t="s">
        <v>83</v>
      </c>
      <c r="C8704" s="571" t="s">
        <v>6748</v>
      </c>
      <c r="D8704" s="572">
        <v>7.71</v>
      </c>
    </row>
    <row r="8705" spans="1:4" ht="25.5">
      <c r="A8705" s="571">
        <v>3148</v>
      </c>
      <c r="B8705" s="571" t="s">
        <v>107</v>
      </c>
      <c r="C8705" s="571" t="s">
        <v>6748</v>
      </c>
      <c r="D8705" s="572">
        <v>12.5</v>
      </c>
    </row>
    <row r="8706" spans="1:4" ht="38.25">
      <c r="A8706" s="571">
        <v>4310</v>
      </c>
      <c r="B8706" s="571" t="s">
        <v>1392</v>
      </c>
      <c r="C8706" s="571" t="s">
        <v>6748</v>
      </c>
      <c r="D8706" s="572">
        <v>1.78</v>
      </c>
    </row>
    <row r="8707" spans="1:4" ht="25.5">
      <c r="A8707" s="571">
        <v>4311</v>
      </c>
      <c r="B8707" s="571" t="s">
        <v>1393</v>
      </c>
      <c r="C8707" s="571" t="s">
        <v>6748</v>
      </c>
      <c r="D8707" s="572">
        <v>1.25</v>
      </c>
    </row>
    <row r="8708" spans="1:4" ht="38.25">
      <c r="A8708" s="571">
        <v>4312</v>
      </c>
      <c r="B8708" s="571" t="s">
        <v>1394</v>
      </c>
      <c r="C8708" s="571" t="s">
        <v>6748</v>
      </c>
      <c r="D8708" s="572">
        <v>1.75</v>
      </c>
    </row>
    <row r="8709" spans="1:4">
      <c r="A8709" s="571">
        <v>11162</v>
      </c>
      <c r="B8709" s="571" t="s">
        <v>2286</v>
      </c>
      <c r="C8709" s="571" t="s">
        <v>6748</v>
      </c>
      <c r="D8709" s="572">
        <v>1.19</v>
      </c>
    </row>
    <row r="8710" spans="1:4">
      <c r="A8710" s="571">
        <v>13261</v>
      </c>
      <c r="B8710" s="571" t="s">
        <v>2770</v>
      </c>
      <c r="C8710" s="571" t="s">
        <v>6748</v>
      </c>
      <c r="D8710" s="572">
        <v>2.46</v>
      </c>
    </row>
    <row r="8711" spans="1:4" ht="25.5">
      <c r="A8711" s="571">
        <v>3255</v>
      </c>
      <c r="B8711" s="571" t="s">
        <v>982</v>
      </c>
      <c r="C8711" s="571" t="s">
        <v>6748</v>
      </c>
      <c r="D8711" s="572">
        <v>4.18</v>
      </c>
    </row>
    <row r="8712" spans="1:4" ht="25.5">
      <c r="A8712" s="571">
        <v>3254</v>
      </c>
      <c r="B8712" s="571" t="s">
        <v>981</v>
      </c>
      <c r="C8712" s="571" t="s">
        <v>6748</v>
      </c>
      <c r="D8712" s="572">
        <v>74.58</v>
      </c>
    </row>
    <row r="8713" spans="1:4" ht="25.5">
      <c r="A8713" s="571">
        <v>3259</v>
      </c>
      <c r="B8713" s="571" t="s">
        <v>985</v>
      </c>
      <c r="C8713" s="571" t="s">
        <v>6748</v>
      </c>
      <c r="D8713" s="572">
        <v>7.78</v>
      </c>
    </row>
    <row r="8714" spans="1:4" ht="25.5">
      <c r="A8714" s="571">
        <v>3258</v>
      </c>
      <c r="B8714" s="571" t="s">
        <v>984</v>
      </c>
      <c r="C8714" s="571" t="s">
        <v>6748</v>
      </c>
      <c r="D8714" s="572">
        <v>5.9</v>
      </c>
    </row>
    <row r="8715" spans="1:4" ht="25.5">
      <c r="A8715" s="571">
        <v>3251</v>
      </c>
      <c r="B8715" s="571" t="s">
        <v>980</v>
      </c>
      <c r="C8715" s="571" t="s">
        <v>6748</v>
      </c>
      <c r="D8715" s="572">
        <v>3.14</v>
      </c>
    </row>
    <row r="8716" spans="1:4" ht="25.5">
      <c r="A8716" s="571">
        <v>3256</v>
      </c>
      <c r="B8716" s="571" t="s">
        <v>983</v>
      </c>
      <c r="C8716" s="571" t="s">
        <v>6748</v>
      </c>
      <c r="D8716" s="572">
        <v>5.4</v>
      </c>
    </row>
    <row r="8717" spans="1:4" ht="25.5">
      <c r="A8717" s="571">
        <v>3261</v>
      </c>
      <c r="B8717" s="571" t="s">
        <v>987</v>
      </c>
      <c r="C8717" s="571" t="s">
        <v>6748</v>
      </c>
      <c r="D8717" s="572">
        <v>64.39</v>
      </c>
    </row>
    <row r="8718" spans="1:4" ht="25.5">
      <c r="A8718" s="571">
        <v>3260</v>
      </c>
      <c r="B8718" s="571" t="s">
        <v>986</v>
      </c>
      <c r="C8718" s="571" t="s">
        <v>6748</v>
      </c>
      <c r="D8718" s="572">
        <v>10.39</v>
      </c>
    </row>
    <row r="8719" spans="1:4" ht="25.5">
      <c r="A8719" s="571">
        <v>3272</v>
      </c>
      <c r="B8719" s="571" t="s">
        <v>997</v>
      </c>
      <c r="C8719" s="571" t="s">
        <v>6748</v>
      </c>
      <c r="D8719" s="572">
        <v>26.74</v>
      </c>
    </row>
    <row r="8720" spans="1:4" ht="25.5">
      <c r="A8720" s="571">
        <v>3265</v>
      </c>
      <c r="B8720" s="571" t="s">
        <v>991</v>
      </c>
      <c r="C8720" s="571" t="s">
        <v>6748</v>
      </c>
      <c r="D8720" s="572">
        <v>21.24</v>
      </c>
    </row>
    <row r="8721" spans="1:4" ht="25.5">
      <c r="A8721" s="571">
        <v>3262</v>
      </c>
      <c r="B8721" s="571" t="s">
        <v>988</v>
      </c>
      <c r="C8721" s="571" t="s">
        <v>6748</v>
      </c>
      <c r="D8721" s="572">
        <v>9.3000000000000007</v>
      </c>
    </row>
    <row r="8722" spans="1:4" ht="25.5">
      <c r="A8722" s="571">
        <v>3264</v>
      </c>
      <c r="B8722" s="571" t="s">
        <v>990</v>
      </c>
      <c r="C8722" s="571" t="s">
        <v>6748</v>
      </c>
      <c r="D8722" s="572">
        <v>15.27</v>
      </c>
    </row>
    <row r="8723" spans="1:4" ht="25.5">
      <c r="A8723" s="571">
        <v>3267</v>
      </c>
      <c r="B8723" s="571" t="s">
        <v>993</v>
      </c>
      <c r="C8723" s="571" t="s">
        <v>6748</v>
      </c>
      <c r="D8723" s="572">
        <v>49.89</v>
      </c>
    </row>
    <row r="8724" spans="1:4" ht="25.5">
      <c r="A8724" s="571">
        <v>3266</v>
      </c>
      <c r="B8724" s="571" t="s">
        <v>992</v>
      </c>
      <c r="C8724" s="571" t="s">
        <v>6748</v>
      </c>
      <c r="D8724" s="572">
        <v>31.74</v>
      </c>
    </row>
    <row r="8725" spans="1:4" ht="25.5">
      <c r="A8725" s="571">
        <v>3263</v>
      </c>
      <c r="B8725" s="571" t="s">
        <v>989</v>
      </c>
      <c r="C8725" s="571" t="s">
        <v>6748</v>
      </c>
      <c r="D8725" s="572">
        <v>12.7</v>
      </c>
    </row>
    <row r="8726" spans="1:4" ht="25.5">
      <c r="A8726" s="571">
        <v>3268</v>
      </c>
      <c r="B8726" s="571" t="s">
        <v>994</v>
      </c>
      <c r="C8726" s="571" t="s">
        <v>6748</v>
      </c>
      <c r="D8726" s="572">
        <v>67.45</v>
      </c>
    </row>
    <row r="8727" spans="1:4" ht="25.5">
      <c r="A8727" s="571">
        <v>3271</v>
      </c>
      <c r="B8727" s="571" t="s">
        <v>996</v>
      </c>
      <c r="C8727" s="571" t="s">
        <v>6748</v>
      </c>
      <c r="D8727" s="572">
        <v>99.72</v>
      </c>
    </row>
    <row r="8728" spans="1:4" ht="25.5">
      <c r="A8728" s="571">
        <v>3270</v>
      </c>
      <c r="B8728" s="571" t="s">
        <v>995</v>
      </c>
      <c r="C8728" s="571" t="s">
        <v>6748</v>
      </c>
      <c r="D8728" s="572">
        <v>167.54</v>
      </c>
    </row>
    <row r="8729" spans="1:4" ht="51">
      <c r="A8729" s="571">
        <v>3275</v>
      </c>
      <c r="B8729" s="571" t="s">
        <v>998</v>
      </c>
      <c r="C8729" s="571" t="s">
        <v>6753</v>
      </c>
      <c r="D8729" s="572">
        <v>71.83</v>
      </c>
    </row>
    <row r="8730" spans="1:4" ht="51">
      <c r="A8730" s="571">
        <v>39512</v>
      </c>
      <c r="B8730" s="571" t="s">
        <v>7236</v>
      </c>
      <c r="C8730" s="571" t="s">
        <v>6753</v>
      </c>
      <c r="D8730" s="572">
        <v>69.180000000000007</v>
      </c>
    </row>
    <row r="8731" spans="1:4" ht="51">
      <c r="A8731" s="571">
        <v>39511</v>
      </c>
      <c r="B8731" s="571" t="s">
        <v>7235</v>
      </c>
      <c r="C8731" s="571" t="s">
        <v>6753</v>
      </c>
      <c r="D8731" s="572">
        <v>75.459999999999994</v>
      </c>
    </row>
    <row r="8732" spans="1:4" ht="63.75">
      <c r="A8732" s="571">
        <v>39513</v>
      </c>
      <c r="B8732" s="571" t="s">
        <v>7237</v>
      </c>
      <c r="C8732" s="571" t="s">
        <v>6753</v>
      </c>
      <c r="D8732" s="572">
        <v>80.94</v>
      </c>
    </row>
    <row r="8733" spans="1:4" ht="38.25">
      <c r="A8733" s="571">
        <v>3286</v>
      </c>
      <c r="B8733" s="571" t="s">
        <v>1006</v>
      </c>
      <c r="C8733" s="571" t="s">
        <v>6753</v>
      </c>
      <c r="D8733" s="572">
        <v>42.35</v>
      </c>
    </row>
    <row r="8734" spans="1:4" ht="51">
      <c r="A8734" s="571">
        <v>3287</v>
      </c>
      <c r="B8734" s="571" t="s">
        <v>1007</v>
      </c>
      <c r="C8734" s="571" t="s">
        <v>6753</v>
      </c>
      <c r="D8734" s="572">
        <v>64</v>
      </c>
    </row>
    <row r="8735" spans="1:4" ht="38.25">
      <c r="A8735" s="571">
        <v>3283</v>
      </c>
      <c r="B8735" s="571" t="s">
        <v>1005</v>
      </c>
      <c r="C8735" s="571" t="s">
        <v>6753</v>
      </c>
      <c r="D8735" s="572">
        <v>13.44</v>
      </c>
    </row>
    <row r="8736" spans="1:4" ht="38.25">
      <c r="A8736" s="571">
        <v>11587</v>
      </c>
      <c r="B8736" s="571" t="s">
        <v>2383</v>
      </c>
      <c r="C8736" s="571" t="s">
        <v>6753</v>
      </c>
      <c r="D8736" s="572">
        <v>49.25</v>
      </c>
    </row>
    <row r="8737" spans="1:4" ht="38.25">
      <c r="A8737" s="571">
        <v>36225</v>
      </c>
      <c r="B8737" s="571" t="s">
        <v>3370</v>
      </c>
      <c r="C8737" s="571" t="s">
        <v>6753</v>
      </c>
      <c r="D8737" s="572">
        <v>20.010000000000002</v>
      </c>
    </row>
    <row r="8738" spans="1:4" ht="38.25">
      <c r="A8738" s="571">
        <v>36230</v>
      </c>
      <c r="B8738" s="571" t="s">
        <v>3371</v>
      </c>
      <c r="C8738" s="571" t="s">
        <v>6753</v>
      </c>
      <c r="D8738" s="572">
        <v>14.7</v>
      </c>
    </row>
    <row r="8739" spans="1:4" ht="38.25">
      <c r="A8739" s="571">
        <v>36238</v>
      </c>
      <c r="B8739" s="571" t="s">
        <v>3372</v>
      </c>
      <c r="C8739" s="571" t="s">
        <v>6753</v>
      </c>
      <c r="D8739" s="572">
        <v>14.36</v>
      </c>
    </row>
    <row r="8740" spans="1:4" ht="25.5">
      <c r="A8740" s="571">
        <v>11887</v>
      </c>
      <c r="B8740" s="571" t="s">
        <v>2518</v>
      </c>
      <c r="C8740" s="571" t="s">
        <v>6748</v>
      </c>
      <c r="D8740" s="572">
        <v>2144.0300000000002</v>
      </c>
    </row>
    <row r="8741" spans="1:4" ht="25.5">
      <c r="A8741" s="571">
        <v>11883</v>
      </c>
      <c r="B8741" s="571" t="s">
        <v>2514</v>
      </c>
      <c r="C8741" s="571" t="s">
        <v>6748</v>
      </c>
      <c r="D8741" s="572">
        <v>3152.11</v>
      </c>
    </row>
    <row r="8742" spans="1:4" ht="25.5">
      <c r="A8742" s="571">
        <v>11884</v>
      </c>
      <c r="B8742" s="571" t="s">
        <v>2515</v>
      </c>
      <c r="C8742" s="571" t="s">
        <v>6748</v>
      </c>
      <c r="D8742" s="572">
        <v>3381.93</v>
      </c>
    </row>
    <row r="8743" spans="1:4" ht="25.5">
      <c r="A8743" s="571">
        <v>11885</v>
      </c>
      <c r="B8743" s="571" t="s">
        <v>2516</v>
      </c>
      <c r="C8743" s="571" t="s">
        <v>6748</v>
      </c>
      <c r="D8743" s="572">
        <v>3772</v>
      </c>
    </row>
    <row r="8744" spans="1:4" ht="25.5">
      <c r="A8744" s="571">
        <v>11886</v>
      </c>
      <c r="B8744" s="571" t="s">
        <v>2517</v>
      </c>
      <c r="C8744" s="571" t="s">
        <v>6748</v>
      </c>
      <c r="D8744" s="572">
        <v>1215.7</v>
      </c>
    </row>
    <row r="8745" spans="1:4" ht="25.5">
      <c r="A8745" s="571">
        <v>11888</v>
      </c>
      <c r="B8745" s="571" t="s">
        <v>2519</v>
      </c>
      <c r="C8745" s="571" t="s">
        <v>6748</v>
      </c>
      <c r="D8745" s="572">
        <v>2854.95</v>
      </c>
    </row>
    <row r="8746" spans="1:4" ht="25.5">
      <c r="A8746" s="571">
        <v>3277</v>
      </c>
      <c r="B8746" s="571" t="s">
        <v>999</v>
      </c>
      <c r="C8746" s="571" t="s">
        <v>6748</v>
      </c>
      <c r="D8746" s="572">
        <v>481.46</v>
      </c>
    </row>
    <row r="8747" spans="1:4" ht="25.5">
      <c r="A8747" s="571">
        <v>3281</v>
      </c>
      <c r="B8747" s="571" t="s">
        <v>1003</v>
      </c>
      <c r="C8747" s="571" t="s">
        <v>6748</v>
      </c>
      <c r="D8747" s="572">
        <v>398.71</v>
      </c>
    </row>
    <row r="8748" spans="1:4" ht="63.75">
      <c r="A8748" s="571">
        <v>39363</v>
      </c>
      <c r="B8748" s="571" t="s">
        <v>4072</v>
      </c>
      <c r="C8748" s="571" t="s">
        <v>6748</v>
      </c>
      <c r="D8748" s="572">
        <v>3077.62</v>
      </c>
    </row>
    <row r="8749" spans="1:4" ht="63.75">
      <c r="A8749" s="571">
        <v>39361</v>
      </c>
      <c r="B8749" s="571" t="s">
        <v>4070</v>
      </c>
      <c r="C8749" s="571" t="s">
        <v>6748</v>
      </c>
      <c r="D8749" s="572">
        <v>791.38</v>
      </c>
    </row>
    <row r="8750" spans="1:4" ht="63.75">
      <c r="A8750" s="571">
        <v>39362</v>
      </c>
      <c r="B8750" s="571" t="s">
        <v>4071</v>
      </c>
      <c r="C8750" s="571" t="s">
        <v>6748</v>
      </c>
      <c r="D8750" s="572">
        <v>2435.3000000000002</v>
      </c>
    </row>
    <row r="8751" spans="1:4" ht="63.75">
      <c r="A8751" s="571">
        <v>39364</v>
      </c>
      <c r="B8751" s="571" t="s">
        <v>4073</v>
      </c>
      <c r="C8751" s="571" t="s">
        <v>6748</v>
      </c>
      <c r="D8751" s="572">
        <v>7034.57</v>
      </c>
    </row>
    <row r="8752" spans="1:4" ht="38.25">
      <c r="A8752" s="571">
        <v>14576</v>
      </c>
      <c r="B8752" s="571" t="s">
        <v>2863</v>
      </c>
      <c r="C8752" s="571" t="s">
        <v>6748</v>
      </c>
      <c r="D8752" s="572">
        <v>2800463.21</v>
      </c>
    </row>
    <row r="8753" spans="1:4" ht="25.5">
      <c r="A8753" s="571">
        <v>13877</v>
      </c>
      <c r="B8753" s="571" t="s">
        <v>2809</v>
      </c>
      <c r="C8753" s="571" t="s">
        <v>6748</v>
      </c>
      <c r="D8753" s="572">
        <v>1198836.53</v>
      </c>
    </row>
    <row r="8754" spans="1:4" ht="25.5">
      <c r="A8754" s="571">
        <v>7307</v>
      </c>
      <c r="B8754" s="571" t="s">
        <v>1873</v>
      </c>
      <c r="C8754" s="571" t="s">
        <v>6747</v>
      </c>
      <c r="D8754" s="572">
        <v>20.55</v>
      </c>
    </row>
    <row r="8755" spans="1:4">
      <c r="A8755" s="571">
        <v>38122</v>
      </c>
      <c r="B8755" s="571" t="s">
        <v>3772</v>
      </c>
      <c r="C8755" s="571" t="s">
        <v>6747</v>
      </c>
      <c r="D8755" s="572">
        <v>7.3</v>
      </c>
    </row>
    <row r="8756" spans="1:4" ht="25.5">
      <c r="A8756" s="571">
        <v>6086</v>
      </c>
      <c r="B8756" s="571" t="s">
        <v>1667</v>
      </c>
      <c r="C8756" s="571" t="s">
        <v>6809</v>
      </c>
      <c r="D8756" s="572">
        <v>58.22</v>
      </c>
    </row>
    <row r="8757" spans="1:4" ht="38.25">
      <c r="A8757" s="571">
        <v>38633</v>
      </c>
      <c r="B8757" s="571" t="s">
        <v>3908</v>
      </c>
      <c r="C8757" s="571" t="s">
        <v>6748</v>
      </c>
      <c r="D8757" s="572">
        <v>15.45</v>
      </c>
    </row>
    <row r="8758" spans="1:4" ht="38.25">
      <c r="A8758" s="571">
        <v>12344</v>
      </c>
      <c r="B8758" s="571" t="s">
        <v>2610</v>
      </c>
      <c r="C8758" s="571" t="s">
        <v>6748</v>
      </c>
      <c r="D8758" s="572">
        <v>1.47</v>
      </c>
    </row>
    <row r="8759" spans="1:4" ht="38.25">
      <c r="A8759" s="571">
        <v>12343</v>
      </c>
      <c r="B8759" s="571" t="s">
        <v>2609</v>
      </c>
      <c r="C8759" s="571" t="s">
        <v>6748</v>
      </c>
      <c r="D8759" s="572">
        <v>2.2799999999999998</v>
      </c>
    </row>
    <row r="8760" spans="1:4" ht="38.25">
      <c r="A8760" s="571">
        <v>3295</v>
      </c>
      <c r="B8760" s="571" t="s">
        <v>1011</v>
      </c>
      <c r="C8760" s="571" t="s">
        <v>6748</v>
      </c>
      <c r="D8760" s="572">
        <v>7.98</v>
      </c>
    </row>
    <row r="8761" spans="1:4" ht="38.25">
      <c r="A8761" s="571">
        <v>3302</v>
      </c>
      <c r="B8761" s="571" t="s">
        <v>1014</v>
      </c>
      <c r="C8761" s="571" t="s">
        <v>6748</v>
      </c>
      <c r="D8761" s="572">
        <v>8.34</v>
      </c>
    </row>
    <row r="8762" spans="1:4" ht="38.25">
      <c r="A8762" s="571">
        <v>3297</v>
      </c>
      <c r="B8762" s="571" t="s">
        <v>1012</v>
      </c>
      <c r="C8762" s="571" t="s">
        <v>6748</v>
      </c>
      <c r="D8762" s="572">
        <v>8.91</v>
      </c>
    </row>
    <row r="8763" spans="1:4" ht="38.25">
      <c r="A8763" s="571">
        <v>3294</v>
      </c>
      <c r="B8763" s="571" t="s">
        <v>1010</v>
      </c>
      <c r="C8763" s="571" t="s">
        <v>6748</v>
      </c>
      <c r="D8763" s="572">
        <v>9.0399999999999991</v>
      </c>
    </row>
    <row r="8764" spans="1:4" ht="38.25">
      <c r="A8764" s="571">
        <v>3292</v>
      </c>
      <c r="B8764" s="571" t="s">
        <v>1009</v>
      </c>
      <c r="C8764" s="571" t="s">
        <v>6748</v>
      </c>
      <c r="D8764" s="572">
        <v>8.5</v>
      </c>
    </row>
    <row r="8765" spans="1:4" ht="38.25">
      <c r="A8765" s="571">
        <v>3298</v>
      </c>
      <c r="B8765" s="571" t="s">
        <v>1013</v>
      </c>
      <c r="C8765" s="571" t="s">
        <v>6748</v>
      </c>
      <c r="D8765" s="572">
        <v>19.920000000000002</v>
      </c>
    </row>
    <row r="8766" spans="1:4" ht="38.25">
      <c r="A8766" s="571">
        <v>11596</v>
      </c>
      <c r="B8766" s="571" t="s">
        <v>2388</v>
      </c>
      <c r="C8766" s="571" t="s">
        <v>6748</v>
      </c>
      <c r="D8766" s="572">
        <v>347.53</v>
      </c>
    </row>
    <row r="8767" spans="1:4" ht="38.25">
      <c r="A8767" s="571">
        <v>34802</v>
      </c>
      <c r="B8767" s="571" t="s">
        <v>3321</v>
      </c>
      <c r="C8767" s="571" t="s">
        <v>6748</v>
      </c>
      <c r="D8767" s="572">
        <v>954.43</v>
      </c>
    </row>
    <row r="8768" spans="1:4" ht="38.25">
      <c r="A8768" s="571">
        <v>11588</v>
      </c>
      <c r="B8768" s="571" t="s">
        <v>2384</v>
      </c>
      <c r="C8768" s="571" t="s">
        <v>6748</v>
      </c>
      <c r="D8768" s="572">
        <v>1029.67</v>
      </c>
    </row>
    <row r="8769" spans="1:4" ht="38.25">
      <c r="A8769" s="571">
        <v>34383</v>
      </c>
      <c r="B8769" s="571" t="s">
        <v>3144</v>
      </c>
      <c r="C8769" s="571" t="s">
        <v>6748</v>
      </c>
      <c r="D8769" s="572">
        <v>1132.71</v>
      </c>
    </row>
    <row r="8770" spans="1:4" ht="38.25">
      <c r="A8770" s="571">
        <v>40451</v>
      </c>
      <c r="B8770" s="571" t="s">
        <v>4374</v>
      </c>
      <c r="C8770" s="571" t="s">
        <v>6753</v>
      </c>
      <c r="D8770" s="572">
        <v>91.56</v>
      </c>
    </row>
    <row r="8771" spans="1:4" ht="38.25">
      <c r="A8771" s="571">
        <v>40453</v>
      </c>
      <c r="B8771" s="571" t="s">
        <v>4376</v>
      </c>
      <c r="C8771" s="571" t="s">
        <v>6753</v>
      </c>
      <c r="D8771" s="572">
        <v>99.07</v>
      </c>
    </row>
    <row r="8772" spans="1:4" ht="38.25">
      <c r="A8772" s="571">
        <v>40452</v>
      </c>
      <c r="B8772" s="571" t="s">
        <v>4375</v>
      </c>
      <c r="C8772" s="571" t="s">
        <v>6753</v>
      </c>
      <c r="D8772" s="572">
        <v>108.66</v>
      </c>
    </row>
    <row r="8773" spans="1:4" ht="38.25">
      <c r="A8773" s="571">
        <v>11594</v>
      </c>
      <c r="B8773" s="571" t="s">
        <v>2387</v>
      </c>
      <c r="C8773" s="571" t="s">
        <v>6748</v>
      </c>
      <c r="D8773" s="572">
        <v>328.18</v>
      </c>
    </row>
    <row r="8774" spans="1:4" ht="25.5">
      <c r="A8774" s="571">
        <v>3311</v>
      </c>
      <c r="B8774" s="571" t="s">
        <v>1016</v>
      </c>
      <c r="C8774" s="571" t="s">
        <v>6746</v>
      </c>
      <c r="D8774" s="572">
        <v>328.18</v>
      </c>
    </row>
    <row r="8775" spans="1:4" ht="25.5">
      <c r="A8775" s="571">
        <v>11599</v>
      </c>
      <c r="B8775" s="571" t="s">
        <v>2390</v>
      </c>
      <c r="C8775" s="571" t="s">
        <v>6748</v>
      </c>
      <c r="D8775" s="572">
        <v>436.45</v>
      </c>
    </row>
    <row r="8776" spans="1:4" ht="38.25">
      <c r="A8776" s="571">
        <v>11593</v>
      </c>
      <c r="B8776" s="571" t="s">
        <v>2386</v>
      </c>
      <c r="C8776" s="571" t="s">
        <v>6748</v>
      </c>
      <c r="D8776" s="572">
        <v>611.87</v>
      </c>
    </row>
    <row r="8777" spans="1:4" ht="25.5">
      <c r="A8777" s="571">
        <v>3314</v>
      </c>
      <c r="B8777" s="571" t="s">
        <v>1019</v>
      </c>
      <c r="C8777" s="571" t="s">
        <v>6746</v>
      </c>
      <c r="D8777" s="572">
        <v>437.61</v>
      </c>
    </row>
    <row r="8778" spans="1:4" ht="38.25">
      <c r="A8778" s="571">
        <v>11597</v>
      </c>
      <c r="B8778" s="571" t="s">
        <v>2389</v>
      </c>
      <c r="C8778" s="571" t="s">
        <v>6748</v>
      </c>
      <c r="D8778" s="572">
        <v>508.89</v>
      </c>
    </row>
    <row r="8779" spans="1:4" ht="25.5">
      <c r="A8779" s="571">
        <v>3309</v>
      </c>
      <c r="B8779" s="571" t="s">
        <v>1015</v>
      </c>
      <c r="C8779" s="571" t="s">
        <v>6746</v>
      </c>
      <c r="D8779" s="572">
        <v>347.53</v>
      </c>
    </row>
    <row r="8780" spans="1:4" ht="51">
      <c r="A8780" s="571">
        <v>34612</v>
      </c>
      <c r="B8780" s="571" t="s">
        <v>3229</v>
      </c>
      <c r="C8780" s="571" t="s">
        <v>6748</v>
      </c>
      <c r="D8780" s="572">
        <v>629.41</v>
      </c>
    </row>
    <row r="8781" spans="1:4" ht="51">
      <c r="A8781" s="571">
        <v>34635</v>
      </c>
      <c r="B8781" s="571" t="s">
        <v>3242</v>
      </c>
      <c r="C8781" s="571" t="s">
        <v>6748</v>
      </c>
      <c r="D8781" s="572">
        <v>809.39</v>
      </c>
    </row>
    <row r="8782" spans="1:4" ht="51">
      <c r="A8782" s="571">
        <v>34633</v>
      </c>
      <c r="B8782" s="571" t="s">
        <v>3241</v>
      </c>
      <c r="C8782" s="571" t="s">
        <v>6748</v>
      </c>
      <c r="D8782" s="572">
        <v>892.16</v>
      </c>
    </row>
    <row r="8783" spans="1:4" ht="51">
      <c r="A8783" s="571">
        <v>40440</v>
      </c>
      <c r="B8783" s="571" t="s">
        <v>4371</v>
      </c>
      <c r="C8783" s="571" t="s">
        <v>6746</v>
      </c>
      <c r="D8783" s="572">
        <v>455.82</v>
      </c>
    </row>
    <row r="8784" spans="1:4" ht="51">
      <c r="A8784" s="571">
        <v>40441</v>
      </c>
      <c r="B8784" s="571" t="s">
        <v>4372</v>
      </c>
      <c r="C8784" s="571" t="s">
        <v>6746</v>
      </c>
      <c r="D8784" s="572">
        <v>291.01</v>
      </c>
    </row>
    <row r="8785" spans="1:4" ht="51">
      <c r="A8785" s="571">
        <v>40449</v>
      </c>
      <c r="B8785" s="571" t="s">
        <v>4373</v>
      </c>
      <c r="C8785" s="571" t="s">
        <v>6746</v>
      </c>
      <c r="D8785" s="572">
        <v>244.65</v>
      </c>
    </row>
    <row r="8786" spans="1:4" ht="38.25">
      <c r="A8786" s="571">
        <v>34800</v>
      </c>
      <c r="B8786" s="571" t="s">
        <v>3319</v>
      </c>
      <c r="C8786" s="571" t="s">
        <v>6746</v>
      </c>
      <c r="D8786" s="572">
        <v>305.93</v>
      </c>
    </row>
    <row r="8787" spans="1:4" ht="38.25">
      <c r="A8787" s="571">
        <v>11592</v>
      </c>
      <c r="B8787" s="571" t="s">
        <v>2385</v>
      </c>
      <c r="C8787" s="571" t="s">
        <v>6748</v>
      </c>
      <c r="D8787" s="572">
        <v>437.61</v>
      </c>
    </row>
    <row r="8788" spans="1:4" ht="38.25">
      <c r="A8788" s="571">
        <v>40438</v>
      </c>
      <c r="B8788" s="571" t="s">
        <v>4370</v>
      </c>
      <c r="C8788" s="571" t="s">
        <v>6746</v>
      </c>
      <c r="D8788" s="572">
        <v>203.82</v>
      </c>
    </row>
    <row r="8789" spans="1:4" ht="38.25">
      <c r="A8789" s="571">
        <v>40436</v>
      </c>
      <c r="B8789" s="571" t="s">
        <v>4369</v>
      </c>
      <c r="C8789" s="571" t="s">
        <v>6746</v>
      </c>
      <c r="D8789" s="572">
        <v>254.14</v>
      </c>
    </row>
    <row r="8790" spans="1:4" ht="51">
      <c r="A8790" s="571">
        <v>4315</v>
      </c>
      <c r="B8790" s="571" t="s">
        <v>1397</v>
      </c>
      <c r="C8790" s="571" t="s">
        <v>6748</v>
      </c>
      <c r="D8790" s="572">
        <v>1.29</v>
      </c>
    </row>
    <row r="8791" spans="1:4" ht="25.5">
      <c r="A8791" s="571">
        <v>42482</v>
      </c>
      <c r="B8791" s="571" t="s">
        <v>13423</v>
      </c>
      <c r="C8791" s="571" t="s">
        <v>6748</v>
      </c>
      <c r="D8791" s="572">
        <v>1.72</v>
      </c>
    </row>
    <row r="8792" spans="1:4" ht="25.5">
      <c r="A8792" s="571">
        <v>402</v>
      </c>
      <c r="B8792" s="571" t="s">
        <v>276</v>
      </c>
      <c r="C8792" s="571" t="s">
        <v>6748</v>
      </c>
      <c r="D8792" s="572">
        <v>8.6300000000000008</v>
      </c>
    </row>
    <row r="8793" spans="1:4">
      <c r="A8793" s="571">
        <v>4226</v>
      </c>
      <c r="B8793" s="571" t="s">
        <v>1360</v>
      </c>
      <c r="C8793" s="571" t="s">
        <v>6745</v>
      </c>
      <c r="D8793" s="572">
        <v>7.33</v>
      </c>
    </row>
    <row r="8794" spans="1:4">
      <c r="A8794" s="571">
        <v>4222</v>
      </c>
      <c r="B8794" s="571" t="s">
        <v>1357</v>
      </c>
      <c r="C8794" s="571" t="s">
        <v>6747</v>
      </c>
      <c r="D8794" s="572">
        <v>4.2699999999999996</v>
      </c>
    </row>
    <row r="8795" spans="1:4" ht="51">
      <c r="A8795" s="571">
        <v>34804</v>
      </c>
      <c r="B8795" s="571" t="s">
        <v>13424</v>
      </c>
      <c r="C8795" s="571" t="s">
        <v>6753</v>
      </c>
      <c r="D8795" s="572">
        <v>36.94</v>
      </c>
    </row>
    <row r="8796" spans="1:4" ht="38.25">
      <c r="A8796" s="571">
        <v>4013</v>
      </c>
      <c r="B8796" s="571" t="s">
        <v>5967</v>
      </c>
      <c r="C8796" s="571" t="s">
        <v>6753</v>
      </c>
      <c r="D8796" s="572">
        <v>4.72</v>
      </c>
    </row>
    <row r="8797" spans="1:4" ht="38.25">
      <c r="A8797" s="571">
        <v>4011</v>
      </c>
      <c r="B8797" s="571" t="s">
        <v>5965</v>
      </c>
      <c r="C8797" s="571" t="s">
        <v>6753</v>
      </c>
      <c r="D8797" s="572">
        <v>5.27</v>
      </c>
    </row>
    <row r="8798" spans="1:4" ht="38.25">
      <c r="A8798" s="571">
        <v>4021</v>
      </c>
      <c r="B8798" s="571" t="s">
        <v>5975</v>
      </c>
      <c r="C8798" s="571" t="s">
        <v>6753</v>
      </c>
      <c r="D8798" s="572">
        <v>6.58</v>
      </c>
    </row>
    <row r="8799" spans="1:4" ht="38.25">
      <c r="A8799" s="571">
        <v>4019</v>
      </c>
      <c r="B8799" s="571" t="s">
        <v>5973</v>
      </c>
      <c r="C8799" s="571" t="s">
        <v>6753</v>
      </c>
      <c r="D8799" s="572">
        <v>7.9</v>
      </c>
    </row>
    <row r="8800" spans="1:4" ht="38.25">
      <c r="A8800" s="571">
        <v>4012</v>
      </c>
      <c r="B8800" s="571" t="s">
        <v>5966</v>
      </c>
      <c r="C8800" s="571" t="s">
        <v>6753</v>
      </c>
      <c r="D8800" s="572">
        <v>10.58</v>
      </c>
    </row>
    <row r="8801" spans="1:4" ht="38.25">
      <c r="A8801" s="571">
        <v>4020</v>
      </c>
      <c r="B8801" s="571" t="s">
        <v>5974</v>
      </c>
      <c r="C8801" s="571" t="s">
        <v>6753</v>
      </c>
      <c r="D8801" s="572">
        <v>13.25</v>
      </c>
    </row>
    <row r="8802" spans="1:4" ht="38.25">
      <c r="A8802" s="571">
        <v>4018</v>
      </c>
      <c r="B8802" s="571" t="s">
        <v>5972</v>
      </c>
      <c r="C8802" s="571" t="s">
        <v>6753</v>
      </c>
      <c r="D8802" s="572">
        <v>15.87</v>
      </c>
    </row>
    <row r="8803" spans="1:4" ht="38.25">
      <c r="A8803" s="571">
        <v>36498</v>
      </c>
      <c r="B8803" s="571" t="s">
        <v>3399</v>
      </c>
      <c r="C8803" s="571" t="s">
        <v>6748</v>
      </c>
      <c r="D8803" s="572">
        <v>3755.42</v>
      </c>
    </row>
    <row r="8804" spans="1:4">
      <c r="A8804" s="571">
        <v>12872</v>
      </c>
      <c r="B8804" s="571" t="s">
        <v>2741</v>
      </c>
      <c r="C8804" s="571" t="s">
        <v>6751</v>
      </c>
      <c r="D8804" s="572">
        <v>12.68</v>
      </c>
    </row>
    <row r="8805" spans="1:4">
      <c r="A8805" s="571">
        <v>41075</v>
      </c>
      <c r="B8805" s="571" t="s">
        <v>4497</v>
      </c>
      <c r="C8805" s="571" t="s">
        <v>6936</v>
      </c>
      <c r="D8805" s="572">
        <v>2236.52</v>
      </c>
    </row>
    <row r="8806" spans="1:4" ht="25.5">
      <c r="A8806" s="571">
        <v>3315</v>
      </c>
      <c r="B8806" s="571" t="s">
        <v>1020</v>
      </c>
      <c r="C8806" s="571" t="s">
        <v>6745</v>
      </c>
      <c r="D8806" s="572">
        <v>0.55000000000000004</v>
      </c>
    </row>
    <row r="8807" spans="1:4">
      <c r="A8807" s="571">
        <v>36870</v>
      </c>
      <c r="B8807" s="571" t="s">
        <v>3442</v>
      </c>
      <c r="C8807" s="571" t="s">
        <v>6745</v>
      </c>
      <c r="D8807" s="572">
        <v>0.55000000000000004</v>
      </c>
    </row>
    <row r="8808" spans="1:4" ht="38.25">
      <c r="A8808" s="571">
        <v>5092</v>
      </c>
      <c r="B8808" s="571" t="s">
        <v>1594</v>
      </c>
      <c r="C8808" s="571" t="s">
        <v>6820</v>
      </c>
      <c r="D8808" s="572">
        <v>13.55</v>
      </c>
    </row>
    <row r="8809" spans="1:4" ht="25.5">
      <c r="A8809" s="571">
        <v>11462</v>
      </c>
      <c r="B8809" s="571" t="s">
        <v>2347</v>
      </c>
      <c r="C8809" s="571" t="s">
        <v>6820</v>
      </c>
      <c r="D8809" s="572">
        <v>13.86</v>
      </c>
    </row>
    <row r="8810" spans="1:4" ht="38.25">
      <c r="A8810" s="571">
        <v>36529</v>
      </c>
      <c r="B8810" s="571" t="s">
        <v>3423</v>
      </c>
      <c r="C8810" s="571" t="s">
        <v>6748</v>
      </c>
      <c r="D8810" s="572">
        <v>28571.42</v>
      </c>
    </row>
    <row r="8811" spans="1:4" ht="38.25">
      <c r="A8811" s="571">
        <v>3318</v>
      </c>
      <c r="B8811" s="571" t="s">
        <v>1021</v>
      </c>
      <c r="C8811" s="571" t="s">
        <v>6748</v>
      </c>
      <c r="D8811" s="572">
        <v>22400</v>
      </c>
    </row>
    <row r="8812" spans="1:4" ht="63.75">
      <c r="A8812" s="571">
        <v>38968</v>
      </c>
      <c r="B8812" s="571" t="s">
        <v>3926</v>
      </c>
      <c r="C8812" s="571" t="s">
        <v>6753</v>
      </c>
      <c r="D8812" s="572">
        <v>246.39</v>
      </c>
    </row>
    <row r="8813" spans="1:4">
      <c r="A8813" s="571">
        <v>3324</v>
      </c>
      <c r="B8813" s="571" t="s">
        <v>1023</v>
      </c>
      <c r="C8813" s="571" t="s">
        <v>6753</v>
      </c>
      <c r="D8813" s="572">
        <v>5.35</v>
      </c>
    </row>
    <row r="8814" spans="1:4" ht="25.5">
      <c r="A8814" s="571">
        <v>3322</v>
      </c>
      <c r="B8814" s="571" t="s">
        <v>1022</v>
      </c>
      <c r="C8814" s="571" t="s">
        <v>6753</v>
      </c>
      <c r="D8814" s="572">
        <v>7.5</v>
      </c>
    </row>
    <row r="8815" spans="1:4">
      <c r="A8815" s="571">
        <v>5076</v>
      </c>
      <c r="B8815" s="571" t="s">
        <v>1583</v>
      </c>
      <c r="C8815" s="571" t="s">
        <v>6745</v>
      </c>
      <c r="D8815" s="572">
        <v>9.25</v>
      </c>
    </row>
    <row r="8816" spans="1:4">
      <c r="A8816" s="571">
        <v>5077</v>
      </c>
      <c r="B8816" s="571" t="s">
        <v>1584</v>
      </c>
      <c r="C8816" s="571" t="s">
        <v>6745</v>
      </c>
      <c r="D8816" s="572">
        <v>10.220000000000001</v>
      </c>
    </row>
    <row r="8817" spans="1:4" ht="51">
      <c r="A8817" s="571">
        <v>42008</v>
      </c>
      <c r="B8817" s="571" t="s">
        <v>7326</v>
      </c>
      <c r="C8817" s="571" t="s">
        <v>6748</v>
      </c>
      <c r="D8817" s="572">
        <v>0.92</v>
      </c>
    </row>
    <row r="8818" spans="1:4" ht="38.25">
      <c r="A8818" s="571">
        <v>11837</v>
      </c>
      <c r="B8818" s="571" t="s">
        <v>2494</v>
      </c>
      <c r="C8818" s="571" t="s">
        <v>6748</v>
      </c>
      <c r="D8818" s="572">
        <v>31.48</v>
      </c>
    </row>
    <row r="8819" spans="1:4" ht="38.25">
      <c r="A8819" s="571">
        <v>38055</v>
      </c>
      <c r="B8819" s="571" t="s">
        <v>3716</v>
      </c>
      <c r="C8819" s="571" t="s">
        <v>6748</v>
      </c>
      <c r="D8819" s="572">
        <v>2.85</v>
      </c>
    </row>
    <row r="8820" spans="1:4" ht="38.25">
      <c r="A8820" s="571">
        <v>415</v>
      </c>
      <c r="B8820" s="571" t="s">
        <v>285</v>
      </c>
      <c r="C8820" s="571" t="s">
        <v>6748</v>
      </c>
      <c r="D8820" s="572">
        <v>12.91</v>
      </c>
    </row>
    <row r="8821" spans="1:4" ht="38.25">
      <c r="A8821" s="571">
        <v>416</v>
      </c>
      <c r="B8821" s="571" t="s">
        <v>286</v>
      </c>
      <c r="C8821" s="571" t="s">
        <v>6748</v>
      </c>
      <c r="D8821" s="572">
        <v>4.72</v>
      </c>
    </row>
    <row r="8822" spans="1:4" ht="38.25">
      <c r="A8822" s="571">
        <v>425</v>
      </c>
      <c r="B8822" s="571" t="s">
        <v>289</v>
      </c>
      <c r="C8822" s="571" t="s">
        <v>6748</v>
      </c>
      <c r="D8822" s="572">
        <v>2.93</v>
      </c>
    </row>
    <row r="8823" spans="1:4" ht="38.25">
      <c r="A8823" s="571">
        <v>426</v>
      </c>
      <c r="B8823" s="571" t="s">
        <v>290</v>
      </c>
      <c r="C8823" s="571" t="s">
        <v>6748</v>
      </c>
      <c r="D8823" s="572">
        <v>16.13</v>
      </c>
    </row>
    <row r="8824" spans="1:4" ht="38.25">
      <c r="A8824" s="571">
        <v>38056</v>
      </c>
      <c r="B8824" s="571" t="s">
        <v>3717</v>
      </c>
      <c r="C8824" s="571" t="s">
        <v>6748</v>
      </c>
      <c r="D8824" s="572">
        <v>15.75</v>
      </c>
    </row>
    <row r="8825" spans="1:4" ht="25.5">
      <c r="A8825" s="571">
        <v>1564</v>
      </c>
      <c r="B8825" s="571" t="s">
        <v>650</v>
      </c>
      <c r="C8825" s="571" t="s">
        <v>6748</v>
      </c>
      <c r="D8825" s="572">
        <v>6.01</v>
      </c>
    </row>
    <row r="8826" spans="1:4" ht="51">
      <c r="A8826" s="571">
        <v>42009</v>
      </c>
      <c r="B8826" s="571" t="s">
        <v>7327</v>
      </c>
      <c r="C8826" s="571" t="s">
        <v>6748</v>
      </c>
      <c r="D8826" s="572">
        <v>7.12</v>
      </c>
    </row>
    <row r="8827" spans="1:4" ht="51">
      <c r="A8827" s="571">
        <v>42010</v>
      </c>
      <c r="B8827" s="571" t="s">
        <v>7328</v>
      </c>
      <c r="C8827" s="571" t="s">
        <v>6748</v>
      </c>
      <c r="D8827" s="572">
        <v>5.09</v>
      </c>
    </row>
    <row r="8828" spans="1:4">
      <c r="A8828" s="571">
        <v>11032</v>
      </c>
      <c r="B8828" s="571" t="s">
        <v>2231</v>
      </c>
      <c r="C8828" s="571" t="s">
        <v>6748</v>
      </c>
      <c r="D8828" s="572">
        <v>7.27</v>
      </c>
    </row>
    <row r="8829" spans="1:4" ht="38.25">
      <c r="A8829" s="571">
        <v>36786</v>
      </c>
      <c r="B8829" s="571" t="s">
        <v>7000</v>
      </c>
      <c r="C8829" s="571" t="s">
        <v>3093</v>
      </c>
      <c r="D8829" s="572">
        <v>97.73</v>
      </c>
    </row>
    <row r="8830" spans="1:4" ht="25.5">
      <c r="A8830" s="571">
        <v>36785</v>
      </c>
      <c r="B8830" s="571" t="s">
        <v>3428</v>
      </c>
      <c r="C8830" s="571" t="s">
        <v>3093</v>
      </c>
      <c r="D8830" s="572">
        <v>84.92</v>
      </c>
    </row>
    <row r="8831" spans="1:4" ht="38.25">
      <c r="A8831" s="571">
        <v>36782</v>
      </c>
      <c r="B8831" s="571" t="s">
        <v>6999</v>
      </c>
      <c r="C8831" s="571" t="s">
        <v>3093</v>
      </c>
      <c r="D8831" s="572">
        <v>101.37</v>
      </c>
    </row>
    <row r="8832" spans="1:4" ht="38.25">
      <c r="A8832" s="571">
        <v>25930</v>
      </c>
      <c r="B8832" s="571" t="s">
        <v>3092</v>
      </c>
      <c r="C8832" s="571" t="s">
        <v>3093</v>
      </c>
      <c r="D8832" s="572">
        <v>114.18</v>
      </c>
    </row>
    <row r="8833" spans="1:4" ht="38.25">
      <c r="A8833" s="571">
        <v>4824</v>
      </c>
      <c r="B8833" s="571" t="s">
        <v>1505</v>
      </c>
      <c r="C8833" s="571" t="s">
        <v>6745</v>
      </c>
      <c r="D8833" s="572">
        <v>0.41</v>
      </c>
    </row>
    <row r="8834" spans="1:4" ht="38.25">
      <c r="A8834" s="571">
        <v>11795</v>
      </c>
      <c r="B8834" s="571" t="s">
        <v>6013</v>
      </c>
      <c r="C8834" s="571" t="s">
        <v>6753</v>
      </c>
      <c r="D8834" s="572">
        <v>483.01</v>
      </c>
    </row>
    <row r="8835" spans="1:4">
      <c r="A8835" s="571">
        <v>134</v>
      </c>
      <c r="B8835" s="571" t="s">
        <v>208</v>
      </c>
      <c r="C8835" s="571" t="s">
        <v>6745</v>
      </c>
      <c r="D8835" s="572">
        <v>1.43</v>
      </c>
    </row>
    <row r="8836" spans="1:4">
      <c r="A8836" s="571">
        <v>4229</v>
      </c>
      <c r="B8836" s="571" t="s">
        <v>1362</v>
      </c>
      <c r="C8836" s="571" t="s">
        <v>6745</v>
      </c>
      <c r="D8836" s="572">
        <v>16.510000000000002</v>
      </c>
    </row>
    <row r="8837" spans="1:4" ht="25.5">
      <c r="A8837" s="571">
        <v>37402</v>
      </c>
      <c r="B8837" s="571" t="s">
        <v>3465</v>
      </c>
      <c r="C8837" s="571" t="s">
        <v>6748</v>
      </c>
      <c r="D8837" s="572">
        <v>39.29</v>
      </c>
    </row>
    <row r="8838" spans="1:4" ht="25.5">
      <c r="A8838" s="571">
        <v>11244</v>
      </c>
      <c r="B8838" s="571" t="s">
        <v>2304</v>
      </c>
      <c r="C8838" s="571" t="s">
        <v>6748</v>
      </c>
      <c r="D8838" s="572">
        <v>168.22</v>
      </c>
    </row>
    <row r="8839" spans="1:4" ht="38.25">
      <c r="A8839" s="571">
        <v>11245</v>
      </c>
      <c r="B8839" s="571" t="s">
        <v>2305</v>
      </c>
      <c r="C8839" s="571" t="s">
        <v>6748</v>
      </c>
      <c r="D8839" s="572">
        <v>232.67</v>
      </c>
    </row>
    <row r="8840" spans="1:4" ht="25.5">
      <c r="A8840" s="571">
        <v>11235</v>
      </c>
      <c r="B8840" s="571" t="s">
        <v>2301</v>
      </c>
      <c r="C8840" s="571" t="s">
        <v>6748</v>
      </c>
      <c r="D8840" s="572">
        <v>128.37</v>
      </c>
    </row>
    <row r="8841" spans="1:4" ht="25.5">
      <c r="A8841" s="571">
        <v>11236</v>
      </c>
      <c r="B8841" s="571" t="s">
        <v>2302</v>
      </c>
      <c r="C8841" s="571" t="s">
        <v>6748</v>
      </c>
      <c r="D8841" s="572">
        <v>163.13</v>
      </c>
    </row>
    <row r="8842" spans="1:4">
      <c r="A8842" s="571">
        <v>11731</v>
      </c>
      <c r="B8842" s="571" t="s">
        <v>2449</v>
      </c>
      <c r="C8842" s="571" t="s">
        <v>6748</v>
      </c>
      <c r="D8842" s="572">
        <v>3.66</v>
      </c>
    </row>
    <row r="8843" spans="1:4">
      <c r="A8843" s="571">
        <v>11732</v>
      </c>
      <c r="B8843" s="571" t="s">
        <v>2450</v>
      </c>
      <c r="C8843" s="571" t="s">
        <v>6748</v>
      </c>
      <c r="D8843" s="572">
        <v>18.61</v>
      </c>
    </row>
    <row r="8844" spans="1:4" ht="25.5">
      <c r="A8844" s="571">
        <v>36494</v>
      </c>
      <c r="B8844" s="571" t="s">
        <v>3396</v>
      </c>
      <c r="C8844" s="571" t="s">
        <v>6748</v>
      </c>
      <c r="D8844" s="572">
        <v>340106.25</v>
      </c>
    </row>
    <row r="8845" spans="1:4" ht="25.5">
      <c r="A8845" s="571">
        <v>36493</v>
      </c>
      <c r="B8845" s="571" t="s">
        <v>3395</v>
      </c>
      <c r="C8845" s="571" t="s">
        <v>6748</v>
      </c>
      <c r="D8845" s="572">
        <v>385326.56</v>
      </c>
    </row>
    <row r="8846" spans="1:4" ht="25.5">
      <c r="A8846" s="571">
        <v>36492</v>
      </c>
      <c r="B8846" s="571" t="s">
        <v>3394</v>
      </c>
      <c r="C8846" s="571" t="s">
        <v>6748</v>
      </c>
      <c r="D8846" s="572">
        <v>715790.62</v>
      </c>
    </row>
    <row r="8847" spans="1:4" ht="38.25">
      <c r="A8847" s="571">
        <v>13333</v>
      </c>
      <c r="B8847" s="571" t="s">
        <v>2773</v>
      </c>
      <c r="C8847" s="571" t="s">
        <v>6748</v>
      </c>
      <c r="D8847" s="572">
        <v>103996.26</v>
      </c>
    </row>
    <row r="8848" spans="1:4" ht="38.25">
      <c r="A8848" s="571">
        <v>13533</v>
      </c>
      <c r="B8848" s="571" t="s">
        <v>2800</v>
      </c>
      <c r="C8848" s="571" t="s">
        <v>6748</v>
      </c>
      <c r="D8848" s="572">
        <v>92961.1</v>
      </c>
    </row>
    <row r="8849" spans="1:4" ht="38.25">
      <c r="A8849" s="571">
        <v>36499</v>
      </c>
      <c r="B8849" s="571" t="s">
        <v>3400</v>
      </c>
      <c r="C8849" s="571" t="s">
        <v>6748</v>
      </c>
      <c r="D8849" s="572">
        <v>2027.92</v>
      </c>
    </row>
    <row r="8850" spans="1:4" ht="51">
      <c r="A8850" s="571">
        <v>39585</v>
      </c>
      <c r="B8850" s="571" t="s">
        <v>4194</v>
      </c>
      <c r="C8850" s="571" t="s">
        <v>6748</v>
      </c>
      <c r="D8850" s="572">
        <v>67150.38</v>
      </c>
    </row>
    <row r="8851" spans="1:4" ht="51">
      <c r="A8851" s="571">
        <v>39586</v>
      </c>
      <c r="B8851" s="571" t="s">
        <v>4195</v>
      </c>
      <c r="C8851" s="571" t="s">
        <v>6748</v>
      </c>
      <c r="D8851" s="572">
        <v>78762.850000000006</v>
      </c>
    </row>
    <row r="8852" spans="1:4" ht="51">
      <c r="A8852" s="571">
        <v>39587</v>
      </c>
      <c r="B8852" s="571" t="s">
        <v>4196</v>
      </c>
      <c r="C8852" s="571" t="s">
        <v>6748</v>
      </c>
      <c r="D8852" s="572">
        <v>95929.11</v>
      </c>
    </row>
    <row r="8853" spans="1:4" ht="51">
      <c r="A8853" s="571">
        <v>39588</v>
      </c>
      <c r="B8853" s="571" t="s">
        <v>4197</v>
      </c>
      <c r="C8853" s="571" t="s">
        <v>6748</v>
      </c>
      <c r="D8853" s="572">
        <v>111075.81</v>
      </c>
    </row>
    <row r="8854" spans="1:4" ht="51">
      <c r="A8854" s="571">
        <v>39584</v>
      </c>
      <c r="B8854" s="571" t="s">
        <v>4193</v>
      </c>
      <c r="C8854" s="571" t="s">
        <v>6748</v>
      </c>
      <c r="D8854" s="572">
        <v>59799.18</v>
      </c>
    </row>
    <row r="8855" spans="1:4" ht="51">
      <c r="A8855" s="571">
        <v>39590</v>
      </c>
      <c r="B8855" s="571" t="s">
        <v>4198</v>
      </c>
      <c r="C8855" s="571" t="s">
        <v>6748</v>
      </c>
      <c r="D8855" s="572">
        <v>58365.29</v>
      </c>
    </row>
    <row r="8856" spans="1:4" ht="51">
      <c r="A8856" s="571">
        <v>39592</v>
      </c>
      <c r="B8856" s="571" t="s">
        <v>4199</v>
      </c>
      <c r="C8856" s="571" t="s">
        <v>6748</v>
      </c>
      <c r="D8856" s="572">
        <v>83872.33</v>
      </c>
    </row>
    <row r="8857" spans="1:4" ht="51">
      <c r="A8857" s="571">
        <v>39593</v>
      </c>
      <c r="B8857" s="571" t="s">
        <v>4200</v>
      </c>
      <c r="C8857" s="571" t="s">
        <v>6748</v>
      </c>
      <c r="D8857" s="572">
        <v>95929.11</v>
      </c>
    </row>
    <row r="8858" spans="1:4" ht="51">
      <c r="A8858" s="571">
        <v>14254</v>
      </c>
      <c r="B8858" s="571" t="s">
        <v>2851</v>
      </c>
      <c r="C8858" s="571" t="s">
        <v>6748</v>
      </c>
      <c r="D8858" s="572">
        <v>54528.13</v>
      </c>
    </row>
    <row r="8859" spans="1:4" ht="25.5">
      <c r="A8859" s="571">
        <v>25987</v>
      </c>
      <c r="B8859" s="571" t="s">
        <v>3112</v>
      </c>
      <c r="C8859" s="571" t="s">
        <v>6748</v>
      </c>
      <c r="D8859" s="572">
        <v>45535.33</v>
      </c>
    </row>
    <row r="8860" spans="1:4" ht="25.5">
      <c r="A8860" s="571">
        <v>25019</v>
      </c>
      <c r="B8860" s="571" t="s">
        <v>3054</v>
      </c>
      <c r="C8860" s="571" t="s">
        <v>6748</v>
      </c>
      <c r="D8860" s="572">
        <v>78052.66</v>
      </c>
    </row>
    <row r="8861" spans="1:4" ht="25.5">
      <c r="A8861" s="571">
        <v>36501</v>
      </c>
      <c r="B8861" s="571" t="s">
        <v>3402</v>
      </c>
      <c r="C8861" s="571" t="s">
        <v>6748</v>
      </c>
      <c r="D8861" s="572">
        <v>69493.759999999995</v>
      </c>
    </row>
    <row r="8862" spans="1:4" ht="25.5">
      <c r="A8862" s="571">
        <v>25986</v>
      </c>
      <c r="B8862" s="571" t="s">
        <v>3111</v>
      </c>
      <c r="C8862" s="571" t="s">
        <v>6748</v>
      </c>
      <c r="D8862" s="572">
        <v>83544.820000000007</v>
      </c>
    </row>
    <row r="8863" spans="1:4" ht="25.5">
      <c r="A8863" s="571">
        <v>36500</v>
      </c>
      <c r="B8863" s="571" t="s">
        <v>3401</v>
      </c>
      <c r="C8863" s="571" t="s">
        <v>6748</v>
      </c>
      <c r="D8863" s="572">
        <v>49109.34</v>
      </c>
    </row>
    <row r="8864" spans="1:4" ht="51">
      <c r="A8864" s="571">
        <v>20017</v>
      </c>
      <c r="B8864" s="571" t="s">
        <v>2872</v>
      </c>
      <c r="C8864" s="571" t="s">
        <v>6752</v>
      </c>
      <c r="D8864" s="572">
        <v>2.69</v>
      </c>
    </row>
    <row r="8865" spans="1:4" ht="38.25">
      <c r="A8865" s="571">
        <v>20007</v>
      </c>
      <c r="B8865" s="571" t="s">
        <v>2871</v>
      </c>
      <c r="C8865" s="571" t="s">
        <v>6752</v>
      </c>
      <c r="D8865" s="572">
        <v>2.06</v>
      </c>
    </row>
    <row r="8866" spans="1:4" ht="51">
      <c r="A8866" s="571">
        <v>39836</v>
      </c>
      <c r="B8866" s="571" t="s">
        <v>6148</v>
      </c>
      <c r="C8866" s="571" t="s">
        <v>6750</v>
      </c>
      <c r="D8866" s="572">
        <v>100.06</v>
      </c>
    </row>
    <row r="8867" spans="1:4" ht="25.5">
      <c r="A8867" s="571">
        <v>39830</v>
      </c>
      <c r="B8867" s="571" t="s">
        <v>6146</v>
      </c>
      <c r="C8867" s="571" t="s">
        <v>6750</v>
      </c>
      <c r="D8867" s="572">
        <v>114.12</v>
      </c>
    </row>
    <row r="8868" spans="1:4" ht="25.5">
      <c r="A8868" s="571">
        <v>39831</v>
      </c>
      <c r="B8868" s="571" t="s">
        <v>6147</v>
      </c>
      <c r="C8868" s="571" t="s">
        <v>6750</v>
      </c>
      <c r="D8868" s="572">
        <v>113.88</v>
      </c>
    </row>
    <row r="8869" spans="1:4" ht="38.25">
      <c r="A8869" s="571">
        <v>36888</v>
      </c>
      <c r="B8869" s="571" t="s">
        <v>13425</v>
      </c>
      <c r="C8869" s="571" t="s">
        <v>6752</v>
      </c>
      <c r="D8869" s="572">
        <v>13.56</v>
      </c>
    </row>
    <row r="8870" spans="1:4" ht="38.25">
      <c r="A8870" s="571">
        <v>40527</v>
      </c>
      <c r="B8870" s="571" t="s">
        <v>4379</v>
      </c>
      <c r="C8870" s="571" t="s">
        <v>6748</v>
      </c>
      <c r="D8870" s="572">
        <v>2153</v>
      </c>
    </row>
    <row r="8871" spans="1:4" ht="38.25">
      <c r="A8871" s="571">
        <v>36497</v>
      </c>
      <c r="B8871" s="571" t="s">
        <v>3398</v>
      </c>
      <c r="C8871" s="571" t="s">
        <v>6748</v>
      </c>
      <c r="D8871" s="572">
        <v>2457.89</v>
      </c>
    </row>
    <row r="8872" spans="1:4" ht="38.25">
      <c r="A8872" s="571">
        <v>36487</v>
      </c>
      <c r="B8872" s="571" t="s">
        <v>3392</v>
      </c>
      <c r="C8872" s="571" t="s">
        <v>6748</v>
      </c>
      <c r="D8872" s="572">
        <v>4279.5600000000004</v>
      </c>
    </row>
    <row r="8873" spans="1:4" ht="38.25">
      <c r="A8873" s="571">
        <v>25952</v>
      </c>
      <c r="B8873" s="571" t="s">
        <v>3096</v>
      </c>
      <c r="C8873" s="571" t="s">
        <v>6748</v>
      </c>
      <c r="D8873" s="572">
        <v>594728.06000000006</v>
      </c>
    </row>
    <row r="8874" spans="1:4" ht="38.25">
      <c r="A8874" s="571">
        <v>25954</v>
      </c>
      <c r="B8874" s="571" t="s">
        <v>3098</v>
      </c>
      <c r="C8874" s="571" t="s">
        <v>6748</v>
      </c>
      <c r="D8874" s="572">
        <v>1143707.81</v>
      </c>
    </row>
    <row r="8875" spans="1:4" ht="38.25">
      <c r="A8875" s="571">
        <v>25953</v>
      </c>
      <c r="B8875" s="571" t="s">
        <v>3097</v>
      </c>
      <c r="C8875" s="571" t="s">
        <v>6748</v>
      </c>
      <c r="D8875" s="572">
        <v>1944303.27</v>
      </c>
    </row>
    <row r="8876" spans="1:4" ht="76.5">
      <c r="A8876" s="571">
        <v>37776</v>
      </c>
      <c r="B8876" s="571" t="s">
        <v>3621</v>
      </c>
      <c r="C8876" s="571" t="s">
        <v>6748</v>
      </c>
      <c r="D8876" s="572">
        <v>119160.94</v>
      </c>
    </row>
    <row r="8877" spans="1:4" ht="76.5">
      <c r="A8877" s="571">
        <v>37775</v>
      </c>
      <c r="B8877" s="571" t="s">
        <v>3620</v>
      </c>
      <c r="C8877" s="571" t="s">
        <v>6748</v>
      </c>
      <c r="D8877" s="572">
        <v>187687.5</v>
      </c>
    </row>
    <row r="8878" spans="1:4" ht="76.5">
      <c r="A8878" s="571">
        <v>36491</v>
      </c>
      <c r="B8878" s="571" t="s">
        <v>3393</v>
      </c>
      <c r="C8878" s="571" t="s">
        <v>6748</v>
      </c>
      <c r="D8878" s="572">
        <v>695062.5</v>
      </c>
    </row>
    <row r="8879" spans="1:4" ht="76.5">
      <c r="A8879" s="571">
        <v>10712</v>
      </c>
      <c r="B8879" s="571" t="s">
        <v>2166</v>
      </c>
      <c r="C8879" s="571" t="s">
        <v>6748</v>
      </c>
      <c r="D8879" s="572">
        <v>46921.87</v>
      </c>
    </row>
    <row r="8880" spans="1:4" ht="76.5">
      <c r="A8880" s="571">
        <v>3363</v>
      </c>
      <c r="B8880" s="571" t="s">
        <v>1024</v>
      </c>
      <c r="C8880" s="571" t="s">
        <v>6748</v>
      </c>
      <c r="D8880" s="572">
        <v>66000</v>
      </c>
    </row>
    <row r="8881" spans="1:4" ht="76.5">
      <c r="A8881" s="571">
        <v>3365</v>
      </c>
      <c r="B8881" s="571" t="s">
        <v>1025</v>
      </c>
      <c r="C8881" s="571" t="s">
        <v>6748</v>
      </c>
      <c r="D8881" s="572">
        <v>154275</v>
      </c>
    </row>
    <row r="8882" spans="1:4" ht="25.5">
      <c r="A8882" s="571">
        <v>7569</v>
      </c>
      <c r="B8882" s="571" t="s">
        <v>1898</v>
      </c>
      <c r="C8882" s="571" t="s">
        <v>6748</v>
      </c>
      <c r="D8882" s="572">
        <v>40.299999999999997</v>
      </c>
    </row>
    <row r="8883" spans="1:4" ht="25.5">
      <c r="A8883" s="571">
        <v>34349</v>
      </c>
      <c r="B8883" s="571" t="s">
        <v>3136</v>
      </c>
      <c r="C8883" s="571" t="s">
        <v>6748</v>
      </c>
      <c r="D8883" s="572">
        <v>12.61</v>
      </c>
    </row>
    <row r="8884" spans="1:4" ht="38.25">
      <c r="A8884" s="571">
        <v>3383</v>
      </c>
      <c r="B8884" s="571" t="s">
        <v>1030</v>
      </c>
      <c r="C8884" s="571" t="s">
        <v>6748</v>
      </c>
      <c r="D8884" s="572">
        <v>23.74</v>
      </c>
    </row>
    <row r="8885" spans="1:4" ht="51">
      <c r="A8885" s="571">
        <v>38057</v>
      </c>
      <c r="B8885" s="571" t="s">
        <v>3718</v>
      </c>
      <c r="C8885" s="571" t="s">
        <v>6748</v>
      </c>
      <c r="D8885" s="572">
        <v>34.14</v>
      </c>
    </row>
    <row r="8886" spans="1:4" ht="38.25">
      <c r="A8886" s="571">
        <v>3373</v>
      </c>
      <c r="B8886" s="571" t="s">
        <v>1026</v>
      </c>
      <c r="C8886" s="571" t="s">
        <v>6748</v>
      </c>
      <c r="D8886" s="572">
        <v>27.09</v>
      </c>
    </row>
    <row r="8887" spans="1:4" ht="51">
      <c r="A8887" s="571">
        <v>38059</v>
      </c>
      <c r="B8887" s="571" t="s">
        <v>3720</v>
      </c>
      <c r="C8887" s="571" t="s">
        <v>6748</v>
      </c>
      <c r="D8887" s="572">
        <v>169.35</v>
      </c>
    </row>
    <row r="8888" spans="1:4" ht="38.25">
      <c r="A8888" s="571">
        <v>38058</v>
      </c>
      <c r="B8888" s="571" t="s">
        <v>3719</v>
      </c>
      <c r="C8888" s="571" t="s">
        <v>6748</v>
      </c>
      <c r="D8888" s="572">
        <v>147.08000000000001</v>
      </c>
    </row>
    <row r="8889" spans="1:4" ht="51">
      <c r="A8889" s="571">
        <v>3376</v>
      </c>
      <c r="B8889" s="571" t="s">
        <v>117</v>
      </c>
      <c r="C8889" s="571" t="s">
        <v>6748</v>
      </c>
      <c r="D8889" s="572">
        <v>46.22</v>
      </c>
    </row>
    <row r="8890" spans="1:4" ht="38.25">
      <c r="A8890" s="571">
        <v>3378</v>
      </c>
      <c r="B8890" s="571" t="s">
        <v>1027</v>
      </c>
      <c r="C8890" s="571" t="s">
        <v>6748</v>
      </c>
      <c r="D8890" s="572">
        <v>45.69</v>
      </c>
    </row>
    <row r="8891" spans="1:4" ht="51">
      <c r="A8891" s="571">
        <v>3380</v>
      </c>
      <c r="B8891" s="571" t="s">
        <v>1029</v>
      </c>
      <c r="C8891" s="571" t="s">
        <v>6748</v>
      </c>
      <c r="D8891" s="572">
        <v>31.99</v>
      </c>
    </row>
    <row r="8892" spans="1:4" ht="38.25">
      <c r="A8892" s="571">
        <v>3379</v>
      </c>
      <c r="B8892" s="571" t="s">
        <v>1028</v>
      </c>
      <c r="C8892" s="571" t="s">
        <v>6748</v>
      </c>
      <c r="D8892" s="572">
        <v>30.88</v>
      </c>
    </row>
    <row r="8893" spans="1:4" ht="38.25">
      <c r="A8893" s="571">
        <v>11991</v>
      </c>
      <c r="B8893" s="571" t="s">
        <v>2567</v>
      </c>
      <c r="C8893" s="571" t="s">
        <v>6748</v>
      </c>
      <c r="D8893" s="572">
        <v>35.86</v>
      </c>
    </row>
    <row r="8894" spans="1:4" ht="25.5">
      <c r="A8894" s="571">
        <v>20062</v>
      </c>
      <c r="B8894" s="571" t="s">
        <v>2890</v>
      </c>
      <c r="C8894" s="571" t="s">
        <v>6748</v>
      </c>
      <c r="D8894" s="572">
        <v>11.59</v>
      </c>
    </row>
    <row r="8895" spans="1:4" ht="51">
      <c r="A8895" s="571">
        <v>11029</v>
      </c>
      <c r="B8895" s="571" t="s">
        <v>2230</v>
      </c>
      <c r="C8895" s="571" t="s">
        <v>6774</v>
      </c>
      <c r="D8895" s="572">
        <v>1.1100000000000001</v>
      </c>
    </row>
    <row r="8896" spans="1:4" ht="51">
      <c r="A8896" s="571">
        <v>4316</v>
      </c>
      <c r="B8896" s="571" t="s">
        <v>1398</v>
      </c>
      <c r="C8896" s="571" t="s">
        <v>6748</v>
      </c>
      <c r="D8896" s="572">
        <v>1.1200000000000001</v>
      </c>
    </row>
    <row r="8897" spans="1:4" ht="51">
      <c r="A8897" s="571">
        <v>4313</v>
      </c>
      <c r="B8897" s="571" t="s">
        <v>1395</v>
      </c>
      <c r="C8897" s="571" t="s">
        <v>6774</v>
      </c>
      <c r="D8897" s="572">
        <v>1.61</v>
      </c>
    </row>
    <row r="8898" spans="1:4" ht="51">
      <c r="A8898" s="571">
        <v>4317</v>
      </c>
      <c r="B8898" s="571" t="s">
        <v>1399</v>
      </c>
      <c r="C8898" s="571" t="s">
        <v>6748</v>
      </c>
      <c r="D8898" s="572">
        <v>1.84</v>
      </c>
    </row>
    <row r="8899" spans="1:4" ht="51">
      <c r="A8899" s="571">
        <v>4314</v>
      </c>
      <c r="B8899" s="571" t="s">
        <v>1396</v>
      </c>
      <c r="C8899" s="571" t="s">
        <v>6774</v>
      </c>
      <c r="D8899" s="572">
        <v>2.15</v>
      </c>
    </row>
    <row r="8900" spans="1:4">
      <c r="A8900" s="571">
        <v>10561</v>
      </c>
      <c r="B8900" s="571" t="s">
        <v>2127</v>
      </c>
      <c r="C8900" s="571" t="s">
        <v>6745</v>
      </c>
      <c r="D8900" s="572">
        <v>0.31</v>
      </c>
    </row>
    <row r="8901" spans="1:4" ht="51">
      <c r="A8901" s="571">
        <v>10921</v>
      </c>
      <c r="B8901" s="571" t="s">
        <v>2206</v>
      </c>
      <c r="C8901" s="571" t="s">
        <v>6748</v>
      </c>
      <c r="D8901" s="572">
        <v>3156.55</v>
      </c>
    </row>
    <row r="8902" spans="1:4" ht="51">
      <c r="A8902" s="571">
        <v>10922</v>
      </c>
      <c r="B8902" s="571" t="s">
        <v>2207</v>
      </c>
      <c r="C8902" s="571" t="s">
        <v>6748</v>
      </c>
      <c r="D8902" s="572">
        <v>2859.12</v>
      </c>
    </row>
    <row r="8903" spans="1:4" ht="25.5">
      <c r="A8903" s="571">
        <v>10923</v>
      </c>
      <c r="B8903" s="571" t="s">
        <v>2208</v>
      </c>
      <c r="C8903" s="571" t="s">
        <v>6748</v>
      </c>
      <c r="D8903" s="572">
        <v>1689.86</v>
      </c>
    </row>
    <row r="8904" spans="1:4" ht="25.5">
      <c r="A8904" s="571">
        <v>10924</v>
      </c>
      <c r="B8904" s="571" t="s">
        <v>2209</v>
      </c>
      <c r="C8904" s="571" t="s">
        <v>6748</v>
      </c>
      <c r="D8904" s="572">
        <v>1779.75</v>
      </c>
    </row>
    <row r="8905" spans="1:4" ht="51">
      <c r="A8905" s="571">
        <v>37772</v>
      </c>
      <c r="B8905" s="571" t="s">
        <v>3617</v>
      </c>
      <c r="C8905" s="571" t="s">
        <v>6748</v>
      </c>
      <c r="D8905" s="572">
        <v>81389.539999999994</v>
      </c>
    </row>
    <row r="8906" spans="1:4" ht="63.75">
      <c r="A8906" s="571">
        <v>37771</v>
      </c>
      <c r="B8906" s="571" t="s">
        <v>3616</v>
      </c>
      <c r="C8906" s="571" t="s">
        <v>6748</v>
      </c>
      <c r="D8906" s="572">
        <v>86585.51</v>
      </c>
    </row>
    <row r="8907" spans="1:4" ht="25.5">
      <c r="A8907" s="571">
        <v>12770</v>
      </c>
      <c r="B8907" s="571" t="s">
        <v>2731</v>
      </c>
      <c r="C8907" s="571" t="s">
        <v>6748</v>
      </c>
      <c r="D8907" s="572">
        <v>399.74</v>
      </c>
    </row>
    <row r="8908" spans="1:4" ht="25.5">
      <c r="A8908" s="571">
        <v>12772</v>
      </c>
      <c r="B8908" s="571" t="s">
        <v>2732</v>
      </c>
      <c r="C8908" s="571" t="s">
        <v>6748</v>
      </c>
      <c r="D8908" s="572">
        <v>664.35</v>
      </c>
    </row>
    <row r="8909" spans="1:4" ht="25.5">
      <c r="A8909" s="571">
        <v>12768</v>
      </c>
      <c r="B8909" s="571" t="s">
        <v>2729</v>
      </c>
      <c r="C8909" s="571" t="s">
        <v>6748</v>
      </c>
      <c r="D8909" s="572">
        <v>934.6</v>
      </c>
    </row>
    <row r="8910" spans="1:4" ht="25.5">
      <c r="A8910" s="571">
        <v>12775</v>
      </c>
      <c r="B8910" s="571" t="s">
        <v>2734</v>
      </c>
      <c r="C8910" s="571" t="s">
        <v>6748</v>
      </c>
      <c r="D8910" s="572">
        <v>292.76</v>
      </c>
    </row>
    <row r="8911" spans="1:4" ht="25.5">
      <c r="A8911" s="571">
        <v>12769</v>
      </c>
      <c r="B8911" s="571" t="s">
        <v>2730</v>
      </c>
      <c r="C8911" s="571" t="s">
        <v>6748</v>
      </c>
      <c r="D8911" s="572">
        <v>76.569999999999993</v>
      </c>
    </row>
    <row r="8912" spans="1:4" ht="25.5">
      <c r="A8912" s="571">
        <v>12773</v>
      </c>
      <c r="B8912" s="571" t="s">
        <v>2733</v>
      </c>
      <c r="C8912" s="571" t="s">
        <v>6748</v>
      </c>
      <c r="D8912" s="572">
        <v>82.2</v>
      </c>
    </row>
    <row r="8913" spans="1:4" ht="25.5">
      <c r="A8913" s="571">
        <v>12774</v>
      </c>
      <c r="B8913" s="571" t="s">
        <v>109</v>
      </c>
      <c r="C8913" s="571" t="s">
        <v>6748</v>
      </c>
      <c r="D8913" s="572">
        <v>101.34</v>
      </c>
    </row>
    <row r="8914" spans="1:4" ht="25.5">
      <c r="A8914" s="571">
        <v>12776</v>
      </c>
      <c r="B8914" s="571" t="s">
        <v>2735</v>
      </c>
      <c r="C8914" s="571" t="s">
        <v>6748</v>
      </c>
      <c r="D8914" s="572">
        <v>1508.87</v>
      </c>
    </row>
    <row r="8915" spans="1:4" ht="25.5">
      <c r="A8915" s="571">
        <v>12777</v>
      </c>
      <c r="B8915" s="571" t="s">
        <v>2736</v>
      </c>
      <c r="C8915" s="571" t="s">
        <v>6748</v>
      </c>
      <c r="D8915" s="572">
        <v>1970.55</v>
      </c>
    </row>
    <row r="8916" spans="1:4" ht="38.25">
      <c r="A8916" s="571">
        <v>3391</v>
      </c>
      <c r="B8916" s="571" t="s">
        <v>1034</v>
      </c>
      <c r="C8916" s="571" t="s">
        <v>6748</v>
      </c>
      <c r="D8916" s="572">
        <v>44.87</v>
      </c>
    </row>
    <row r="8917" spans="1:4" ht="38.25">
      <c r="A8917" s="571">
        <v>3389</v>
      </c>
      <c r="B8917" s="571" t="s">
        <v>1032</v>
      </c>
      <c r="C8917" s="571" t="s">
        <v>6748</v>
      </c>
      <c r="D8917" s="572">
        <v>23.28</v>
      </c>
    </row>
    <row r="8918" spans="1:4" ht="38.25">
      <c r="A8918" s="571">
        <v>3390</v>
      </c>
      <c r="B8918" s="571" t="s">
        <v>1033</v>
      </c>
      <c r="C8918" s="571" t="s">
        <v>6748</v>
      </c>
      <c r="D8918" s="572">
        <v>26.2</v>
      </c>
    </row>
    <row r="8919" spans="1:4">
      <c r="A8919" s="571">
        <v>12873</v>
      </c>
      <c r="B8919" s="571" t="s">
        <v>2742</v>
      </c>
      <c r="C8919" s="571" t="s">
        <v>6751</v>
      </c>
      <c r="D8919" s="572">
        <v>13.44</v>
      </c>
    </row>
    <row r="8920" spans="1:4">
      <c r="A8920" s="571">
        <v>41076</v>
      </c>
      <c r="B8920" s="571" t="s">
        <v>4498</v>
      </c>
      <c r="C8920" s="571" t="s">
        <v>6936</v>
      </c>
      <c r="D8920" s="572">
        <v>2370.19</v>
      </c>
    </row>
    <row r="8921" spans="1:4" ht="25.5">
      <c r="A8921" s="571">
        <v>1371</v>
      </c>
      <c r="B8921" s="571" t="s">
        <v>617</v>
      </c>
      <c r="C8921" s="571" t="s">
        <v>6745</v>
      </c>
      <c r="D8921" s="572">
        <v>4.7</v>
      </c>
    </row>
    <row r="8922" spans="1:4" ht="25.5">
      <c r="A8922" s="571">
        <v>140</v>
      </c>
      <c r="B8922" s="571" t="s">
        <v>210</v>
      </c>
      <c r="C8922" s="571" t="s">
        <v>6745</v>
      </c>
      <c r="D8922" s="572">
        <v>14.19</v>
      </c>
    </row>
    <row r="8923" spans="1:4" ht="38.25">
      <c r="A8923" s="571">
        <v>151</v>
      </c>
      <c r="B8923" s="571" t="s">
        <v>212</v>
      </c>
      <c r="C8923" s="571" t="s">
        <v>6747</v>
      </c>
      <c r="D8923" s="572">
        <v>17.850000000000001</v>
      </c>
    </row>
    <row r="8924" spans="1:4">
      <c r="A8924" s="571">
        <v>7340</v>
      </c>
      <c r="B8924" s="571" t="s">
        <v>1882</v>
      </c>
      <c r="C8924" s="571" t="s">
        <v>6747</v>
      </c>
      <c r="D8924" s="572">
        <v>22.09</v>
      </c>
    </row>
    <row r="8925" spans="1:4" ht="25.5">
      <c r="A8925" s="571">
        <v>2701</v>
      </c>
      <c r="B8925" s="571" t="s">
        <v>927</v>
      </c>
      <c r="C8925" s="571" t="s">
        <v>6751</v>
      </c>
      <c r="D8925" s="572">
        <v>9.74</v>
      </c>
    </row>
    <row r="8926" spans="1:4" ht="25.5">
      <c r="A8926" s="571">
        <v>40929</v>
      </c>
      <c r="B8926" s="571" t="s">
        <v>4448</v>
      </c>
      <c r="C8926" s="571" t="s">
        <v>6936</v>
      </c>
      <c r="D8926" s="572">
        <v>1718.32</v>
      </c>
    </row>
    <row r="8927" spans="1:4" ht="25.5">
      <c r="A8927" s="571">
        <v>38114</v>
      </c>
      <c r="B8927" s="571" t="s">
        <v>3765</v>
      </c>
      <c r="C8927" s="571" t="s">
        <v>6748</v>
      </c>
      <c r="D8927" s="572">
        <v>10.27</v>
      </c>
    </row>
    <row r="8928" spans="1:4" ht="38.25">
      <c r="A8928" s="571">
        <v>38064</v>
      </c>
      <c r="B8928" s="571" t="s">
        <v>3725</v>
      </c>
      <c r="C8928" s="571" t="s">
        <v>6748</v>
      </c>
      <c r="D8928" s="572">
        <v>11.48</v>
      </c>
    </row>
    <row r="8929" spans="1:4" ht="25.5">
      <c r="A8929" s="571">
        <v>38115</v>
      </c>
      <c r="B8929" s="571" t="s">
        <v>3766</v>
      </c>
      <c r="C8929" s="571" t="s">
        <v>6748</v>
      </c>
      <c r="D8929" s="572">
        <v>10.96</v>
      </c>
    </row>
    <row r="8930" spans="1:4" ht="38.25">
      <c r="A8930" s="571">
        <v>38065</v>
      </c>
      <c r="B8930" s="571" t="s">
        <v>3726</v>
      </c>
      <c r="C8930" s="571" t="s">
        <v>6748</v>
      </c>
      <c r="D8930" s="572">
        <v>16.29</v>
      </c>
    </row>
    <row r="8931" spans="1:4" ht="38.25">
      <c r="A8931" s="571">
        <v>38078</v>
      </c>
      <c r="B8931" s="571" t="s">
        <v>3733</v>
      </c>
      <c r="C8931" s="571" t="s">
        <v>6748</v>
      </c>
      <c r="D8931" s="572">
        <v>9.5</v>
      </c>
    </row>
    <row r="8932" spans="1:4" ht="25.5">
      <c r="A8932" s="571">
        <v>38113</v>
      </c>
      <c r="B8932" s="571" t="s">
        <v>3764</v>
      </c>
      <c r="C8932" s="571" t="s">
        <v>6748</v>
      </c>
      <c r="D8932" s="572">
        <v>5.16</v>
      </c>
    </row>
    <row r="8933" spans="1:4" ht="38.25">
      <c r="A8933" s="571">
        <v>38063</v>
      </c>
      <c r="B8933" s="571" t="s">
        <v>3724</v>
      </c>
      <c r="C8933" s="571" t="s">
        <v>6748</v>
      </c>
      <c r="D8933" s="572">
        <v>5.54</v>
      </c>
    </row>
    <row r="8934" spans="1:4" ht="51">
      <c r="A8934" s="571">
        <v>38080</v>
      </c>
      <c r="B8934" s="571" t="s">
        <v>3734</v>
      </c>
      <c r="C8934" s="571" t="s">
        <v>6748</v>
      </c>
      <c r="D8934" s="572">
        <v>16.5</v>
      </c>
    </row>
    <row r="8935" spans="1:4" ht="51">
      <c r="A8935" s="571">
        <v>38069</v>
      </c>
      <c r="B8935" s="571" t="s">
        <v>3729</v>
      </c>
      <c r="C8935" s="571" t="s">
        <v>6748</v>
      </c>
      <c r="D8935" s="572">
        <v>9.02</v>
      </c>
    </row>
    <row r="8936" spans="1:4" ht="38.25">
      <c r="A8936" s="571">
        <v>38077</v>
      </c>
      <c r="B8936" s="571" t="s">
        <v>3732</v>
      </c>
      <c r="C8936" s="571" t="s">
        <v>6748</v>
      </c>
      <c r="D8936" s="572">
        <v>8.82</v>
      </c>
    </row>
    <row r="8937" spans="1:4" ht="51">
      <c r="A8937" s="571">
        <v>38073</v>
      </c>
      <c r="B8937" s="571" t="s">
        <v>3730</v>
      </c>
      <c r="C8937" s="571" t="s">
        <v>6748</v>
      </c>
      <c r="D8937" s="572">
        <v>13.44</v>
      </c>
    </row>
    <row r="8938" spans="1:4" ht="25.5">
      <c r="A8938" s="571">
        <v>38112</v>
      </c>
      <c r="B8938" s="571" t="s">
        <v>3763</v>
      </c>
      <c r="C8938" s="571" t="s">
        <v>6748</v>
      </c>
      <c r="D8938" s="572">
        <v>3.96</v>
      </c>
    </row>
    <row r="8939" spans="1:4" ht="38.25">
      <c r="A8939" s="571">
        <v>38062</v>
      </c>
      <c r="B8939" s="571" t="s">
        <v>3723</v>
      </c>
      <c r="C8939" s="571" t="s">
        <v>6748</v>
      </c>
      <c r="D8939" s="572">
        <v>4.07</v>
      </c>
    </row>
    <row r="8940" spans="1:4" ht="38.25">
      <c r="A8940" s="571">
        <v>12128</v>
      </c>
      <c r="B8940" s="571" t="s">
        <v>2592</v>
      </c>
      <c r="C8940" s="571" t="s">
        <v>6748</v>
      </c>
      <c r="D8940" s="572">
        <v>5.44</v>
      </c>
    </row>
    <row r="8941" spans="1:4" ht="38.25">
      <c r="A8941" s="571">
        <v>12129</v>
      </c>
      <c r="B8941" s="571" t="s">
        <v>2593</v>
      </c>
      <c r="C8941" s="571" t="s">
        <v>6748</v>
      </c>
      <c r="D8941" s="572">
        <v>7.18</v>
      </c>
    </row>
    <row r="8942" spans="1:4" ht="51">
      <c r="A8942" s="571">
        <v>38081</v>
      </c>
      <c r="B8942" s="571" t="s">
        <v>7012</v>
      </c>
      <c r="C8942" s="571" t="s">
        <v>6748</v>
      </c>
      <c r="D8942" s="572">
        <v>14</v>
      </c>
    </row>
    <row r="8943" spans="1:4" ht="38.25">
      <c r="A8943" s="571">
        <v>38070</v>
      </c>
      <c r="B8943" s="571" t="s">
        <v>7006</v>
      </c>
      <c r="C8943" s="571" t="s">
        <v>6748</v>
      </c>
      <c r="D8943" s="572">
        <v>9.64</v>
      </c>
    </row>
    <row r="8944" spans="1:4" ht="38.25">
      <c r="A8944" s="571">
        <v>38074</v>
      </c>
      <c r="B8944" s="571" t="s">
        <v>7009</v>
      </c>
      <c r="C8944" s="571" t="s">
        <v>6748</v>
      </c>
      <c r="D8944" s="572">
        <v>14.67</v>
      </c>
    </row>
    <row r="8945" spans="1:4" ht="51">
      <c r="A8945" s="571">
        <v>38079</v>
      </c>
      <c r="B8945" s="571" t="s">
        <v>7011</v>
      </c>
      <c r="C8945" s="571" t="s">
        <v>6748</v>
      </c>
      <c r="D8945" s="572">
        <v>12.59</v>
      </c>
    </row>
    <row r="8946" spans="1:4" ht="51">
      <c r="A8946" s="571">
        <v>38072</v>
      </c>
      <c r="B8946" s="571" t="s">
        <v>7008</v>
      </c>
      <c r="C8946" s="571" t="s">
        <v>6748</v>
      </c>
      <c r="D8946" s="572">
        <v>12.1</v>
      </c>
    </row>
    <row r="8947" spans="1:4" ht="38.25">
      <c r="A8947" s="571">
        <v>38068</v>
      </c>
      <c r="B8947" s="571" t="s">
        <v>7005</v>
      </c>
      <c r="C8947" s="571" t="s">
        <v>6748</v>
      </c>
      <c r="D8947" s="572">
        <v>8.35</v>
      </c>
    </row>
    <row r="8948" spans="1:4" ht="38.25">
      <c r="A8948" s="571">
        <v>38071</v>
      </c>
      <c r="B8948" s="571" t="s">
        <v>7007</v>
      </c>
      <c r="C8948" s="571" t="s">
        <v>6748</v>
      </c>
      <c r="D8948" s="572">
        <v>9.98</v>
      </c>
    </row>
    <row r="8949" spans="1:4" ht="51">
      <c r="A8949" s="571">
        <v>38412</v>
      </c>
      <c r="B8949" s="571" t="s">
        <v>3852</v>
      </c>
      <c r="C8949" s="571" t="s">
        <v>6748</v>
      </c>
      <c r="D8949" s="572">
        <v>918.32</v>
      </c>
    </row>
    <row r="8950" spans="1:4" ht="38.25">
      <c r="A8950" s="571">
        <v>3405</v>
      </c>
      <c r="B8950" s="571" t="s">
        <v>1040</v>
      </c>
      <c r="C8950" s="571" t="s">
        <v>6748</v>
      </c>
      <c r="D8950" s="572">
        <v>67.23</v>
      </c>
    </row>
    <row r="8951" spans="1:4" ht="25.5">
      <c r="A8951" s="571">
        <v>3394</v>
      </c>
      <c r="B8951" s="571" t="s">
        <v>1036</v>
      </c>
      <c r="C8951" s="571" t="s">
        <v>6748</v>
      </c>
      <c r="D8951" s="572">
        <v>354.91</v>
      </c>
    </row>
    <row r="8952" spans="1:4" ht="25.5">
      <c r="A8952" s="571">
        <v>3393</v>
      </c>
      <c r="B8952" s="571" t="s">
        <v>1035</v>
      </c>
      <c r="C8952" s="571" t="s">
        <v>6748</v>
      </c>
      <c r="D8952" s="572">
        <v>604.27</v>
      </c>
    </row>
    <row r="8953" spans="1:4" ht="25.5">
      <c r="A8953" s="571">
        <v>3406</v>
      </c>
      <c r="B8953" s="571" t="s">
        <v>101</v>
      </c>
      <c r="C8953" s="571" t="s">
        <v>6748</v>
      </c>
      <c r="D8953" s="572">
        <v>20.58</v>
      </c>
    </row>
    <row r="8954" spans="1:4" ht="25.5">
      <c r="A8954" s="571">
        <v>3395</v>
      </c>
      <c r="B8954" s="571" t="s">
        <v>1037</v>
      </c>
      <c r="C8954" s="571" t="s">
        <v>6748</v>
      </c>
      <c r="D8954" s="572">
        <v>86.81</v>
      </c>
    </row>
    <row r="8955" spans="1:4" ht="38.25">
      <c r="A8955" s="571">
        <v>3398</v>
      </c>
      <c r="B8955" s="571" t="s">
        <v>1039</v>
      </c>
      <c r="C8955" s="571" t="s">
        <v>6748</v>
      </c>
      <c r="D8955" s="572">
        <v>4.12</v>
      </c>
    </row>
    <row r="8956" spans="1:4" ht="51">
      <c r="A8956" s="571">
        <v>34379</v>
      </c>
      <c r="B8956" s="571" t="s">
        <v>13426</v>
      </c>
      <c r="C8956" s="571" t="s">
        <v>6748</v>
      </c>
      <c r="D8956" s="572">
        <v>413.5</v>
      </c>
    </row>
    <row r="8957" spans="1:4" ht="51">
      <c r="A8957" s="571">
        <v>34378</v>
      </c>
      <c r="B8957" s="571" t="s">
        <v>13427</v>
      </c>
      <c r="C8957" s="571" t="s">
        <v>6748</v>
      </c>
      <c r="D8957" s="572">
        <v>333.05</v>
      </c>
    </row>
    <row r="8958" spans="1:4" ht="51">
      <c r="A8958" s="571">
        <v>34377</v>
      </c>
      <c r="B8958" s="571" t="s">
        <v>13428</v>
      </c>
      <c r="C8958" s="571" t="s">
        <v>6748</v>
      </c>
      <c r="D8958" s="572">
        <v>307.14</v>
      </c>
    </row>
    <row r="8959" spans="1:4" ht="38.25">
      <c r="A8959" s="571">
        <v>581</v>
      </c>
      <c r="B8959" s="571" t="s">
        <v>13429</v>
      </c>
      <c r="C8959" s="571" t="s">
        <v>6753</v>
      </c>
      <c r="D8959" s="572">
        <v>583.36</v>
      </c>
    </row>
    <row r="8960" spans="1:4" ht="76.5">
      <c r="A8960" s="571">
        <v>40662</v>
      </c>
      <c r="B8960" s="571" t="s">
        <v>4394</v>
      </c>
      <c r="C8960" s="571" t="s">
        <v>6748</v>
      </c>
      <c r="D8960" s="572">
        <v>134.04</v>
      </c>
    </row>
    <row r="8961" spans="1:4" ht="76.5">
      <c r="A8961" s="571">
        <v>3437</v>
      </c>
      <c r="B8961" s="571" t="s">
        <v>1049</v>
      </c>
      <c r="C8961" s="571" t="s">
        <v>6753</v>
      </c>
      <c r="D8961" s="572">
        <v>372.33</v>
      </c>
    </row>
    <row r="8962" spans="1:4" ht="38.25">
      <c r="A8962" s="571">
        <v>11183</v>
      </c>
      <c r="B8962" s="571" t="s">
        <v>2288</v>
      </c>
      <c r="C8962" s="571" t="s">
        <v>6748</v>
      </c>
      <c r="D8962" s="572">
        <v>256.31</v>
      </c>
    </row>
    <row r="8963" spans="1:4" ht="25.5">
      <c r="A8963" s="571">
        <v>11190</v>
      </c>
      <c r="B8963" s="571" t="s">
        <v>2293</v>
      </c>
      <c r="C8963" s="571" t="s">
        <v>6748</v>
      </c>
      <c r="D8963" s="572">
        <v>118.9</v>
      </c>
    </row>
    <row r="8964" spans="1:4" ht="25.5">
      <c r="A8964" s="571">
        <v>616</v>
      </c>
      <c r="B8964" s="571" t="s">
        <v>342</v>
      </c>
      <c r="C8964" s="571" t="s">
        <v>6748</v>
      </c>
      <c r="D8964" s="572">
        <v>139.83000000000001</v>
      </c>
    </row>
    <row r="8965" spans="1:4" ht="25.5">
      <c r="A8965" s="571">
        <v>615</v>
      </c>
      <c r="B8965" s="571" t="s">
        <v>342</v>
      </c>
      <c r="C8965" s="571" t="s">
        <v>6753</v>
      </c>
      <c r="D8965" s="572">
        <v>291.32</v>
      </c>
    </row>
    <row r="8966" spans="1:4" ht="25.5">
      <c r="A8966" s="571">
        <v>11192</v>
      </c>
      <c r="B8966" s="571" t="s">
        <v>2294</v>
      </c>
      <c r="C8966" s="571" t="s">
        <v>6748</v>
      </c>
      <c r="D8966" s="572">
        <v>218.77</v>
      </c>
    </row>
    <row r="8967" spans="1:4" ht="25.5">
      <c r="A8967" s="571">
        <v>11231</v>
      </c>
      <c r="B8967" s="571" t="s">
        <v>2294</v>
      </c>
      <c r="C8967" s="571" t="s">
        <v>6753</v>
      </c>
      <c r="D8967" s="572">
        <v>341.82</v>
      </c>
    </row>
    <row r="8968" spans="1:4" ht="89.25">
      <c r="A8968" s="571">
        <v>3428</v>
      </c>
      <c r="B8968" s="571" t="s">
        <v>1048</v>
      </c>
      <c r="C8968" s="571" t="s">
        <v>6753</v>
      </c>
      <c r="D8968" s="572">
        <v>552.29999999999995</v>
      </c>
    </row>
    <row r="8969" spans="1:4" ht="89.25">
      <c r="A8969" s="571">
        <v>3429</v>
      </c>
      <c r="B8969" s="571" t="s">
        <v>6806</v>
      </c>
      <c r="C8969" s="571" t="s">
        <v>6753</v>
      </c>
      <c r="D8969" s="572">
        <v>315.55</v>
      </c>
    </row>
    <row r="8970" spans="1:4" ht="63.75">
      <c r="A8970" s="571">
        <v>34371</v>
      </c>
      <c r="B8970" s="571" t="s">
        <v>13430</v>
      </c>
      <c r="C8970" s="571" t="s">
        <v>6748</v>
      </c>
      <c r="D8970" s="572">
        <v>1124.22</v>
      </c>
    </row>
    <row r="8971" spans="1:4" ht="63.75">
      <c r="A8971" s="571">
        <v>34370</v>
      </c>
      <c r="B8971" s="571" t="s">
        <v>13431</v>
      </c>
      <c r="C8971" s="571" t="s">
        <v>6748</v>
      </c>
      <c r="D8971" s="572">
        <v>932.32</v>
      </c>
    </row>
    <row r="8972" spans="1:4" ht="63.75">
      <c r="A8972" s="571">
        <v>34372</v>
      </c>
      <c r="B8972" s="571" t="s">
        <v>13432</v>
      </c>
      <c r="C8972" s="571" t="s">
        <v>6748</v>
      </c>
      <c r="D8972" s="572">
        <v>1296.99</v>
      </c>
    </row>
    <row r="8973" spans="1:4" ht="63.75">
      <c r="A8973" s="571">
        <v>34373</v>
      </c>
      <c r="B8973" s="571" t="s">
        <v>13433</v>
      </c>
      <c r="C8973" s="571" t="s">
        <v>6748</v>
      </c>
      <c r="D8973" s="572">
        <v>1605.48</v>
      </c>
    </row>
    <row r="8974" spans="1:4" ht="51">
      <c r="A8974" s="571">
        <v>36896</v>
      </c>
      <c r="B8974" s="571" t="s">
        <v>12542</v>
      </c>
      <c r="C8974" s="571" t="s">
        <v>6748</v>
      </c>
      <c r="D8974" s="572">
        <v>534.95000000000005</v>
      </c>
    </row>
    <row r="8975" spans="1:4" ht="51">
      <c r="A8975" s="571">
        <v>34367</v>
      </c>
      <c r="B8975" s="571" t="s">
        <v>13434</v>
      </c>
      <c r="C8975" s="571" t="s">
        <v>6748</v>
      </c>
      <c r="D8975" s="572">
        <v>628.37</v>
      </c>
    </row>
    <row r="8976" spans="1:4" ht="51">
      <c r="A8976" s="571">
        <v>36897</v>
      </c>
      <c r="B8976" s="571" t="s">
        <v>13435</v>
      </c>
      <c r="C8976" s="571" t="s">
        <v>6748</v>
      </c>
      <c r="D8976" s="572">
        <v>740.99</v>
      </c>
    </row>
    <row r="8977" spans="1:4" ht="51">
      <c r="A8977" s="571">
        <v>36884</v>
      </c>
      <c r="B8977" s="571" t="s">
        <v>13435</v>
      </c>
      <c r="C8977" s="571" t="s">
        <v>6753</v>
      </c>
      <c r="D8977" s="572">
        <v>520.44000000000005</v>
      </c>
    </row>
    <row r="8978" spans="1:4" ht="51">
      <c r="A8978" s="571">
        <v>597</v>
      </c>
      <c r="B8978" s="571" t="s">
        <v>13436</v>
      </c>
      <c r="C8978" s="571" t="s">
        <v>6753</v>
      </c>
      <c r="D8978" s="572">
        <v>547.32000000000005</v>
      </c>
    </row>
    <row r="8979" spans="1:4" ht="51">
      <c r="A8979" s="571">
        <v>34369</v>
      </c>
      <c r="B8979" s="571" t="s">
        <v>13437</v>
      </c>
      <c r="C8979" s="571" t="s">
        <v>6748</v>
      </c>
      <c r="D8979" s="572">
        <v>877.93</v>
      </c>
    </row>
    <row r="8980" spans="1:4" ht="51">
      <c r="A8980" s="571">
        <v>34362</v>
      </c>
      <c r="B8980" s="571" t="s">
        <v>13438</v>
      </c>
      <c r="C8980" s="571" t="s">
        <v>6748</v>
      </c>
      <c r="D8980" s="572">
        <v>609.16999999999996</v>
      </c>
    </row>
    <row r="8981" spans="1:4" ht="51">
      <c r="A8981" s="571">
        <v>34363</v>
      </c>
      <c r="B8981" s="571" t="s">
        <v>13439</v>
      </c>
      <c r="C8981" s="571" t="s">
        <v>6748</v>
      </c>
      <c r="D8981" s="572">
        <v>688.52</v>
      </c>
    </row>
    <row r="8982" spans="1:4" ht="63.75">
      <c r="A8982" s="571">
        <v>34364</v>
      </c>
      <c r="B8982" s="571" t="s">
        <v>13440</v>
      </c>
      <c r="C8982" s="571" t="s">
        <v>6748</v>
      </c>
      <c r="D8982" s="572">
        <v>858.73</v>
      </c>
    </row>
    <row r="8983" spans="1:4" ht="63.75">
      <c r="A8983" s="571">
        <v>34365</v>
      </c>
      <c r="B8983" s="571" t="s">
        <v>13441</v>
      </c>
      <c r="C8983" s="571" t="s">
        <v>6748</v>
      </c>
      <c r="D8983" s="572">
        <v>967.51</v>
      </c>
    </row>
    <row r="8984" spans="1:4" ht="51">
      <c r="A8984" s="571">
        <v>11199</v>
      </c>
      <c r="B8984" s="571" t="s">
        <v>2298</v>
      </c>
      <c r="C8984" s="571" t="s">
        <v>6748</v>
      </c>
      <c r="D8984" s="572">
        <v>656.66</v>
      </c>
    </row>
    <row r="8985" spans="1:4" ht="51">
      <c r="A8985" s="571">
        <v>34801</v>
      </c>
      <c r="B8985" s="571" t="s">
        <v>3320</v>
      </c>
      <c r="C8985" s="571" t="s">
        <v>6748</v>
      </c>
      <c r="D8985" s="572">
        <v>823.74</v>
      </c>
    </row>
    <row r="8986" spans="1:4" ht="51">
      <c r="A8986" s="571">
        <v>34799</v>
      </c>
      <c r="B8986" s="571" t="s">
        <v>3318</v>
      </c>
      <c r="C8986" s="571" t="s">
        <v>6748</v>
      </c>
      <c r="D8986" s="572">
        <v>1015.84</v>
      </c>
    </row>
    <row r="8987" spans="1:4" ht="51">
      <c r="A8987" s="571">
        <v>622</v>
      </c>
      <c r="B8987" s="571" t="s">
        <v>343</v>
      </c>
      <c r="C8987" s="571" t="s">
        <v>6748</v>
      </c>
      <c r="D8987" s="572">
        <v>457.33</v>
      </c>
    </row>
    <row r="8988" spans="1:4" ht="51">
      <c r="A8988" s="571">
        <v>34805</v>
      </c>
      <c r="B8988" s="571" t="s">
        <v>3323</v>
      </c>
      <c r="C8988" s="571" t="s">
        <v>6753</v>
      </c>
      <c r="D8988" s="572">
        <v>342.28</v>
      </c>
    </row>
    <row r="8989" spans="1:4" ht="51">
      <c r="A8989" s="571">
        <v>34803</v>
      </c>
      <c r="B8989" s="571" t="s">
        <v>3322</v>
      </c>
      <c r="C8989" s="571" t="s">
        <v>6748</v>
      </c>
      <c r="D8989" s="572">
        <v>413.89</v>
      </c>
    </row>
    <row r="8990" spans="1:4" ht="51">
      <c r="A8990" s="571">
        <v>606</v>
      </c>
      <c r="B8990" s="571" t="s">
        <v>341</v>
      </c>
      <c r="C8990" s="571" t="s">
        <v>6753</v>
      </c>
      <c r="D8990" s="572">
        <v>457.63</v>
      </c>
    </row>
    <row r="8991" spans="1:4" ht="51">
      <c r="A8991" s="571">
        <v>11227</v>
      </c>
      <c r="B8991" s="571" t="s">
        <v>2299</v>
      </c>
      <c r="C8991" s="571" t="s">
        <v>6748</v>
      </c>
      <c r="D8991" s="572">
        <v>484.7</v>
      </c>
    </row>
    <row r="8992" spans="1:4" ht="51">
      <c r="A8992" s="571">
        <v>11193</v>
      </c>
      <c r="B8992" s="571" t="s">
        <v>2295</v>
      </c>
      <c r="C8992" s="571" t="s">
        <v>6753</v>
      </c>
      <c r="D8992" s="572">
        <v>463.99</v>
      </c>
    </row>
    <row r="8993" spans="1:4" ht="38.25">
      <c r="A8993" s="571">
        <v>11194</v>
      </c>
      <c r="B8993" s="571" t="s">
        <v>2296</v>
      </c>
      <c r="C8993" s="571" t="s">
        <v>6753</v>
      </c>
      <c r="D8993" s="572">
        <v>417.77</v>
      </c>
    </row>
    <row r="8994" spans="1:4" ht="63.75">
      <c r="A8994" s="571">
        <v>605</v>
      </c>
      <c r="B8994" s="571" t="s">
        <v>6754</v>
      </c>
      <c r="C8994" s="571" t="s">
        <v>6753</v>
      </c>
      <c r="D8994" s="572">
        <v>524.66999999999996</v>
      </c>
    </row>
    <row r="8995" spans="1:4" ht="63.75">
      <c r="A8995" s="571">
        <v>11197</v>
      </c>
      <c r="B8995" s="571" t="s">
        <v>2297</v>
      </c>
      <c r="C8995" s="571" t="s">
        <v>6748</v>
      </c>
      <c r="D8995" s="572">
        <v>635.44000000000005</v>
      </c>
    </row>
    <row r="8996" spans="1:4" ht="102">
      <c r="A8996" s="571">
        <v>40659</v>
      </c>
      <c r="B8996" s="571" t="s">
        <v>4392</v>
      </c>
      <c r="C8996" s="571" t="s">
        <v>6753</v>
      </c>
      <c r="D8996" s="572">
        <v>526.79999999999995</v>
      </c>
    </row>
    <row r="8997" spans="1:4" ht="102">
      <c r="A8997" s="571">
        <v>40660</v>
      </c>
      <c r="B8997" s="571" t="s">
        <v>4393</v>
      </c>
      <c r="C8997" s="571" t="s">
        <v>6753</v>
      </c>
      <c r="D8997" s="572">
        <v>667.66</v>
      </c>
    </row>
    <row r="8998" spans="1:4" ht="102">
      <c r="A8998" s="571">
        <v>40661</v>
      </c>
      <c r="B8998" s="571" t="s">
        <v>7302</v>
      </c>
      <c r="C8998" s="571" t="s">
        <v>6753</v>
      </c>
      <c r="D8998" s="572">
        <v>410.49</v>
      </c>
    </row>
    <row r="8999" spans="1:4" ht="89.25">
      <c r="A8999" s="571">
        <v>3421</v>
      </c>
      <c r="B8999" s="571" t="s">
        <v>1047</v>
      </c>
      <c r="C8999" s="571" t="s">
        <v>6753</v>
      </c>
      <c r="D8999" s="572">
        <v>413.63</v>
      </c>
    </row>
    <row r="9000" spans="1:4" ht="38.25">
      <c r="A9000" s="571">
        <v>599</v>
      </c>
      <c r="B9000" s="571" t="s">
        <v>13442</v>
      </c>
      <c r="C9000" s="571" t="s">
        <v>6753</v>
      </c>
      <c r="D9000" s="572">
        <v>463.92</v>
      </c>
    </row>
    <row r="9001" spans="1:4" ht="38.25">
      <c r="A9001" s="571">
        <v>34380</v>
      </c>
      <c r="B9001" s="571" t="s">
        <v>13443</v>
      </c>
      <c r="C9001" s="571" t="s">
        <v>6748</v>
      </c>
      <c r="D9001" s="572">
        <v>240.59</v>
      </c>
    </row>
    <row r="9002" spans="1:4" ht="38.25">
      <c r="A9002" s="571">
        <v>34381</v>
      </c>
      <c r="B9002" s="571" t="s">
        <v>13444</v>
      </c>
      <c r="C9002" s="571" t="s">
        <v>6748</v>
      </c>
      <c r="D9002" s="572">
        <v>313.54000000000002</v>
      </c>
    </row>
    <row r="9003" spans="1:4" ht="38.25">
      <c r="A9003" s="571">
        <v>601</v>
      </c>
      <c r="B9003" s="571" t="s">
        <v>13444</v>
      </c>
      <c r="C9003" s="571" t="s">
        <v>6753</v>
      </c>
      <c r="D9003" s="572">
        <v>625.82000000000005</v>
      </c>
    </row>
    <row r="9004" spans="1:4" ht="76.5">
      <c r="A9004" s="571">
        <v>3423</v>
      </c>
      <c r="B9004" s="571" t="s">
        <v>6125</v>
      </c>
      <c r="C9004" s="571" t="s">
        <v>6753</v>
      </c>
      <c r="D9004" s="572">
        <v>583.33000000000004</v>
      </c>
    </row>
    <row r="9005" spans="1:4" ht="38.25">
      <c r="A9005" s="571">
        <v>34797</v>
      </c>
      <c r="B9005" s="571" t="s">
        <v>3317</v>
      </c>
      <c r="C9005" s="571" t="s">
        <v>6748</v>
      </c>
      <c r="D9005" s="572">
        <v>258.98</v>
      </c>
    </row>
    <row r="9006" spans="1:4" ht="38.25">
      <c r="A9006" s="571">
        <v>624</v>
      </c>
      <c r="B9006" s="571" t="s">
        <v>345</v>
      </c>
      <c r="C9006" s="571" t="s">
        <v>6753</v>
      </c>
      <c r="D9006" s="572">
        <v>539.54999999999995</v>
      </c>
    </row>
    <row r="9007" spans="1:4" ht="38.25">
      <c r="A9007" s="571">
        <v>623</v>
      </c>
      <c r="B9007" s="571" t="s">
        <v>344</v>
      </c>
      <c r="C9007" s="571" t="s">
        <v>6753</v>
      </c>
      <c r="D9007" s="572">
        <v>202.6</v>
      </c>
    </row>
    <row r="9008" spans="1:4">
      <c r="A9008" s="571">
        <v>25964</v>
      </c>
      <c r="B9008" s="571" t="s">
        <v>60</v>
      </c>
      <c r="C9008" s="571" t="s">
        <v>6751</v>
      </c>
      <c r="D9008" s="572">
        <v>12.27</v>
      </c>
    </row>
    <row r="9009" spans="1:4">
      <c r="A9009" s="571">
        <v>41077</v>
      </c>
      <c r="B9009" s="571" t="s">
        <v>4499</v>
      </c>
      <c r="C9009" s="571" t="s">
        <v>6936</v>
      </c>
      <c r="D9009" s="572">
        <v>2164.7199999999998</v>
      </c>
    </row>
    <row r="9010" spans="1:4" ht="25.5">
      <c r="A9010" s="571">
        <v>20159</v>
      </c>
      <c r="B9010" s="571" t="s">
        <v>2934</v>
      </c>
      <c r="C9010" s="571" t="s">
        <v>6748</v>
      </c>
      <c r="D9010" s="572">
        <v>21.13</v>
      </c>
    </row>
    <row r="9011" spans="1:4" ht="25.5">
      <c r="A9011" s="571">
        <v>37963</v>
      </c>
      <c r="B9011" s="571" t="s">
        <v>3639</v>
      </c>
      <c r="C9011" s="571" t="s">
        <v>6748</v>
      </c>
      <c r="D9011" s="572">
        <v>3.31</v>
      </c>
    </row>
    <row r="9012" spans="1:4" ht="25.5">
      <c r="A9012" s="571">
        <v>37964</v>
      </c>
      <c r="B9012" s="571" t="s">
        <v>3640</v>
      </c>
      <c r="C9012" s="571" t="s">
        <v>6748</v>
      </c>
      <c r="D9012" s="572">
        <v>5.51</v>
      </c>
    </row>
    <row r="9013" spans="1:4" ht="25.5">
      <c r="A9013" s="571">
        <v>37965</v>
      </c>
      <c r="B9013" s="571" t="s">
        <v>3641</v>
      </c>
      <c r="C9013" s="571" t="s">
        <v>6748</v>
      </c>
      <c r="D9013" s="572">
        <v>7.99</v>
      </c>
    </row>
    <row r="9014" spans="1:4" ht="25.5">
      <c r="A9014" s="571">
        <v>37966</v>
      </c>
      <c r="B9014" s="571" t="s">
        <v>3642</v>
      </c>
      <c r="C9014" s="571" t="s">
        <v>6748</v>
      </c>
      <c r="D9014" s="572">
        <v>14.48</v>
      </c>
    </row>
    <row r="9015" spans="1:4" ht="25.5">
      <c r="A9015" s="571">
        <v>37967</v>
      </c>
      <c r="B9015" s="571" t="s">
        <v>3643</v>
      </c>
      <c r="C9015" s="571" t="s">
        <v>6748</v>
      </c>
      <c r="D9015" s="572">
        <v>23.22</v>
      </c>
    </row>
    <row r="9016" spans="1:4" ht="25.5">
      <c r="A9016" s="571">
        <v>37968</v>
      </c>
      <c r="B9016" s="571" t="s">
        <v>3644</v>
      </c>
      <c r="C9016" s="571" t="s">
        <v>6748</v>
      </c>
      <c r="D9016" s="572">
        <v>50.92</v>
      </c>
    </row>
    <row r="9017" spans="1:4" ht="25.5">
      <c r="A9017" s="571">
        <v>37969</v>
      </c>
      <c r="B9017" s="571" t="s">
        <v>3645</v>
      </c>
      <c r="C9017" s="571" t="s">
        <v>6748</v>
      </c>
      <c r="D9017" s="572">
        <v>136.03</v>
      </c>
    </row>
    <row r="9018" spans="1:4" ht="25.5">
      <c r="A9018" s="571">
        <v>37970</v>
      </c>
      <c r="B9018" s="571" t="s">
        <v>3646</v>
      </c>
      <c r="C9018" s="571" t="s">
        <v>6748</v>
      </c>
      <c r="D9018" s="572">
        <v>158.69</v>
      </c>
    </row>
    <row r="9019" spans="1:4" ht="25.5">
      <c r="A9019" s="571">
        <v>21118</v>
      </c>
      <c r="B9019" s="571" t="s">
        <v>3035</v>
      </c>
      <c r="C9019" s="571" t="s">
        <v>6748</v>
      </c>
      <c r="D9019" s="572">
        <v>2.5</v>
      </c>
    </row>
    <row r="9020" spans="1:4" ht="25.5">
      <c r="A9020" s="571">
        <v>37956</v>
      </c>
      <c r="B9020" s="571" t="s">
        <v>3632</v>
      </c>
      <c r="C9020" s="571" t="s">
        <v>6748</v>
      </c>
      <c r="D9020" s="572">
        <v>3.96</v>
      </c>
    </row>
    <row r="9021" spans="1:4" ht="25.5">
      <c r="A9021" s="571">
        <v>37957</v>
      </c>
      <c r="B9021" s="571" t="s">
        <v>3633</v>
      </c>
      <c r="C9021" s="571" t="s">
        <v>6748</v>
      </c>
      <c r="D9021" s="572">
        <v>8.35</v>
      </c>
    </row>
    <row r="9022" spans="1:4" ht="25.5">
      <c r="A9022" s="571">
        <v>37958</v>
      </c>
      <c r="B9022" s="571" t="s">
        <v>3634</v>
      </c>
      <c r="C9022" s="571" t="s">
        <v>6748</v>
      </c>
      <c r="D9022" s="572">
        <v>14.48</v>
      </c>
    </row>
    <row r="9023" spans="1:4" ht="25.5">
      <c r="A9023" s="571">
        <v>37959</v>
      </c>
      <c r="B9023" s="571" t="s">
        <v>3635</v>
      </c>
      <c r="C9023" s="571" t="s">
        <v>6748</v>
      </c>
      <c r="D9023" s="572">
        <v>23.22</v>
      </c>
    </row>
    <row r="9024" spans="1:4" ht="25.5">
      <c r="A9024" s="571">
        <v>37960</v>
      </c>
      <c r="B9024" s="571" t="s">
        <v>3636</v>
      </c>
      <c r="C9024" s="571" t="s">
        <v>6748</v>
      </c>
      <c r="D9024" s="572">
        <v>50</v>
      </c>
    </row>
    <row r="9025" spans="1:4" ht="25.5">
      <c r="A9025" s="571">
        <v>37961</v>
      </c>
      <c r="B9025" s="571" t="s">
        <v>3637</v>
      </c>
      <c r="C9025" s="571" t="s">
        <v>6748</v>
      </c>
      <c r="D9025" s="572">
        <v>132.65</v>
      </c>
    </row>
    <row r="9026" spans="1:4" ht="25.5">
      <c r="A9026" s="571">
        <v>37962</v>
      </c>
      <c r="B9026" s="571" t="s">
        <v>3638</v>
      </c>
      <c r="C9026" s="571" t="s">
        <v>6748</v>
      </c>
      <c r="D9026" s="572">
        <v>154.13999999999999</v>
      </c>
    </row>
    <row r="9027" spans="1:4" ht="38.25">
      <c r="A9027" s="571">
        <v>3533</v>
      </c>
      <c r="B9027" s="571" t="s">
        <v>1126</v>
      </c>
      <c r="C9027" s="571" t="s">
        <v>6748</v>
      </c>
      <c r="D9027" s="572">
        <v>1.77</v>
      </c>
    </row>
    <row r="9028" spans="1:4" ht="38.25">
      <c r="A9028" s="571">
        <v>3538</v>
      </c>
      <c r="B9028" s="571" t="s">
        <v>1130</v>
      </c>
      <c r="C9028" s="571" t="s">
        <v>6748</v>
      </c>
      <c r="D9028" s="572">
        <v>2.4300000000000002</v>
      </c>
    </row>
    <row r="9029" spans="1:4" ht="38.25">
      <c r="A9029" s="571">
        <v>3497</v>
      </c>
      <c r="B9029" s="571" t="s">
        <v>1095</v>
      </c>
      <c r="C9029" s="571" t="s">
        <v>6748</v>
      </c>
      <c r="D9029" s="572">
        <v>10.74</v>
      </c>
    </row>
    <row r="9030" spans="1:4" ht="25.5">
      <c r="A9030" s="571">
        <v>3498</v>
      </c>
      <c r="B9030" s="571" t="s">
        <v>1096</v>
      </c>
      <c r="C9030" s="571" t="s">
        <v>6748</v>
      </c>
      <c r="D9030" s="572">
        <v>3.41</v>
      </c>
    </row>
    <row r="9031" spans="1:4" ht="25.5">
      <c r="A9031" s="571">
        <v>3496</v>
      </c>
      <c r="B9031" s="571" t="s">
        <v>1094</v>
      </c>
      <c r="C9031" s="571" t="s">
        <v>6748</v>
      </c>
      <c r="D9031" s="572">
        <v>2.12</v>
      </c>
    </row>
    <row r="9032" spans="1:4" ht="25.5">
      <c r="A9032" s="571">
        <v>38429</v>
      </c>
      <c r="B9032" s="571" t="s">
        <v>6039</v>
      </c>
      <c r="C9032" s="571" t="s">
        <v>6748</v>
      </c>
      <c r="D9032" s="572">
        <v>8.44</v>
      </c>
    </row>
    <row r="9033" spans="1:4" ht="25.5">
      <c r="A9033" s="571">
        <v>38431</v>
      </c>
      <c r="B9033" s="571" t="s">
        <v>6040</v>
      </c>
      <c r="C9033" s="571" t="s">
        <v>6748</v>
      </c>
      <c r="D9033" s="572">
        <v>13.37</v>
      </c>
    </row>
    <row r="9034" spans="1:4" ht="25.5">
      <c r="A9034" s="571">
        <v>38430</v>
      </c>
      <c r="B9034" s="571" t="s">
        <v>3865</v>
      </c>
      <c r="C9034" s="571" t="s">
        <v>6748</v>
      </c>
      <c r="D9034" s="572">
        <v>17.09</v>
      </c>
    </row>
    <row r="9035" spans="1:4" ht="25.5">
      <c r="A9035" s="571">
        <v>38449</v>
      </c>
      <c r="B9035" s="571" t="s">
        <v>3867</v>
      </c>
      <c r="C9035" s="571" t="s">
        <v>6748</v>
      </c>
      <c r="D9035" s="572">
        <v>20.81</v>
      </c>
    </row>
    <row r="9036" spans="1:4" ht="25.5">
      <c r="A9036" s="571">
        <v>36348</v>
      </c>
      <c r="B9036" s="571" t="s">
        <v>6991</v>
      </c>
      <c r="C9036" s="571" t="s">
        <v>6748</v>
      </c>
      <c r="D9036" s="572">
        <v>1.08</v>
      </c>
    </row>
    <row r="9037" spans="1:4" ht="25.5">
      <c r="A9037" s="571">
        <v>36349</v>
      </c>
      <c r="B9037" s="571" t="s">
        <v>6992</v>
      </c>
      <c r="C9037" s="571" t="s">
        <v>6748</v>
      </c>
      <c r="D9037" s="572">
        <v>1.62</v>
      </c>
    </row>
    <row r="9038" spans="1:4" ht="25.5">
      <c r="A9038" s="571">
        <v>38433</v>
      </c>
      <c r="B9038" s="571" t="s">
        <v>7015</v>
      </c>
      <c r="C9038" s="571" t="s">
        <v>6748</v>
      </c>
      <c r="D9038" s="572">
        <v>3</v>
      </c>
    </row>
    <row r="9039" spans="1:4" ht="25.5">
      <c r="A9039" s="571">
        <v>38440</v>
      </c>
      <c r="B9039" s="571" t="s">
        <v>7022</v>
      </c>
      <c r="C9039" s="571" t="s">
        <v>6748</v>
      </c>
      <c r="D9039" s="572">
        <v>103.72</v>
      </c>
    </row>
    <row r="9040" spans="1:4" ht="25.5">
      <c r="A9040" s="571">
        <v>36359</v>
      </c>
      <c r="B9040" s="571" t="s">
        <v>6996</v>
      </c>
      <c r="C9040" s="571" t="s">
        <v>6748</v>
      </c>
      <c r="D9040" s="572">
        <v>1.29</v>
      </c>
    </row>
    <row r="9041" spans="1:4" ht="25.5">
      <c r="A9041" s="571">
        <v>36360</v>
      </c>
      <c r="B9041" s="571" t="s">
        <v>6997</v>
      </c>
      <c r="C9041" s="571" t="s">
        <v>6748</v>
      </c>
      <c r="D9041" s="572">
        <v>1.99</v>
      </c>
    </row>
    <row r="9042" spans="1:4" ht="25.5">
      <c r="A9042" s="571">
        <v>38434</v>
      </c>
      <c r="B9042" s="571" t="s">
        <v>7016</v>
      </c>
      <c r="C9042" s="571" t="s">
        <v>6748</v>
      </c>
      <c r="D9042" s="572">
        <v>3.04</v>
      </c>
    </row>
    <row r="9043" spans="1:4" ht="25.5">
      <c r="A9043" s="571">
        <v>38435</v>
      </c>
      <c r="B9043" s="571" t="s">
        <v>7017</v>
      </c>
      <c r="C9043" s="571" t="s">
        <v>6748</v>
      </c>
      <c r="D9043" s="572">
        <v>5.78</v>
      </c>
    </row>
    <row r="9044" spans="1:4" ht="25.5">
      <c r="A9044" s="571">
        <v>38436</v>
      </c>
      <c r="B9044" s="571" t="s">
        <v>7018</v>
      </c>
      <c r="C9044" s="571" t="s">
        <v>6748</v>
      </c>
      <c r="D9044" s="572">
        <v>11.96</v>
      </c>
    </row>
    <row r="9045" spans="1:4" ht="25.5">
      <c r="A9045" s="571">
        <v>38437</v>
      </c>
      <c r="B9045" s="571" t="s">
        <v>7019</v>
      </c>
      <c r="C9045" s="571" t="s">
        <v>6748</v>
      </c>
      <c r="D9045" s="572">
        <v>17.96</v>
      </c>
    </row>
    <row r="9046" spans="1:4" ht="25.5">
      <c r="A9046" s="571">
        <v>38438</v>
      </c>
      <c r="B9046" s="571" t="s">
        <v>7020</v>
      </c>
      <c r="C9046" s="571" t="s">
        <v>6748</v>
      </c>
      <c r="D9046" s="572">
        <v>45.37</v>
      </c>
    </row>
    <row r="9047" spans="1:4" ht="25.5">
      <c r="A9047" s="571">
        <v>38439</v>
      </c>
      <c r="B9047" s="571" t="s">
        <v>7021</v>
      </c>
      <c r="C9047" s="571" t="s">
        <v>6748</v>
      </c>
      <c r="D9047" s="572">
        <v>69.16</v>
      </c>
    </row>
    <row r="9048" spans="1:4" ht="25.5">
      <c r="A9048" s="571">
        <v>10836</v>
      </c>
      <c r="B9048" s="571" t="s">
        <v>2182</v>
      </c>
      <c r="C9048" s="571" t="s">
        <v>6748</v>
      </c>
      <c r="D9048" s="572">
        <v>13.57</v>
      </c>
    </row>
    <row r="9049" spans="1:4" ht="25.5">
      <c r="A9049" s="571">
        <v>20128</v>
      </c>
      <c r="B9049" s="571" t="s">
        <v>2911</v>
      </c>
      <c r="C9049" s="571" t="s">
        <v>6748</v>
      </c>
      <c r="D9049" s="572">
        <v>33.770000000000003</v>
      </c>
    </row>
    <row r="9050" spans="1:4" ht="25.5">
      <c r="A9050" s="571">
        <v>20131</v>
      </c>
      <c r="B9050" s="571" t="s">
        <v>2912</v>
      </c>
      <c r="C9050" s="571" t="s">
        <v>6748</v>
      </c>
      <c r="D9050" s="572">
        <v>30.42</v>
      </c>
    </row>
    <row r="9051" spans="1:4" ht="25.5">
      <c r="A9051" s="571">
        <v>3521</v>
      </c>
      <c r="B9051" s="571" t="s">
        <v>1115</v>
      </c>
      <c r="C9051" s="571" t="s">
        <v>6748</v>
      </c>
      <c r="D9051" s="572">
        <v>1.29</v>
      </c>
    </row>
    <row r="9052" spans="1:4" ht="25.5">
      <c r="A9052" s="571">
        <v>3531</v>
      </c>
      <c r="B9052" s="571" t="s">
        <v>1124</v>
      </c>
      <c r="C9052" s="571" t="s">
        <v>6748</v>
      </c>
      <c r="D9052" s="572">
        <v>1.4</v>
      </c>
    </row>
    <row r="9053" spans="1:4" ht="25.5">
      <c r="A9053" s="571">
        <v>3522</v>
      </c>
      <c r="B9053" s="571" t="s">
        <v>1116</v>
      </c>
      <c r="C9053" s="571" t="s">
        <v>6748</v>
      </c>
      <c r="D9053" s="572">
        <v>2.2799999999999998</v>
      </c>
    </row>
    <row r="9054" spans="1:4" ht="25.5">
      <c r="A9054" s="571">
        <v>3527</v>
      </c>
      <c r="B9054" s="571" t="s">
        <v>1120</v>
      </c>
      <c r="C9054" s="571" t="s">
        <v>6748</v>
      </c>
      <c r="D9054" s="572">
        <v>7.19</v>
      </c>
    </row>
    <row r="9055" spans="1:4" ht="38.25">
      <c r="A9055" s="571">
        <v>10835</v>
      </c>
      <c r="B9055" s="571" t="s">
        <v>2181</v>
      </c>
      <c r="C9055" s="571" t="s">
        <v>6748</v>
      </c>
      <c r="D9055" s="572">
        <v>3.02</v>
      </c>
    </row>
    <row r="9056" spans="1:4" ht="25.5">
      <c r="A9056" s="571">
        <v>3475</v>
      </c>
      <c r="B9056" s="571" t="s">
        <v>1084</v>
      </c>
      <c r="C9056" s="571" t="s">
        <v>6748</v>
      </c>
      <c r="D9056" s="572">
        <v>2.2599999999999998</v>
      </c>
    </row>
    <row r="9057" spans="1:4" ht="25.5">
      <c r="A9057" s="571">
        <v>3485</v>
      </c>
      <c r="B9057" s="571" t="s">
        <v>1089</v>
      </c>
      <c r="C9057" s="571" t="s">
        <v>6748</v>
      </c>
      <c r="D9057" s="572">
        <v>6.9</v>
      </c>
    </row>
    <row r="9058" spans="1:4" ht="25.5">
      <c r="A9058" s="571">
        <v>3534</v>
      </c>
      <c r="B9058" s="571" t="s">
        <v>1127</v>
      </c>
      <c r="C9058" s="571" t="s">
        <v>6748</v>
      </c>
      <c r="D9058" s="572">
        <v>2.93</v>
      </c>
    </row>
    <row r="9059" spans="1:4" ht="25.5">
      <c r="A9059" s="571">
        <v>3543</v>
      </c>
      <c r="B9059" s="571" t="s">
        <v>1134</v>
      </c>
      <c r="C9059" s="571" t="s">
        <v>6748</v>
      </c>
      <c r="D9059" s="572">
        <v>1.46</v>
      </c>
    </row>
    <row r="9060" spans="1:4" ht="25.5">
      <c r="A9060" s="571">
        <v>3482</v>
      </c>
      <c r="B9060" s="571" t="s">
        <v>1088</v>
      </c>
      <c r="C9060" s="571" t="s">
        <v>6748</v>
      </c>
      <c r="D9060" s="572">
        <v>3.52</v>
      </c>
    </row>
    <row r="9061" spans="1:4" ht="25.5">
      <c r="A9061" s="571">
        <v>3505</v>
      </c>
      <c r="B9061" s="571" t="s">
        <v>1102</v>
      </c>
      <c r="C9061" s="571" t="s">
        <v>6748</v>
      </c>
      <c r="D9061" s="572">
        <v>2.1</v>
      </c>
    </row>
    <row r="9062" spans="1:4" ht="25.5">
      <c r="A9062" s="571">
        <v>3516</v>
      </c>
      <c r="B9062" s="571" t="s">
        <v>1110</v>
      </c>
      <c r="C9062" s="571" t="s">
        <v>6748</v>
      </c>
      <c r="D9062" s="572">
        <v>1.94</v>
      </c>
    </row>
    <row r="9063" spans="1:4" ht="25.5">
      <c r="A9063" s="571">
        <v>3517</v>
      </c>
      <c r="B9063" s="571" t="s">
        <v>1111</v>
      </c>
      <c r="C9063" s="571" t="s">
        <v>6748</v>
      </c>
      <c r="D9063" s="572">
        <v>1.18</v>
      </c>
    </row>
    <row r="9064" spans="1:4" ht="38.25">
      <c r="A9064" s="571">
        <v>3515</v>
      </c>
      <c r="B9064" s="571" t="s">
        <v>1109</v>
      </c>
      <c r="C9064" s="571" t="s">
        <v>6748</v>
      </c>
      <c r="D9064" s="572">
        <v>4.4000000000000004</v>
      </c>
    </row>
    <row r="9065" spans="1:4" ht="38.25">
      <c r="A9065" s="571">
        <v>20147</v>
      </c>
      <c r="B9065" s="571" t="s">
        <v>2923</v>
      </c>
      <c r="C9065" s="571" t="s">
        <v>6748</v>
      </c>
      <c r="D9065" s="572">
        <v>4.51</v>
      </c>
    </row>
    <row r="9066" spans="1:4" ht="38.25">
      <c r="A9066" s="571">
        <v>3524</v>
      </c>
      <c r="B9066" s="571" t="s">
        <v>1117</v>
      </c>
      <c r="C9066" s="571" t="s">
        <v>6748</v>
      </c>
      <c r="D9066" s="572">
        <v>5.37</v>
      </c>
    </row>
    <row r="9067" spans="1:4" ht="38.25">
      <c r="A9067" s="571">
        <v>3532</v>
      </c>
      <c r="B9067" s="571" t="s">
        <v>1125</v>
      </c>
      <c r="C9067" s="571" t="s">
        <v>6748</v>
      </c>
      <c r="D9067" s="572">
        <v>10.01</v>
      </c>
    </row>
    <row r="9068" spans="1:4" ht="25.5">
      <c r="A9068" s="571">
        <v>3528</v>
      </c>
      <c r="B9068" s="571" t="s">
        <v>1121</v>
      </c>
      <c r="C9068" s="571" t="s">
        <v>6748</v>
      </c>
      <c r="D9068" s="572">
        <v>6.13</v>
      </c>
    </row>
    <row r="9069" spans="1:4" ht="25.5">
      <c r="A9069" s="571">
        <v>37952</v>
      </c>
      <c r="B9069" s="571" t="s">
        <v>3629</v>
      </c>
      <c r="C9069" s="571" t="s">
        <v>6748</v>
      </c>
      <c r="D9069" s="572">
        <v>37.85</v>
      </c>
    </row>
    <row r="9070" spans="1:4" ht="25.5">
      <c r="A9070" s="571">
        <v>37951</v>
      </c>
      <c r="B9070" s="571" t="s">
        <v>3628</v>
      </c>
      <c r="C9070" s="571" t="s">
        <v>6748</v>
      </c>
      <c r="D9070" s="572">
        <v>1.64</v>
      </c>
    </row>
    <row r="9071" spans="1:4" ht="25.5">
      <c r="A9071" s="571">
        <v>3518</v>
      </c>
      <c r="B9071" s="571" t="s">
        <v>1112</v>
      </c>
      <c r="C9071" s="571" t="s">
        <v>6748</v>
      </c>
      <c r="D9071" s="572">
        <v>2.36</v>
      </c>
    </row>
    <row r="9072" spans="1:4" ht="25.5">
      <c r="A9072" s="571">
        <v>3519</v>
      </c>
      <c r="B9072" s="571" t="s">
        <v>1113</v>
      </c>
      <c r="C9072" s="571" t="s">
        <v>6748</v>
      </c>
      <c r="D9072" s="572">
        <v>5.42</v>
      </c>
    </row>
    <row r="9073" spans="1:4" ht="25.5">
      <c r="A9073" s="571">
        <v>3520</v>
      </c>
      <c r="B9073" s="571" t="s">
        <v>1114</v>
      </c>
      <c r="C9073" s="571" t="s">
        <v>6748</v>
      </c>
      <c r="D9073" s="572">
        <v>6.07</v>
      </c>
    </row>
    <row r="9074" spans="1:4" ht="25.5">
      <c r="A9074" s="571">
        <v>37950</v>
      </c>
      <c r="B9074" s="571" t="s">
        <v>3627</v>
      </c>
      <c r="C9074" s="571" t="s">
        <v>6748</v>
      </c>
      <c r="D9074" s="572">
        <v>36.51</v>
      </c>
    </row>
    <row r="9075" spans="1:4" ht="25.5">
      <c r="A9075" s="571">
        <v>37949</v>
      </c>
      <c r="B9075" s="571" t="s">
        <v>3626</v>
      </c>
      <c r="C9075" s="571" t="s">
        <v>6748</v>
      </c>
      <c r="D9075" s="572">
        <v>1.33</v>
      </c>
    </row>
    <row r="9076" spans="1:4" ht="25.5">
      <c r="A9076" s="571">
        <v>3526</v>
      </c>
      <c r="B9076" s="571" t="s">
        <v>1119</v>
      </c>
      <c r="C9076" s="571" t="s">
        <v>6748</v>
      </c>
      <c r="D9076" s="572">
        <v>1.81</v>
      </c>
    </row>
    <row r="9077" spans="1:4" ht="25.5">
      <c r="A9077" s="571">
        <v>3509</v>
      </c>
      <c r="B9077" s="571" t="s">
        <v>1104</v>
      </c>
      <c r="C9077" s="571" t="s">
        <v>6748</v>
      </c>
      <c r="D9077" s="572">
        <v>4.62</v>
      </c>
    </row>
    <row r="9078" spans="1:4" ht="25.5">
      <c r="A9078" s="571">
        <v>3530</v>
      </c>
      <c r="B9078" s="571" t="s">
        <v>1123</v>
      </c>
      <c r="C9078" s="571" t="s">
        <v>6748</v>
      </c>
      <c r="D9078" s="572">
        <v>157.33000000000001</v>
      </c>
    </row>
    <row r="9079" spans="1:4" ht="25.5">
      <c r="A9079" s="571">
        <v>3542</v>
      </c>
      <c r="B9079" s="571" t="s">
        <v>1133</v>
      </c>
      <c r="C9079" s="571" t="s">
        <v>6748</v>
      </c>
      <c r="D9079" s="572">
        <v>0.39</v>
      </c>
    </row>
    <row r="9080" spans="1:4" ht="25.5">
      <c r="A9080" s="571">
        <v>3529</v>
      </c>
      <c r="B9080" s="571" t="s">
        <v>1122</v>
      </c>
      <c r="C9080" s="571" t="s">
        <v>6748</v>
      </c>
      <c r="D9080" s="572">
        <v>0.59</v>
      </c>
    </row>
    <row r="9081" spans="1:4" ht="25.5">
      <c r="A9081" s="571">
        <v>3536</v>
      </c>
      <c r="B9081" s="571" t="s">
        <v>1129</v>
      </c>
      <c r="C9081" s="571" t="s">
        <v>6748</v>
      </c>
      <c r="D9081" s="572">
        <v>1.53</v>
      </c>
    </row>
    <row r="9082" spans="1:4" ht="25.5">
      <c r="A9082" s="571">
        <v>3535</v>
      </c>
      <c r="B9082" s="571" t="s">
        <v>1128</v>
      </c>
      <c r="C9082" s="571" t="s">
        <v>6748</v>
      </c>
      <c r="D9082" s="572">
        <v>3.73</v>
      </c>
    </row>
    <row r="9083" spans="1:4" ht="25.5">
      <c r="A9083" s="571">
        <v>3540</v>
      </c>
      <c r="B9083" s="571" t="s">
        <v>1132</v>
      </c>
      <c r="C9083" s="571" t="s">
        <v>6748</v>
      </c>
      <c r="D9083" s="572">
        <v>4.1399999999999997</v>
      </c>
    </row>
    <row r="9084" spans="1:4" ht="25.5">
      <c r="A9084" s="571">
        <v>3539</v>
      </c>
      <c r="B9084" s="571" t="s">
        <v>1131</v>
      </c>
      <c r="C9084" s="571" t="s">
        <v>6748</v>
      </c>
      <c r="D9084" s="572">
        <v>18.940000000000001</v>
      </c>
    </row>
    <row r="9085" spans="1:4" ht="25.5">
      <c r="A9085" s="571">
        <v>3513</v>
      </c>
      <c r="B9085" s="571" t="s">
        <v>1108</v>
      </c>
      <c r="C9085" s="571" t="s">
        <v>6748</v>
      </c>
      <c r="D9085" s="572">
        <v>67.62</v>
      </c>
    </row>
    <row r="9086" spans="1:4" ht="25.5">
      <c r="A9086" s="571">
        <v>3492</v>
      </c>
      <c r="B9086" s="571" t="s">
        <v>1092</v>
      </c>
      <c r="C9086" s="571" t="s">
        <v>6748</v>
      </c>
      <c r="D9086" s="572">
        <v>8.68</v>
      </c>
    </row>
    <row r="9087" spans="1:4" ht="25.5">
      <c r="A9087" s="571">
        <v>3491</v>
      </c>
      <c r="B9087" s="571" t="s">
        <v>1091</v>
      </c>
      <c r="C9087" s="571" t="s">
        <v>6748</v>
      </c>
      <c r="D9087" s="572">
        <v>7.21</v>
      </c>
    </row>
    <row r="9088" spans="1:4" ht="25.5">
      <c r="A9088" s="571">
        <v>3493</v>
      </c>
      <c r="B9088" s="571" t="s">
        <v>1093</v>
      </c>
      <c r="C9088" s="571" t="s">
        <v>6748</v>
      </c>
      <c r="D9088" s="572">
        <v>16.850000000000001</v>
      </c>
    </row>
    <row r="9089" spans="1:4" ht="25.5">
      <c r="A9089" s="571">
        <v>12628</v>
      </c>
      <c r="B9089" s="571" t="s">
        <v>2688</v>
      </c>
      <c r="C9089" s="571" t="s">
        <v>6748</v>
      </c>
      <c r="D9089" s="572">
        <v>5.87</v>
      </c>
    </row>
    <row r="9090" spans="1:4" ht="25.5">
      <c r="A9090" s="571">
        <v>12629</v>
      </c>
      <c r="B9090" s="571" t="s">
        <v>2689</v>
      </c>
      <c r="C9090" s="571" t="s">
        <v>6748</v>
      </c>
      <c r="D9090" s="572">
        <v>6.37</v>
      </c>
    </row>
    <row r="9091" spans="1:4" ht="25.5">
      <c r="A9091" s="571">
        <v>3481</v>
      </c>
      <c r="B9091" s="571" t="s">
        <v>1087</v>
      </c>
      <c r="C9091" s="571" t="s">
        <v>6748</v>
      </c>
      <c r="D9091" s="572">
        <v>8.7899999999999991</v>
      </c>
    </row>
    <row r="9092" spans="1:4" ht="25.5">
      <c r="A9092" s="571">
        <v>3510</v>
      </c>
      <c r="B9092" s="571" t="s">
        <v>1105</v>
      </c>
      <c r="C9092" s="571" t="s">
        <v>6748</v>
      </c>
      <c r="D9092" s="572">
        <v>7.71</v>
      </c>
    </row>
    <row r="9093" spans="1:4" ht="25.5">
      <c r="A9093" s="571">
        <v>3508</v>
      </c>
      <c r="B9093" s="571" t="s">
        <v>1103</v>
      </c>
      <c r="C9093" s="571" t="s">
        <v>6748</v>
      </c>
      <c r="D9093" s="572">
        <v>17.559999999999999</v>
      </c>
    </row>
    <row r="9094" spans="1:4" ht="38.25">
      <c r="A9094" s="571">
        <v>38939</v>
      </c>
      <c r="B9094" s="571" t="s">
        <v>7141</v>
      </c>
      <c r="C9094" s="571" t="s">
        <v>6748</v>
      </c>
      <c r="D9094" s="572">
        <v>10.8</v>
      </c>
    </row>
    <row r="9095" spans="1:4" ht="38.25">
      <c r="A9095" s="571">
        <v>38940</v>
      </c>
      <c r="B9095" s="571" t="s">
        <v>7142</v>
      </c>
      <c r="C9095" s="571" t="s">
        <v>6748</v>
      </c>
      <c r="D9095" s="572">
        <v>16.489999999999998</v>
      </c>
    </row>
    <row r="9096" spans="1:4" ht="38.25">
      <c r="A9096" s="571">
        <v>38941</v>
      </c>
      <c r="B9096" s="571" t="s">
        <v>7143</v>
      </c>
      <c r="C9096" s="571" t="s">
        <v>6748</v>
      </c>
      <c r="D9096" s="572">
        <v>19.48</v>
      </c>
    </row>
    <row r="9097" spans="1:4" ht="38.25">
      <c r="A9097" s="571">
        <v>38942</v>
      </c>
      <c r="B9097" s="571" t="s">
        <v>7144</v>
      </c>
      <c r="C9097" s="571" t="s">
        <v>6748</v>
      </c>
      <c r="D9097" s="572">
        <v>21.82</v>
      </c>
    </row>
    <row r="9098" spans="1:4" ht="25.5">
      <c r="A9098" s="571">
        <v>38987</v>
      </c>
      <c r="B9098" s="571" t="s">
        <v>7172</v>
      </c>
      <c r="C9098" s="571" t="s">
        <v>6748</v>
      </c>
      <c r="D9098" s="572">
        <v>5.38</v>
      </c>
    </row>
    <row r="9099" spans="1:4" ht="25.5">
      <c r="A9099" s="571">
        <v>38988</v>
      </c>
      <c r="B9099" s="571" t="s">
        <v>7173</v>
      </c>
      <c r="C9099" s="571" t="s">
        <v>6748</v>
      </c>
      <c r="D9099" s="572">
        <v>12.5</v>
      </c>
    </row>
    <row r="9100" spans="1:4" ht="25.5">
      <c r="A9100" s="571">
        <v>38989</v>
      </c>
      <c r="B9100" s="571" t="s">
        <v>7174</v>
      </c>
      <c r="C9100" s="571" t="s">
        <v>6748</v>
      </c>
      <c r="D9100" s="572">
        <v>16.61</v>
      </c>
    </row>
    <row r="9101" spans="1:4" ht="25.5">
      <c r="A9101" s="571">
        <v>38990</v>
      </c>
      <c r="B9101" s="571" t="s">
        <v>7175</v>
      </c>
      <c r="C9101" s="571" t="s">
        <v>6748</v>
      </c>
      <c r="D9101" s="572">
        <v>43.8</v>
      </c>
    </row>
    <row r="9102" spans="1:4" ht="25.5">
      <c r="A9102" s="571">
        <v>38991</v>
      </c>
      <c r="B9102" s="571" t="s">
        <v>7176</v>
      </c>
      <c r="C9102" s="571" t="s">
        <v>6748</v>
      </c>
      <c r="D9102" s="572">
        <v>88.49</v>
      </c>
    </row>
    <row r="9103" spans="1:4" ht="25.5">
      <c r="A9103" s="571">
        <v>38913</v>
      </c>
      <c r="B9103" s="571" t="s">
        <v>7116</v>
      </c>
      <c r="C9103" s="571" t="s">
        <v>6748</v>
      </c>
      <c r="D9103" s="572">
        <v>10.02</v>
      </c>
    </row>
    <row r="9104" spans="1:4" ht="25.5">
      <c r="A9104" s="571">
        <v>38914</v>
      </c>
      <c r="B9104" s="571" t="s">
        <v>7117</v>
      </c>
      <c r="C9104" s="571" t="s">
        <v>6748</v>
      </c>
      <c r="D9104" s="572">
        <v>11.63</v>
      </c>
    </row>
    <row r="9105" spans="1:4" ht="25.5">
      <c r="A9105" s="571">
        <v>38915</v>
      </c>
      <c r="B9105" s="571" t="s">
        <v>7118</v>
      </c>
      <c r="C9105" s="571" t="s">
        <v>6748</v>
      </c>
      <c r="D9105" s="572">
        <v>20.190000000000001</v>
      </c>
    </row>
    <row r="9106" spans="1:4" ht="25.5">
      <c r="A9106" s="571">
        <v>38916</v>
      </c>
      <c r="B9106" s="571" t="s">
        <v>7119</v>
      </c>
      <c r="C9106" s="571" t="s">
        <v>6748</v>
      </c>
      <c r="D9106" s="572">
        <v>26.63</v>
      </c>
    </row>
    <row r="9107" spans="1:4" ht="25.5">
      <c r="A9107" s="571">
        <v>39300</v>
      </c>
      <c r="B9107" s="571" t="s">
        <v>7210</v>
      </c>
      <c r="C9107" s="571" t="s">
        <v>6748</v>
      </c>
      <c r="D9107" s="572">
        <v>9.06</v>
      </c>
    </row>
    <row r="9108" spans="1:4" ht="25.5">
      <c r="A9108" s="571">
        <v>39301</v>
      </c>
      <c r="B9108" s="571" t="s">
        <v>7211</v>
      </c>
      <c r="C9108" s="571" t="s">
        <v>6748</v>
      </c>
      <c r="D9108" s="572">
        <v>12.56</v>
      </c>
    </row>
    <row r="9109" spans="1:4" ht="25.5">
      <c r="A9109" s="571">
        <v>39302</v>
      </c>
      <c r="B9109" s="571" t="s">
        <v>7212</v>
      </c>
      <c r="C9109" s="571" t="s">
        <v>6748</v>
      </c>
      <c r="D9109" s="572">
        <v>15.79</v>
      </c>
    </row>
    <row r="9110" spans="1:4" ht="25.5">
      <c r="A9110" s="571">
        <v>39303</v>
      </c>
      <c r="B9110" s="571" t="s">
        <v>7213</v>
      </c>
      <c r="C9110" s="571" t="s">
        <v>6748</v>
      </c>
      <c r="D9110" s="572">
        <v>27.76</v>
      </c>
    </row>
    <row r="9111" spans="1:4" ht="38.25">
      <c r="A9111" s="571">
        <v>38923</v>
      </c>
      <c r="B9111" s="571" t="s">
        <v>7126</v>
      </c>
      <c r="C9111" s="571" t="s">
        <v>6748</v>
      </c>
      <c r="D9111" s="572">
        <v>8.84</v>
      </c>
    </row>
    <row r="9112" spans="1:4" ht="38.25">
      <c r="A9112" s="571">
        <v>38925</v>
      </c>
      <c r="B9112" s="571" t="s">
        <v>7128</v>
      </c>
      <c r="C9112" s="571" t="s">
        <v>6748</v>
      </c>
      <c r="D9112" s="572">
        <v>9.5</v>
      </c>
    </row>
    <row r="9113" spans="1:4" ht="38.25">
      <c r="A9113" s="571">
        <v>38926</v>
      </c>
      <c r="B9113" s="571" t="s">
        <v>7129</v>
      </c>
      <c r="C9113" s="571" t="s">
        <v>6748</v>
      </c>
      <c r="D9113" s="572">
        <v>13.57</v>
      </c>
    </row>
    <row r="9114" spans="1:4" ht="38.25">
      <c r="A9114" s="571">
        <v>38927</v>
      </c>
      <c r="B9114" s="571" t="s">
        <v>7130</v>
      </c>
      <c r="C9114" s="571" t="s">
        <v>6748</v>
      </c>
      <c r="D9114" s="572">
        <v>14.51</v>
      </c>
    </row>
    <row r="9115" spans="1:4" ht="38.25">
      <c r="A9115" s="571">
        <v>39304</v>
      </c>
      <c r="B9115" s="571" t="s">
        <v>7214</v>
      </c>
      <c r="C9115" s="571" t="s">
        <v>6748</v>
      </c>
      <c r="D9115" s="572">
        <v>11.18</v>
      </c>
    </row>
    <row r="9116" spans="1:4" ht="38.25">
      <c r="A9116" s="571">
        <v>38924</v>
      </c>
      <c r="B9116" s="571" t="s">
        <v>7127</v>
      </c>
      <c r="C9116" s="571" t="s">
        <v>6748</v>
      </c>
      <c r="D9116" s="572">
        <v>15.93</v>
      </c>
    </row>
    <row r="9117" spans="1:4" ht="38.25">
      <c r="A9117" s="571">
        <v>39305</v>
      </c>
      <c r="B9117" s="571" t="s">
        <v>7215</v>
      </c>
      <c r="C9117" s="571" t="s">
        <v>6748</v>
      </c>
      <c r="D9117" s="572">
        <v>14.64</v>
      </c>
    </row>
    <row r="9118" spans="1:4" ht="38.25">
      <c r="A9118" s="571">
        <v>39306</v>
      </c>
      <c r="B9118" s="571" t="s">
        <v>7216</v>
      </c>
      <c r="C9118" s="571" t="s">
        <v>6748</v>
      </c>
      <c r="D9118" s="572">
        <v>18.32</v>
      </c>
    </row>
    <row r="9119" spans="1:4" ht="38.25">
      <c r="A9119" s="571">
        <v>38928</v>
      </c>
      <c r="B9119" s="571" t="s">
        <v>7131</v>
      </c>
      <c r="C9119" s="571" t="s">
        <v>6748</v>
      </c>
      <c r="D9119" s="572">
        <v>16.09</v>
      </c>
    </row>
    <row r="9120" spans="1:4" ht="38.25">
      <c r="A9120" s="571">
        <v>38929</v>
      </c>
      <c r="B9120" s="571" t="s">
        <v>7132</v>
      </c>
      <c r="C9120" s="571" t="s">
        <v>6748</v>
      </c>
      <c r="D9120" s="572">
        <v>28.52</v>
      </c>
    </row>
    <row r="9121" spans="1:4" ht="38.25">
      <c r="A9121" s="571">
        <v>39307</v>
      </c>
      <c r="B9121" s="571" t="s">
        <v>7217</v>
      </c>
      <c r="C9121" s="571" t="s">
        <v>6748</v>
      </c>
      <c r="D9121" s="572">
        <v>21.08</v>
      </c>
    </row>
    <row r="9122" spans="1:4" ht="38.25">
      <c r="A9122" s="571">
        <v>38930</v>
      </c>
      <c r="B9122" s="571" t="s">
        <v>7133</v>
      </c>
      <c r="C9122" s="571" t="s">
        <v>6748</v>
      </c>
      <c r="D9122" s="572">
        <v>35.840000000000003</v>
      </c>
    </row>
    <row r="9123" spans="1:4" ht="38.25">
      <c r="A9123" s="571">
        <v>38931</v>
      </c>
      <c r="B9123" s="571" t="s">
        <v>7134</v>
      </c>
      <c r="C9123" s="571" t="s">
        <v>6748</v>
      </c>
      <c r="D9123" s="572">
        <v>9.02</v>
      </c>
    </row>
    <row r="9124" spans="1:4" ht="38.25">
      <c r="A9124" s="571">
        <v>38932</v>
      </c>
      <c r="B9124" s="571" t="s">
        <v>7135</v>
      </c>
      <c r="C9124" s="571" t="s">
        <v>6748</v>
      </c>
      <c r="D9124" s="572">
        <v>9.11</v>
      </c>
    </row>
    <row r="9125" spans="1:4" ht="38.25">
      <c r="A9125" s="571">
        <v>38934</v>
      </c>
      <c r="B9125" s="571" t="s">
        <v>7136</v>
      </c>
      <c r="C9125" s="571" t="s">
        <v>6748</v>
      </c>
      <c r="D9125" s="572">
        <v>13.47</v>
      </c>
    </row>
    <row r="9126" spans="1:4" ht="38.25">
      <c r="A9126" s="571">
        <v>38935</v>
      </c>
      <c r="B9126" s="571" t="s">
        <v>7137</v>
      </c>
      <c r="C9126" s="571" t="s">
        <v>6748</v>
      </c>
      <c r="D9126" s="572">
        <v>14.41</v>
      </c>
    </row>
    <row r="9127" spans="1:4" ht="38.25">
      <c r="A9127" s="571">
        <v>38936</v>
      </c>
      <c r="B9127" s="571" t="s">
        <v>7138</v>
      </c>
      <c r="C9127" s="571" t="s">
        <v>6748</v>
      </c>
      <c r="D9127" s="572">
        <v>15.43</v>
      </c>
    </row>
    <row r="9128" spans="1:4" ht="38.25">
      <c r="A9128" s="571">
        <v>38937</v>
      </c>
      <c r="B9128" s="571" t="s">
        <v>7139</v>
      </c>
      <c r="C9128" s="571" t="s">
        <v>6748</v>
      </c>
      <c r="D9128" s="572">
        <v>18.809999999999999</v>
      </c>
    </row>
    <row r="9129" spans="1:4" ht="38.25">
      <c r="A9129" s="571">
        <v>38938</v>
      </c>
      <c r="B9129" s="571" t="s">
        <v>7140</v>
      </c>
      <c r="C9129" s="571" t="s">
        <v>6748</v>
      </c>
      <c r="D9129" s="572">
        <v>27.97</v>
      </c>
    </row>
    <row r="9130" spans="1:4" ht="25.5">
      <c r="A9130" s="571">
        <v>3489</v>
      </c>
      <c r="B9130" s="571" t="s">
        <v>1090</v>
      </c>
      <c r="C9130" s="571" t="s">
        <v>6748</v>
      </c>
      <c r="D9130" s="572">
        <v>9.82</v>
      </c>
    </row>
    <row r="9131" spans="1:4" ht="25.5">
      <c r="A9131" s="571">
        <v>20151</v>
      </c>
      <c r="B9131" s="571" t="s">
        <v>2927</v>
      </c>
      <c r="C9131" s="571" t="s">
        <v>6748</v>
      </c>
      <c r="D9131" s="572">
        <v>14.86</v>
      </c>
    </row>
    <row r="9132" spans="1:4" ht="25.5">
      <c r="A9132" s="571">
        <v>20152</v>
      </c>
      <c r="B9132" s="571" t="s">
        <v>2928</v>
      </c>
      <c r="C9132" s="571" t="s">
        <v>6748</v>
      </c>
      <c r="D9132" s="572">
        <v>47.1</v>
      </c>
    </row>
    <row r="9133" spans="1:4" ht="25.5">
      <c r="A9133" s="571">
        <v>20148</v>
      </c>
      <c r="B9133" s="571" t="s">
        <v>2924</v>
      </c>
      <c r="C9133" s="571" t="s">
        <v>6748</v>
      </c>
      <c r="D9133" s="572">
        <v>2.73</v>
      </c>
    </row>
    <row r="9134" spans="1:4" ht="25.5">
      <c r="A9134" s="571">
        <v>20149</v>
      </c>
      <c r="B9134" s="571" t="s">
        <v>2925</v>
      </c>
      <c r="C9134" s="571" t="s">
        <v>6748</v>
      </c>
      <c r="D9134" s="572">
        <v>4.1100000000000003</v>
      </c>
    </row>
    <row r="9135" spans="1:4" ht="25.5">
      <c r="A9135" s="571">
        <v>20150</v>
      </c>
      <c r="B9135" s="571" t="s">
        <v>2926</v>
      </c>
      <c r="C9135" s="571" t="s">
        <v>6748</v>
      </c>
      <c r="D9135" s="572">
        <v>10.81</v>
      </c>
    </row>
    <row r="9136" spans="1:4" ht="25.5">
      <c r="A9136" s="571">
        <v>20157</v>
      </c>
      <c r="B9136" s="571" t="s">
        <v>2932</v>
      </c>
      <c r="C9136" s="571" t="s">
        <v>6748</v>
      </c>
      <c r="D9136" s="572">
        <v>18.47</v>
      </c>
    </row>
    <row r="9137" spans="1:4" ht="25.5">
      <c r="A9137" s="571">
        <v>20158</v>
      </c>
      <c r="B9137" s="571" t="s">
        <v>2933</v>
      </c>
      <c r="C9137" s="571" t="s">
        <v>6748</v>
      </c>
      <c r="D9137" s="572">
        <v>60.59</v>
      </c>
    </row>
    <row r="9138" spans="1:4" ht="25.5">
      <c r="A9138" s="571">
        <v>20154</v>
      </c>
      <c r="B9138" s="571" t="s">
        <v>2929</v>
      </c>
      <c r="C9138" s="571" t="s">
        <v>6748</v>
      </c>
      <c r="D9138" s="572">
        <v>3.01</v>
      </c>
    </row>
    <row r="9139" spans="1:4" ht="25.5">
      <c r="A9139" s="571">
        <v>20155</v>
      </c>
      <c r="B9139" s="571" t="s">
        <v>2930</v>
      </c>
      <c r="C9139" s="571" t="s">
        <v>6748</v>
      </c>
      <c r="D9139" s="572">
        <v>4.71</v>
      </c>
    </row>
    <row r="9140" spans="1:4" ht="25.5">
      <c r="A9140" s="571">
        <v>20156</v>
      </c>
      <c r="B9140" s="571" t="s">
        <v>2931</v>
      </c>
      <c r="C9140" s="571" t="s">
        <v>6748</v>
      </c>
      <c r="D9140" s="572">
        <v>11.19</v>
      </c>
    </row>
    <row r="9141" spans="1:4" ht="25.5">
      <c r="A9141" s="571">
        <v>3512</v>
      </c>
      <c r="B9141" s="571" t="s">
        <v>1107</v>
      </c>
      <c r="C9141" s="571" t="s">
        <v>6748</v>
      </c>
      <c r="D9141" s="572">
        <v>143.84</v>
      </c>
    </row>
    <row r="9142" spans="1:4" ht="25.5">
      <c r="A9142" s="571">
        <v>3499</v>
      </c>
      <c r="B9142" s="571" t="s">
        <v>1097</v>
      </c>
      <c r="C9142" s="571" t="s">
        <v>6748</v>
      </c>
      <c r="D9142" s="572">
        <v>0.6</v>
      </c>
    </row>
    <row r="9143" spans="1:4" ht="25.5">
      <c r="A9143" s="571">
        <v>3500</v>
      </c>
      <c r="B9143" s="571" t="s">
        <v>1098</v>
      </c>
      <c r="C9143" s="571" t="s">
        <v>6748</v>
      </c>
      <c r="D9143" s="572">
        <v>1.05</v>
      </c>
    </row>
    <row r="9144" spans="1:4" ht="25.5">
      <c r="A9144" s="571">
        <v>3501</v>
      </c>
      <c r="B9144" s="571" t="s">
        <v>1099</v>
      </c>
      <c r="C9144" s="571" t="s">
        <v>6748</v>
      </c>
      <c r="D9144" s="572">
        <v>2.8</v>
      </c>
    </row>
    <row r="9145" spans="1:4" ht="25.5">
      <c r="A9145" s="571">
        <v>3502</v>
      </c>
      <c r="B9145" s="571" t="s">
        <v>1100</v>
      </c>
      <c r="C9145" s="571" t="s">
        <v>6748</v>
      </c>
      <c r="D9145" s="572">
        <v>4.08</v>
      </c>
    </row>
    <row r="9146" spans="1:4" ht="25.5">
      <c r="A9146" s="571">
        <v>3503</v>
      </c>
      <c r="B9146" s="571" t="s">
        <v>1101</v>
      </c>
      <c r="C9146" s="571" t="s">
        <v>6748</v>
      </c>
      <c r="D9146" s="572">
        <v>5.08</v>
      </c>
    </row>
    <row r="9147" spans="1:4" ht="25.5">
      <c r="A9147" s="571">
        <v>3477</v>
      </c>
      <c r="B9147" s="571" t="s">
        <v>1085</v>
      </c>
      <c r="C9147" s="571" t="s">
        <v>6748</v>
      </c>
      <c r="D9147" s="572">
        <v>18.27</v>
      </c>
    </row>
    <row r="9148" spans="1:4" ht="25.5">
      <c r="A9148" s="571">
        <v>3478</v>
      </c>
      <c r="B9148" s="571" t="s">
        <v>1086</v>
      </c>
      <c r="C9148" s="571" t="s">
        <v>6748</v>
      </c>
      <c r="D9148" s="572">
        <v>44.28</v>
      </c>
    </row>
    <row r="9149" spans="1:4" ht="25.5">
      <c r="A9149" s="571">
        <v>3525</v>
      </c>
      <c r="B9149" s="571" t="s">
        <v>1118</v>
      </c>
      <c r="C9149" s="571" t="s">
        <v>6748</v>
      </c>
      <c r="D9149" s="572">
        <v>50.15</v>
      </c>
    </row>
    <row r="9150" spans="1:4" ht="25.5">
      <c r="A9150" s="571">
        <v>3511</v>
      </c>
      <c r="B9150" s="571" t="s">
        <v>1106</v>
      </c>
      <c r="C9150" s="571" t="s">
        <v>6748</v>
      </c>
      <c r="D9150" s="572">
        <v>59.98</v>
      </c>
    </row>
    <row r="9151" spans="1:4" ht="38.25">
      <c r="A9151" s="571">
        <v>38917</v>
      </c>
      <c r="B9151" s="571" t="s">
        <v>7120</v>
      </c>
      <c r="C9151" s="571" t="s">
        <v>6748</v>
      </c>
      <c r="D9151" s="572">
        <v>8.6300000000000008</v>
      </c>
    </row>
    <row r="9152" spans="1:4" ht="38.25">
      <c r="A9152" s="571">
        <v>38919</v>
      </c>
      <c r="B9152" s="571" t="s">
        <v>7122</v>
      </c>
      <c r="C9152" s="571" t="s">
        <v>6748</v>
      </c>
      <c r="D9152" s="572">
        <v>12.84</v>
      </c>
    </row>
    <row r="9153" spans="1:4" ht="38.25">
      <c r="A9153" s="571">
        <v>38922</v>
      </c>
      <c r="B9153" s="571" t="s">
        <v>7125</v>
      </c>
      <c r="C9153" s="571" t="s">
        <v>6748</v>
      </c>
      <c r="D9153" s="572">
        <v>16.59</v>
      </c>
    </row>
    <row r="9154" spans="1:4" ht="38.25">
      <c r="A9154" s="571">
        <v>38921</v>
      </c>
      <c r="B9154" s="571" t="s">
        <v>7124</v>
      </c>
      <c r="C9154" s="571" t="s">
        <v>6748</v>
      </c>
      <c r="D9154" s="572">
        <v>20.52</v>
      </c>
    </row>
    <row r="9155" spans="1:4" ht="38.25">
      <c r="A9155" s="571">
        <v>38918</v>
      </c>
      <c r="B9155" s="571" t="s">
        <v>7121</v>
      </c>
      <c r="C9155" s="571" t="s">
        <v>6748</v>
      </c>
      <c r="D9155" s="572">
        <v>19.5</v>
      </c>
    </row>
    <row r="9156" spans="1:4" ht="38.25">
      <c r="A9156" s="571">
        <v>38920</v>
      </c>
      <c r="B9156" s="571" t="s">
        <v>7123</v>
      </c>
      <c r="C9156" s="571" t="s">
        <v>6748</v>
      </c>
      <c r="D9156" s="572">
        <v>24.38</v>
      </c>
    </row>
    <row r="9157" spans="1:4" ht="63.75">
      <c r="A9157" s="571">
        <v>3104</v>
      </c>
      <c r="B9157" s="571" t="s">
        <v>964</v>
      </c>
      <c r="C9157" s="571" t="s">
        <v>6774</v>
      </c>
      <c r="D9157" s="572">
        <v>376.23</v>
      </c>
    </row>
    <row r="9158" spans="1:4" ht="51">
      <c r="A9158" s="571">
        <v>12032</v>
      </c>
      <c r="B9158" s="571" t="s">
        <v>2577</v>
      </c>
      <c r="C9158" s="571" t="s">
        <v>6750</v>
      </c>
      <c r="D9158" s="572">
        <v>42.19</v>
      </c>
    </row>
    <row r="9159" spans="1:4" ht="51">
      <c r="A9159" s="571">
        <v>12030</v>
      </c>
      <c r="B9159" s="571" t="s">
        <v>2576</v>
      </c>
      <c r="C9159" s="571" t="s">
        <v>6750</v>
      </c>
      <c r="D9159" s="572">
        <v>39.64</v>
      </c>
    </row>
    <row r="9160" spans="1:4" ht="38.25">
      <c r="A9160" s="571">
        <v>10908</v>
      </c>
      <c r="B9160" s="571" t="s">
        <v>2199</v>
      </c>
      <c r="C9160" s="571" t="s">
        <v>6748</v>
      </c>
      <c r="D9160" s="572">
        <v>11.28</v>
      </c>
    </row>
    <row r="9161" spans="1:4" ht="38.25">
      <c r="A9161" s="571">
        <v>10909</v>
      </c>
      <c r="B9161" s="571" t="s">
        <v>2200</v>
      </c>
      <c r="C9161" s="571" t="s">
        <v>6748</v>
      </c>
      <c r="D9161" s="572">
        <v>13.71</v>
      </c>
    </row>
    <row r="9162" spans="1:4" ht="38.25">
      <c r="A9162" s="571">
        <v>3669</v>
      </c>
      <c r="B9162" s="571" t="s">
        <v>1163</v>
      </c>
      <c r="C9162" s="571" t="s">
        <v>6748</v>
      </c>
      <c r="D9162" s="572">
        <v>8.26</v>
      </c>
    </row>
    <row r="9163" spans="1:4" ht="38.25">
      <c r="A9163" s="571">
        <v>20138</v>
      </c>
      <c r="B9163" s="571" t="s">
        <v>2914</v>
      </c>
      <c r="C9163" s="571" t="s">
        <v>6748</v>
      </c>
      <c r="D9163" s="572">
        <v>67.62</v>
      </c>
    </row>
    <row r="9164" spans="1:4" ht="25.5">
      <c r="A9164" s="571">
        <v>20139</v>
      </c>
      <c r="B9164" s="571" t="s">
        <v>2915</v>
      </c>
      <c r="C9164" s="571" t="s">
        <v>6748</v>
      </c>
      <c r="D9164" s="572">
        <v>42.1</v>
      </c>
    </row>
    <row r="9165" spans="1:4" ht="25.5">
      <c r="A9165" s="571">
        <v>3668</v>
      </c>
      <c r="B9165" s="571" t="s">
        <v>1162</v>
      </c>
      <c r="C9165" s="571" t="s">
        <v>6748</v>
      </c>
      <c r="D9165" s="572">
        <v>27.17</v>
      </c>
    </row>
    <row r="9166" spans="1:4" ht="25.5">
      <c r="A9166" s="571">
        <v>3656</v>
      </c>
      <c r="B9166" s="571" t="s">
        <v>5959</v>
      </c>
      <c r="C9166" s="571" t="s">
        <v>6748</v>
      </c>
      <c r="D9166" s="572">
        <v>13.71</v>
      </c>
    </row>
    <row r="9167" spans="1:4" ht="25.5">
      <c r="A9167" s="571">
        <v>10911</v>
      </c>
      <c r="B9167" s="571" t="s">
        <v>2201</v>
      </c>
      <c r="C9167" s="571" t="s">
        <v>6748</v>
      </c>
      <c r="D9167" s="572">
        <v>12.99</v>
      </c>
    </row>
    <row r="9168" spans="1:4" ht="25.5">
      <c r="A9168" s="571">
        <v>3654</v>
      </c>
      <c r="B9168" s="571" t="s">
        <v>1150</v>
      </c>
      <c r="C9168" s="571" t="s">
        <v>6748</v>
      </c>
      <c r="D9168" s="572">
        <v>8.5299999999999994</v>
      </c>
    </row>
    <row r="9169" spans="1:4" ht="25.5">
      <c r="A9169" s="571">
        <v>3663</v>
      </c>
      <c r="B9169" s="571" t="s">
        <v>1158</v>
      </c>
      <c r="C9169" s="571" t="s">
        <v>6748</v>
      </c>
      <c r="D9169" s="572">
        <v>17.18</v>
      </c>
    </row>
    <row r="9170" spans="1:4" ht="25.5">
      <c r="A9170" s="571">
        <v>3664</v>
      </c>
      <c r="B9170" s="571" t="s">
        <v>1159</v>
      </c>
      <c r="C9170" s="571" t="s">
        <v>6748</v>
      </c>
      <c r="D9170" s="572">
        <v>9.83</v>
      </c>
    </row>
    <row r="9171" spans="1:4" ht="25.5">
      <c r="A9171" s="571">
        <v>3655</v>
      </c>
      <c r="B9171" s="571" t="s">
        <v>1151</v>
      </c>
      <c r="C9171" s="571" t="s">
        <v>6748</v>
      </c>
      <c r="D9171" s="572">
        <v>26.92</v>
      </c>
    </row>
    <row r="9172" spans="1:4" ht="25.5">
      <c r="A9172" s="571">
        <v>3657</v>
      </c>
      <c r="B9172" s="571" t="s">
        <v>1152</v>
      </c>
      <c r="C9172" s="571" t="s">
        <v>6748</v>
      </c>
      <c r="D9172" s="572">
        <v>19.82</v>
      </c>
    </row>
    <row r="9173" spans="1:4" ht="25.5">
      <c r="A9173" s="571">
        <v>3665</v>
      </c>
      <c r="B9173" s="571" t="s">
        <v>1160</v>
      </c>
      <c r="C9173" s="571" t="s">
        <v>6748</v>
      </c>
      <c r="D9173" s="572">
        <v>40.520000000000003</v>
      </c>
    </row>
    <row r="9174" spans="1:4" ht="38.25">
      <c r="A9174" s="571">
        <v>12625</v>
      </c>
      <c r="B9174" s="571" t="s">
        <v>2685</v>
      </c>
      <c r="C9174" s="571" t="s">
        <v>6748</v>
      </c>
      <c r="D9174" s="572">
        <v>8.06</v>
      </c>
    </row>
    <row r="9175" spans="1:4" ht="25.5">
      <c r="A9175" s="571">
        <v>20136</v>
      </c>
      <c r="B9175" s="571" t="s">
        <v>2913</v>
      </c>
      <c r="C9175" s="571" t="s">
        <v>6748</v>
      </c>
      <c r="D9175" s="572">
        <v>100.92</v>
      </c>
    </row>
    <row r="9176" spans="1:4" ht="25.5">
      <c r="A9176" s="571">
        <v>20144</v>
      </c>
      <c r="B9176" s="571" t="s">
        <v>2920</v>
      </c>
      <c r="C9176" s="571" t="s">
        <v>6748</v>
      </c>
      <c r="D9176" s="572">
        <v>33.93</v>
      </c>
    </row>
    <row r="9177" spans="1:4" ht="25.5">
      <c r="A9177" s="571">
        <v>20143</v>
      </c>
      <c r="B9177" s="571" t="s">
        <v>2919</v>
      </c>
      <c r="C9177" s="571" t="s">
        <v>6748</v>
      </c>
      <c r="D9177" s="572">
        <v>32.65</v>
      </c>
    </row>
    <row r="9178" spans="1:4" ht="25.5">
      <c r="A9178" s="571">
        <v>20145</v>
      </c>
      <c r="B9178" s="571" t="s">
        <v>2921</v>
      </c>
      <c r="C9178" s="571" t="s">
        <v>6748</v>
      </c>
      <c r="D9178" s="572">
        <v>78.25</v>
      </c>
    </row>
    <row r="9179" spans="1:4" ht="25.5">
      <c r="A9179" s="571">
        <v>20146</v>
      </c>
      <c r="B9179" s="571" t="s">
        <v>2922</v>
      </c>
      <c r="C9179" s="571" t="s">
        <v>6748</v>
      </c>
      <c r="D9179" s="572">
        <v>95.16</v>
      </c>
    </row>
    <row r="9180" spans="1:4" ht="25.5">
      <c r="A9180" s="571">
        <v>20140</v>
      </c>
      <c r="B9180" s="571" t="s">
        <v>2916</v>
      </c>
      <c r="C9180" s="571" t="s">
        <v>6748</v>
      </c>
      <c r="D9180" s="572">
        <v>5.63</v>
      </c>
    </row>
    <row r="9181" spans="1:4" ht="25.5">
      <c r="A9181" s="571">
        <v>20141</v>
      </c>
      <c r="B9181" s="571" t="s">
        <v>2917</v>
      </c>
      <c r="C9181" s="571" t="s">
        <v>6748</v>
      </c>
      <c r="D9181" s="572">
        <v>8.4700000000000006</v>
      </c>
    </row>
    <row r="9182" spans="1:4" ht="25.5">
      <c r="A9182" s="571">
        <v>20142</v>
      </c>
      <c r="B9182" s="571" t="s">
        <v>2918</v>
      </c>
      <c r="C9182" s="571" t="s">
        <v>6748</v>
      </c>
      <c r="D9182" s="572">
        <v>21.52</v>
      </c>
    </row>
    <row r="9183" spans="1:4" ht="25.5">
      <c r="A9183" s="571">
        <v>3659</v>
      </c>
      <c r="B9183" s="571" t="s">
        <v>1154</v>
      </c>
      <c r="C9183" s="571" t="s">
        <v>6748</v>
      </c>
      <c r="D9183" s="572">
        <v>11.52</v>
      </c>
    </row>
    <row r="9184" spans="1:4" ht="25.5">
      <c r="A9184" s="571">
        <v>3660</v>
      </c>
      <c r="B9184" s="571" t="s">
        <v>1155</v>
      </c>
      <c r="C9184" s="571" t="s">
        <v>6748</v>
      </c>
      <c r="D9184" s="572">
        <v>15.73</v>
      </c>
    </row>
    <row r="9185" spans="1:4" ht="25.5">
      <c r="A9185" s="571">
        <v>3662</v>
      </c>
      <c r="B9185" s="571" t="s">
        <v>1157</v>
      </c>
      <c r="C9185" s="571" t="s">
        <v>6748</v>
      </c>
      <c r="D9185" s="572">
        <v>5.96</v>
      </c>
    </row>
    <row r="9186" spans="1:4" ht="25.5">
      <c r="A9186" s="571">
        <v>3661</v>
      </c>
      <c r="B9186" s="571" t="s">
        <v>1156</v>
      </c>
      <c r="C9186" s="571" t="s">
        <v>6748</v>
      </c>
      <c r="D9186" s="572">
        <v>8.85</v>
      </c>
    </row>
    <row r="9187" spans="1:4" ht="25.5">
      <c r="A9187" s="571">
        <v>3658</v>
      </c>
      <c r="B9187" s="571" t="s">
        <v>1153</v>
      </c>
      <c r="C9187" s="571" t="s">
        <v>6748</v>
      </c>
      <c r="D9187" s="572">
        <v>11.28</v>
      </c>
    </row>
    <row r="9188" spans="1:4" ht="25.5">
      <c r="A9188" s="571">
        <v>3670</v>
      </c>
      <c r="B9188" s="571" t="s">
        <v>1164</v>
      </c>
      <c r="C9188" s="571" t="s">
        <v>6748</v>
      </c>
      <c r="D9188" s="572">
        <v>15.96</v>
      </c>
    </row>
    <row r="9189" spans="1:4" ht="25.5">
      <c r="A9189" s="571">
        <v>3666</v>
      </c>
      <c r="B9189" s="571" t="s">
        <v>1161</v>
      </c>
      <c r="C9189" s="571" t="s">
        <v>6748</v>
      </c>
      <c r="D9189" s="572">
        <v>2.5</v>
      </c>
    </row>
    <row r="9190" spans="1:4">
      <c r="A9190" s="571">
        <v>14157</v>
      </c>
      <c r="B9190" s="571" t="s">
        <v>2838</v>
      </c>
      <c r="C9190" s="571" t="s">
        <v>6748</v>
      </c>
      <c r="D9190" s="572">
        <v>1.36</v>
      </c>
    </row>
    <row r="9191" spans="1:4" ht="25.5">
      <c r="A9191" s="571">
        <v>10865</v>
      </c>
      <c r="B9191" s="571" t="s">
        <v>2189</v>
      </c>
      <c r="C9191" s="571" t="s">
        <v>6748</v>
      </c>
      <c r="D9191" s="572">
        <v>10.18</v>
      </c>
    </row>
    <row r="9192" spans="1:4" ht="25.5">
      <c r="A9192" s="571">
        <v>3653</v>
      </c>
      <c r="B9192" s="571" t="s">
        <v>6807</v>
      </c>
      <c r="C9192" s="571" t="s">
        <v>6748</v>
      </c>
      <c r="D9192" s="572">
        <v>20.55</v>
      </c>
    </row>
    <row r="9193" spans="1:4" ht="25.5">
      <c r="A9193" s="571">
        <v>3649</v>
      </c>
      <c r="B9193" s="571" t="s">
        <v>1147</v>
      </c>
      <c r="C9193" s="571" t="s">
        <v>6748</v>
      </c>
      <c r="D9193" s="572">
        <v>52.62</v>
      </c>
    </row>
    <row r="9194" spans="1:4" ht="25.5">
      <c r="A9194" s="571">
        <v>3651</v>
      </c>
      <c r="B9194" s="571" t="s">
        <v>1149</v>
      </c>
      <c r="C9194" s="571" t="s">
        <v>6748</v>
      </c>
      <c r="D9194" s="572">
        <v>79.239999999999995</v>
      </c>
    </row>
    <row r="9195" spans="1:4" ht="25.5">
      <c r="A9195" s="571">
        <v>3650</v>
      </c>
      <c r="B9195" s="571" t="s">
        <v>1148</v>
      </c>
      <c r="C9195" s="571" t="s">
        <v>6748</v>
      </c>
      <c r="D9195" s="572">
        <v>110.38</v>
      </c>
    </row>
    <row r="9196" spans="1:4" ht="25.5">
      <c r="A9196" s="571">
        <v>3645</v>
      </c>
      <c r="B9196" s="571" t="s">
        <v>1144</v>
      </c>
      <c r="C9196" s="571" t="s">
        <v>6748</v>
      </c>
      <c r="D9196" s="572">
        <v>240.8</v>
      </c>
    </row>
    <row r="9197" spans="1:4" ht="25.5">
      <c r="A9197" s="571">
        <v>3646</v>
      </c>
      <c r="B9197" s="571" t="s">
        <v>1145</v>
      </c>
      <c r="C9197" s="571" t="s">
        <v>6748</v>
      </c>
      <c r="D9197" s="572">
        <v>392.06</v>
      </c>
    </row>
    <row r="9198" spans="1:4" ht="25.5">
      <c r="A9198" s="571">
        <v>3647</v>
      </c>
      <c r="B9198" s="571" t="s">
        <v>1146</v>
      </c>
      <c r="C9198" s="571" t="s">
        <v>6748</v>
      </c>
      <c r="D9198" s="572">
        <v>450.2</v>
      </c>
    </row>
    <row r="9199" spans="1:4" ht="25.5">
      <c r="A9199" s="571">
        <v>39875</v>
      </c>
      <c r="B9199" s="571" t="s">
        <v>4317</v>
      </c>
      <c r="C9199" s="571" t="s">
        <v>6748</v>
      </c>
      <c r="D9199" s="572">
        <v>254.69</v>
      </c>
    </row>
    <row r="9200" spans="1:4" ht="25.5">
      <c r="A9200" s="571">
        <v>39876</v>
      </c>
      <c r="B9200" s="571" t="s">
        <v>4318</v>
      </c>
      <c r="C9200" s="571" t="s">
        <v>6748</v>
      </c>
      <c r="D9200" s="572">
        <v>318.88</v>
      </c>
    </row>
    <row r="9201" spans="1:4" ht="25.5">
      <c r="A9201" s="571">
        <v>39877</v>
      </c>
      <c r="B9201" s="571" t="s">
        <v>4319</v>
      </c>
      <c r="C9201" s="571" t="s">
        <v>6748</v>
      </c>
      <c r="D9201" s="572">
        <v>442.27</v>
      </c>
    </row>
    <row r="9202" spans="1:4" ht="25.5">
      <c r="A9202" s="571">
        <v>39878</v>
      </c>
      <c r="B9202" s="571" t="s">
        <v>4320</v>
      </c>
      <c r="C9202" s="571" t="s">
        <v>6748</v>
      </c>
      <c r="D9202" s="572">
        <v>584.16999999999996</v>
      </c>
    </row>
    <row r="9203" spans="1:4" ht="25.5">
      <c r="A9203" s="571">
        <v>39872</v>
      </c>
      <c r="B9203" s="571" t="s">
        <v>4314</v>
      </c>
      <c r="C9203" s="571" t="s">
        <v>6748</v>
      </c>
      <c r="D9203" s="572">
        <v>174.66</v>
      </c>
    </row>
    <row r="9204" spans="1:4" ht="25.5">
      <c r="A9204" s="571">
        <v>39873</v>
      </c>
      <c r="B9204" s="571" t="s">
        <v>4315</v>
      </c>
      <c r="C9204" s="571" t="s">
        <v>6748</v>
      </c>
      <c r="D9204" s="572">
        <v>202.6</v>
      </c>
    </row>
    <row r="9205" spans="1:4" ht="25.5">
      <c r="A9205" s="571">
        <v>39874</v>
      </c>
      <c r="B9205" s="571" t="s">
        <v>4316</v>
      </c>
      <c r="C9205" s="571" t="s">
        <v>6748</v>
      </c>
      <c r="D9205" s="572">
        <v>222.53</v>
      </c>
    </row>
    <row r="9206" spans="1:4" ht="25.5">
      <c r="A9206" s="571">
        <v>3674</v>
      </c>
      <c r="B9206" s="571" t="s">
        <v>1168</v>
      </c>
      <c r="C9206" s="571" t="s">
        <v>6752</v>
      </c>
      <c r="D9206" s="572">
        <v>58.37</v>
      </c>
    </row>
    <row r="9207" spans="1:4" ht="25.5">
      <c r="A9207" s="571">
        <v>3681</v>
      </c>
      <c r="B9207" s="571" t="s">
        <v>1172</v>
      </c>
      <c r="C9207" s="571" t="s">
        <v>6752</v>
      </c>
      <c r="D9207" s="572">
        <v>86.85</v>
      </c>
    </row>
    <row r="9208" spans="1:4" ht="25.5">
      <c r="A9208" s="571">
        <v>3676</v>
      </c>
      <c r="B9208" s="571" t="s">
        <v>1169</v>
      </c>
      <c r="C9208" s="571" t="s">
        <v>6752</v>
      </c>
      <c r="D9208" s="572">
        <v>326.87</v>
      </c>
    </row>
    <row r="9209" spans="1:4" ht="25.5">
      <c r="A9209" s="571">
        <v>3679</v>
      </c>
      <c r="B9209" s="571" t="s">
        <v>1171</v>
      </c>
      <c r="C9209" s="571" t="s">
        <v>6752</v>
      </c>
      <c r="D9209" s="572">
        <v>270.42</v>
      </c>
    </row>
    <row r="9210" spans="1:4" ht="25.5">
      <c r="A9210" s="571">
        <v>3672</v>
      </c>
      <c r="B9210" s="571" t="s">
        <v>1166</v>
      </c>
      <c r="C9210" s="571" t="s">
        <v>6752</v>
      </c>
      <c r="D9210" s="572">
        <v>0.92</v>
      </c>
    </row>
    <row r="9211" spans="1:4" ht="25.5">
      <c r="A9211" s="571">
        <v>3671</v>
      </c>
      <c r="B9211" s="571" t="s">
        <v>1165</v>
      </c>
      <c r="C9211" s="571" t="s">
        <v>6752</v>
      </c>
      <c r="D9211" s="572">
        <v>0.87</v>
      </c>
    </row>
    <row r="9212" spans="1:4" ht="25.5">
      <c r="A9212" s="571">
        <v>3673</v>
      </c>
      <c r="B9212" s="571" t="s">
        <v>1167</v>
      </c>
      <c r="C9212" s="571" t="s">
        <v>6752</v>
      </c>
      <c r="D9212" s="572">
        <v>1.36</v>
      </c>
    </row>
    <row r="9213" spans="1:4" ht="38.25">
      <c r="A9213" s="571">
        <v>38394</v>
      </c>
      <c r="B9213" s="571" t="s">
        <v>3836</v>
      </c>
      <c r="C9213" s="571" t="s">
        <v>6748</v>
      </c>
      <c r="D9213" s="572">
        <v>241.68</v>
      </c>
    </row>
    <row r="9214" spans="1:4" ht="25.5">
      <c r="A9214" s="571">
        <v>3729</v>
      </c>
      <c r="B9214" s="571" t="s">
        <v>1173</v>
      </c>
      <c r="C9214" s="571" t="s">
        <v>6748</v>
      </c>
      <c r="D9214" s="572">
        <v>59.63</v>
      </c>
    </row>
    <row r="9215" spans="1:4" ht="25.5">
      <c r="A9215" s="571">
        <v>63</v>
      </c>
      <c r="B9215" s="571" t="s">
        <v>159</v>
      </c>
      <c r="C9215" s="571" t="s">
        <v>6748</v>
      </c>
      <c r="D9215" s="572">
        <v>56.48</v>
      </c>
    </row>
    <row r="9216" spans="1:4" ht="102">
      <c r="A9216" s="571">
        <v>39357</v>
      </c>
      <c r="B9216" s="571" t="s">
        <v>7230</v>
      </c>
      <c r="C9216" s="571" t="s">
        <v>6748</v>
      </c>
      <c r="D9216" s="572">
        <v>78.430000000000007</v>
      </c>
    </row>
    <row r="9217" spans="1:4" ht="102">
      <c r="A9217" s="571">
        <v>39358</v>
      </c>
      <c r="B9217" s="571" t="s">
        <v>7231</v>
      </c>
      <c r="C9217" s="571" t="s">
        <v>6748</v>
      </c>
      <c r="D9217" s="572">
        <v>86</v>
      </c>
    </row>
    <row r="9218" spans="1:4" ht="114.75">
      <c r="A9218" s="571">
        <v>39356</v>
      </c>
      <c r="B9218" s="571" t="s">
        <v>7229</v>
      </c>
      <c r="C9218" s="571" t="s">
        <v>6748</v>
      </c>
      <c r="D9218" s="572">
        <v>146.72</v>
      </c>
    </row>
    <row r="9219" spans="1:4" ht="114.75">
      <c r="A9219" s="571">
        <v>39355</v>
      </c>
      <c r="B9219" s="571" t="s">
        <v>7228</v>
      </c>
      <c r="C9219" s="571" t="s">
        <v>6748</v>
      </c>
      <c r="D9219" s="572">
        <v>126.26</v>
      </c>
    </row>
    <row r="9220" spans="1:4" ht="102">
      <c r="A9220" s="571">
        <v>39353</v>
      </c>
      <c r="B9220" s="571" t="s">
        <v>7226</v>
      </c>
      <c r="C9220" s="571" t="s">
        <v>6748</v>
      </c>
      <c r="D9220" s="572">
        <v>173.14</v>
      </c>
    </row>
    <row r="9221" spans="1:4" ht="102">
      <c r="A9221" s="571">
        <v>39354</v>
      </c>
      <c r="B9221" s="571" t="s">
        <v>7227</v>
      </c>
      <c r="C9221" s="571" t="s">
        <v>6748</v>
      </c>
      <c r="D9221" s="572">
        <v>172.56</v>
      </c>
    </row>
    <row r="9222" spans="1:4" ht="25.5">
      <c r="A9222" s="571">
        <v>39398</v>
      </c>
      <c r="B9222" s="571" t="s">
        <v>4084</v>
      </c>
      <c r="C9222" s="571" t="s">
        <v>6748</v>
      </c>
      <c r="D9222" s="572">
        <v>81.72</v>
      </c>
    </row>
    <row r="9223" spans="1:4" ht="51">
      <c r="A9223" s="571">
        <v>13343</v>
      </c>
      <c r="B9223" s="571" t="s">
        <v>2777</v>
      </c>
      <c r="C9223" s="571" t="s">
        <v>6748</v>
      </c>
      <c r="D9223" s="572">
        <v>23.7</v>
      </c>
    </row>
    <row r="9224" spans="1:4" ht="38.25">
      <c r="A9224" s="571">
        <v>12118</v>
      </c>
      <c r="B9224" s="571" t="s">
        <v>2591</v>
      </c>
      <c r="C9224" s="571" t="s">
        <v>6748</v>
      </c>
      <c r="D9224" s="572">
        <v>13.04</v>
      </c>
    </row>
    <row r="9225" spans="1:4" ht="76.5">
      <c r="A9225" s="571">
        <v>39482</v>
      </c>
      <c r="B9225" s="571" t="s">
        <v>4155</v>
      </c>
      <c r="C9225" s="571" t="s">
        <v>6748</v>
      </c>
      <c r="D9225" s="572">
        <v>409</v>
      </c>
    </row>
    <row r="9226" spans="1:4" ht="76.5">
      <c r="A9226" s="571">
        <v>39486</v>
      </c>
      <c r="B9226" s="571" t="s">
        <v>6145</v>
      </c>
      <c r="C9226" s="571" t="s">
        <v>6748</v>
      </c>
      <c r="D9226" s="572">
        <v>360.34</v>
      </c>
    </row>
    <row r="9227" spans="1:4" ht="76.5">
      <c r="A9227" s="571">
        <v>39483</v>
      </c>
      <c r="B9227" s="571" t="s">
        <v>4156</v>
      </c>
      <c r="C9227" s="571" t="s">
        <v>6748</v>
      </c>
      <c r="D9227" s="572">
        <v>390.08</v>
      </c>
    </row>
    <row r="9228" spans="1:4" ht="76.5">
      <c r="A9228" s="571">
        <v>39487</v>
      </c>
      <c r="B9228" s="571" t="s">
        <v>6670</v>
      </c>
      <c r="C9228" s="571" t="s">
        <v>6748</v>
      </c>
      <c r="D9228" s="572">
        <v>364.06</v>
      </c>
    </row>
    <row r="9229" spans="1:4" ht="76.5">
      <c r="A9229" s="571">
        <v>39484</v>
      </c>
      <c r="B9229" s="571" t="s">
        <v>4157</v>
      </c>
      <c r="C9229" s="571" t="s">
        <v>6748</v>
      </c>
      <c r="D9229" s="572">
        <v>393.8</v>
      </c>
    </row>
    <row r="9230" spans="1:4" ht="76.5">
      <c r="A9230" s="571">
        <v>39488</v>
      </c>
      <c r="B9230" s="571" t="s">
        <v>4159</v>
      </c>
      <c r="C9230" s="571" t="s">
        <v>6748</v>
      </c>
      <c r="D9230" s="572">
        <v>367.78</v>
      </c>
    </row>
    <row r="9231" spans="1:4" ht="76.5">
      <c r="A9231" s="571">
        <v>39485</v>
      </c>
      <c r="B9231" s="571" t="s">
        <v>4158</v>
      </c>
      <c r="C9231" s="571" t="s">
        <v>6748</v>
      </c>
      <c r="D9231" s="572">
        <v>412.42</v>
      </c>
    </row>
    <row r="9232" spans="1:4" ht="76.5">
      <c r="A9232" s="571">
        <v>39489</v>
      </c>
      <c r="B9232" s="571" t="s">
        <v>4160</v>
      </c>
      <c r="C9232" s="571" t="s">
        <v>6748</v>
      </c>
      <c r="D9232" s="572">
        <v>386.39</v>
      </c>
    </row>
    <row r="9233" spans="1:4" ht="76.5">
      <c r="A9233" s="571">
        <v>39494</v>
      </c>
      <c r="B9233" s="571" t="s">
        <v>4165</v>
      </c>
      <c r="C9233" s="571" t="s">
        <v>6748</v>
      </c>
      <c r="D9233" s="572">
        <v>394.12</v>
      </c>
    </row>
    <row r="9234" spans="1:4" ht="76.5">
      <c r="A9234" s="571">
        <v>39490</v>
      </c>
      <c r="B9234" s="571" t="s">
        <v>4161</v>
      </c>
      <c r="C9234" s="571" t="s">
        <v>6748</v>
      </c>
      <c r="D9234" s="572">
        <v>446.77</v>
      </c>
    </row>
    <row r="9235" spans="1:4" ht="76.5">
      <c r="A9235" s="571">
        <v>39495</v>
      </c>
      <c r="B9235" s="571" t="s">
        <v>4166</v>
      </c>
      <c r="C9235" s="571" t="s">
        <v>6748</v>
      </c>
      <c r="D9235" s="572">
        <v>409</v>
      </c>
    </row>
    <row r="9236" spans="1:4" ht="76.5">
      <c r="A9236" s="571">
        <v>39491</v>
      </c>
      <c r="B9236" s="571" t="s">
        <v>4162</v>
      </c>
      <c r="C9236" s="571" t="s">
        <v>6748</v>
      </c>
      <c r="D9236" s="572">
        <v>461.05</v>
      </c>
    </row>
    <row r="9237" spans="1:4" ht="76.5">
      <c r="A9237" s="571">
        <v>39496</v>
      </c>
      <c r="B9237" s="571" t="s">
        <v>4167</v>
      </c>
      <c r="C9237" s="571" t="s">
        <v>6748</v>
      </c>
      <c r="D9237" s="572">
        <v>423.72</v>
      </c>
    </row>
    <row r="9238" spans="1:4" ht="76.5">
      <c r="A9238" s="571">
        <v>39492</v>
      </c>
      <c r="B9238" s="571" t="s">
        <v>4163</v>
      </c>
      <c r="C9238" s="571" t="s">
        <v>6748</v>
      </c>
      <c r="D9238" s="572">
        <v>463.88</v>
      </c>
    </row>
    <row r="9239" spans="1:4" ht="76.5">
      <c r="A9239" s="571">
        <v>39497</v>
      </c>
      <c r="B9239" s="571" t="s">
        <v>6068</v>
      </c>
      <c r="C9239" s="571" t="s">
        <v>6748</v>
      </c>
      <c r="D9239" s="572">
        <v>438.59</v>
      </c>
    </row>
    <row r="9240" spans="1:4" ht="76.5">
      <c r="A9240" s="571">
        <v>39493</v>
      </c>
      <c r="B9240" s="571" t="s">
        <v>4164</v>
      </c>
      <c r="C9240" s="571" t="s">
        <v>6748</v>
      </c>
      <c r="D9240" s="572">
        <v>490.79</v>
      </c>
    </row>
    <row r="9241" spans="1:4" ht="63.75">
      <c r="A9241" s="571">
        <v>39500</v>
      </c>
      <c r="B9241" s="571" t="s">
        <v>4170</v>
      </c>
      <c r="C9241" s="571" t="s">
        <v>6748</v>
      </c>
      <c r="D9241" s="572">
        <v>492.4</v>
      </c>
    </row>
    <row r="9242" spans="1:4" ht="76.5">
      <c r="A9242" s="571">
        <v>39498</v>
      </c>
      <c r="B9242" s="571" t="s">
        <v>4168</v>
      </c>
      <c r="C9242" s="571" t="s">
        <v>6748</v>
      </c>
      <c r="D9242" s="572">
        <v>547.53</v>
      </c>
    </row>
    <row r="9243" spans="1:4" ht="63.75">
      <c r="A9243" s="571">
        <v>39501</v>
      </c>
      <c r="B9243" s="571" t="s">
        <v>4171</v>
      </c>
      <c r="C9243" s="571" t="s">
        <v>6748</v>
      </c>
      <c r="D9243" s="572">
        <v>505.22</v>
      </c>
    </row>
    <row r="9244" spans="1:4" ht="76.5">
      <c r="A9244" s="571">
        <v>39499</v>
      </c>
      <c r="B9244" s="571" t="s">
        <v>4169</v>
      </c>
      <c r="C9244" s="571" t="s">
        <v>6748</v>
      </c>
      <c r="D9244" s="572">
        <v>593.97</v>
      </c>
    </row>
    <row r="9245" spans="1:4" ht="38.25">
      <c r="A9245" s="571">
        <v>3733</v>
      </c>
      <c r="B9245" s="571" t="s">
        <v>1174</v>
      </c>
      <c r="C9245" s="571" t="s">
        <v>6753</v>
      </c>
      <c r="D9245" s="572">
        <v>47.4</v>
      </c>
    </row>
    <row r="9246" spans="1:4" ht="25.5">
      <c r="A9246" s="571">
        <v>3731</v>
      </c>
      <c r="B9246" s="571" t="s">
        <v>6808</v>
      </c>
      <c r="C9246" s="571" t="s">
        <v>6753</v>
      </c>
      <c r="D9246" s="572">
        <v>44</v>
      </c>
    </row>
    <row r="9247" spans="1:4" ht="25.5">
      <c r="A9247" s="571">
        <v>38137</v>
      </c>
      <c r="B9247" s="571" t="s">
        <v>3785</v>
      </c>
      <c r="C9247" s="571" t="s">
        <v>6753</v>
      </c>
      <c r="D9247" s="572">
        <v>44.26</v>
      </c>
    </row>
    <row r="9248" spans="1:4" ht="25.5">
      <c r="A9248" s="571">
        <v>38135</v>
      </c>
      <c r="B9248" s="571" t="s">
        <v>3784</v>
      </c>
      <c r="C9248" s="571" t="s">
        <v>6753</v>
      </c>
      <c r="D9248" s="572">
        <v>56.1</v>
      </c>
    </row>
    <row r="9249" spans="1:4" ht="25.5">
      <c r="A9249" s="571">
        <v>38138</v>
      </c>
      <c r="B9249" s="571" t="s">
        <v>3786</v>
      </c>
      <c r="C9249" s="571" t="s">
        <v>6753</v>
      </c>
      <c r="D9249" s="572">
        <v>43.46</v>
      </c>
    </row>
    <row r="9250" spans="1:4" ht="51">
      <c r="A9250" s="571">
        <v>3736</v>
      </c>
      <c r="B9250" s="571" t="s">
        <v>1175</v>
      </c>
      <c r="C9250" s="571" t="s">
        <v>6753</v>
      </c>
      <c r="D9250" s="572">
        <v>29.5</v>
      </c>
    </row>
    <row r="9251" spans="1:4" ht="51">
      <c r="A9251" s="571">
        <v>3741</v>
      </c>
      <c r="B9251" s="571" t="s">
        <v>6645</v>
      </c>
      <c r="C9251" s="571" t="s">
        <v>6753</v>
      </c>
      <c r="D9251" s="572">
        <v>30.75</v>
      </c>
    </row>
    <row r="9252" spans="1:4" ht="51">
      <c r="A9252" s="571">
        <v>3745</v>
      </c>
      <c r="B9252" s="571" t="s">
        <v>1182</v>
      </c>
      <c r="C9252" s="571" t="s">
        <v>6753</v>
      </c>
      <c r="D9252" s="572">
        <v>33.15</v>
      </c>
    </row>
    <row r="9253" spans="1:4" ht="51">
      <c r="A9253" s="571">
        <v>3743</v>
      </c>
      <c r="B9253" s="571" t="s">
        <v>1180</v>
      </c>
      <c r="C9253" s="571" t="s">
        <v>6753</v>
      </c>
      <c r="D9253" s="572">
        <v>30.64</v>
      </c>
    </row>
    <row r="9254" spans="1:4" ht="51">
      <c r="A9254" s="571">
        <v>3744</v>
      </c>
      <c r="B9254" s="571" t="s">
        <v>1181</v>
      </c>
      <c r="C9254" s="571" t="s">
        <v>6753</v>
      </c>
      <c r="D9254" s="572">
        <v>33.729999999999997</v>
      </c>
    </row>
    <row r="9255" spans="1:4" ht="51">
      <c r="A9255" s="571">
        <v>3739</v>
      </c>
      <c r="B9255" s="571" t="s">
        <v>1178</v>
      </c>
      <c r="C9255" s="571" t="s">
        <v>6753</v>
      </c>
      <c r="D9255" s="572">
        <v>35.44</v>
      </c>
    </row>
    <row r="9256" spans="1:4" ht="51">
      <c r="A9256" s="571">
        <v>3737</v>
      </c>
      <c r="B9256" s="571" t="s">
        <v>1176</v>
      </c>
      <c r="C9256" s="571" t="s">
        <v>6753</v>
      </c>
      <c r="D9256" s="572">
        <v>37.159999999999997</v>
      </c>
    </row>
    <row r="9257" spans="1:4" ht="51">
      <c r="A9257" s="571">
        <v>3738</v>
      </c>
      <c r="B9257" s="571" t="s">
        <v>1177</v>
      </c>
      <c r="C9257" s="571" t="s">
        <v>6753</v>
      </c>
      <c r="D9257" s="572">
        <v>42.87</v>
      </c>
    </row>
    <row r="9258" spans="1:4" ht="51">
      <c r="A9258" s="571">
        <v>3747</v>
      </c>
      <c r="B9258" s="571" t="s">
        <v>1184</v>
      </c>
      <c r="C9258" s="571" t="s">
        <v>6753</v>
      </c>
      <c r="D9258" s="572">
        <v>33.729999999999997</v>
      </c>
    </row>
    <row r="9259" spans="1:4" ht="38.25">
      <c r="A9259" s="571">
        <v>11649</v>
      </c>
      <c r="B9259" s="571" t="s">
        <v>2397</v>
      </c>
      <c r="C9259" s="571" t="s">
        <v>6748</v>
      </c>
      <c r="D9259" s="572">
        <v>244.68</v>
      </c>
    </row>
    <row r="9260" spans="1:4" ht="38.25">
      <c r="A9260" s="571">
        <v>11650</v>
      </c>
      <c r="B9260" s="571" t="s">
        <v>2398</v>
      </c>
      <c r="C9260" s="571" t="s">
        <v>6748</v>
      </c>
      <c r="D9260" s="572">
        <v>417.05</v>
      </c>
    </row>
    <row r="9261" spans="1:4" ht="51">
      <c r="A9261" s="571">
        <v>3742</v>
      </c>
      <c r="B9261" s="571" t="s">
        <v>1179</v>
      </c>
      <c r="C9261" s="571" t="s">
        <v>6753</v>
      </c>
      <c r="D9261" s="572">
        <v>44.47</v>
      </c>
    </row>
    <row r="9262" spans="1:4" ht="51">
      <c r="A9262" s="571">
        <v>3746</v>
      </c>
      <c r="B9262" s="571" t="s">
        <v>1183</v>
      </c>
      <c r="C9262" s="571" t="s">
        <v>6753</v>
      </c>
      <c r="D9262" s="572">
        <v>51.93</v>
      </c>
    </row>
    <row r="9263" spans="1:4" ht="25.5">
      <c r="A9263" s="571">
        <v>13250</v>
      </c>
      <c r="B9263" s="571" t="s">
        <v>2767</v>
      </c>
      <c r="C9263" s="571" t="s">
        <v>6748</v>
      </c>
      <c r="D9263" s="572">
        <v>0.62</v>
      </c>
    </row>
    <row r="9264" spans="1:4" ht="25.5">
      <c r="A9264" s="571">
        <v>11641</v>
      </c>
      <c r="B9264" s="571" t="s">
        <v>2396</v>
      </c>
      <c r="C9264" s="571" t="s">
        <v>6753</v>
      </c>
      <c r="D9264" s="572">
        <v>10.39</v>
      </c>
    </row>
    <row r="9265" spans="1:4">
      <c r="A9265" s="571">
        <v>21106</v>
      </c>
      <c r="B9265" s="571" t="s">
        <v>3028</v>
      </c>
      <c r="C9265" s="571" t="s">
        <v>6745</v>
      </c>
      <c r="D9265" s="572">
        <v>18.32</v>
      </c>
    </row>
    <row r="9266" spans="1:4">
      <c r="A9266" s="571">
        <v>3755</v>
      </c>
      <c r="B9266" s="571" t="s">
        <v>1190</v>
      </c>
      <c r="C9266" s="571" t="s">
        <v>6748</v>
      </c>
      <c r="D9266" s="572">
        <v>14.11</v>
      </c>
    </row>
    <row r="9267" spans="1:4">
      <c r="A9267" s="571">
        <v>3750</v>
      </c>
      <c r="B9267" s="571" t="s">
        <v>1186</v>
      </c>
      <c r="C9267" s="571" t="s">
        <v>6748</v>
      </c>
      <c r="D9267" s="572">
        <v>18.97</v>
      </c>
    </row>
    <row r="9268" spans="1:4">
      <c r="A9268" s="571">
        <v>3756</v>
      </c>
      <c r="B9268" s="571" t="s">
        <v>1191</v>
      </c>
      <c r="C9268" s="571" t="s">
        <v>6748</v>
      </c>
      <c r="D9268" s="572">
        <v>35.450000000000003</v>
      </c>
    </row>
    <row r="9269" spans="1:4" ht="25.5">
      <c r="A9269" s="571">
        <v>39377</v>
      </c>
      <c r="B9269" s="571" t="s">
        <v>4078</v>
      </c>
      <c r="C9269" s="571" t="s">
        <v>6748</v>
      </c>
      <c r="D9269" s="572">
        <v>105.03</v>
      </c>
    </row>
    <row r="9270" spans="1:4" ht="25.5">
      <c r="A9270" s="571">
        <v>38191</v>
      </c>
      <c r="B9270" s="571" t="s">
        <v>3811</v>
      </c>
      <c r="C9270" s="571" t="s">
        <v>6748</v>
      </c>
      <c r="D9270" s="572">
        <v>7.82</v>
      </c>
    </row>
    <row r="9271" spans="1:4" ht="25.5">
      <c r="A9271" s="571">
        <v>39381</v>
      </c>
      <c r="B9271" s="571" t="s">
        <v>4079</v>
      </c>
      <c r="C9271" s="571" t="s">
        <v>6748</v>
      </c>
      <c r="D9271" s="572">
        <v>7.29</v>
      </c>
    </row>
    <row r="9272" spans="1:4" ht="25.5">
      <c r="A9272" s="571">
        <v>38780</v>
      </c>
      <c r="B9272" s="571" t="s">
        <v>3921</v>
      </c>
      <c r="C9272" s="571" t="s">
        <v>6748</v>
      </c>
      <c r="D9272" s="572">
        <v>8.92</v>
      </c>
    </row>
    <row r="9273" spans="1:4" ht="25.5">
      <c r="A9273" s="571">
        <v>38781</v>
      </c>
      <c r="B9273" s="571" t="s">
        <v>3922</v>
      </c>
      <c r="C9273" s="571" t="s">
        <v>6748</v>
      </c>
      <c r="D9273" s="572">
        <v>30.12</v>
      </c>
    </row>
    <row r="9274" spans="1:4" ht="25.5">
      <c r="A9274" s="571">
        <v>38192</v>
      </c>
      <c r="B9274" s="571" t="s">
        <v>3812</v>
      </c>
      <c r="C9274" s="571" t="s">
        <v>6748</v>
      </c>
      <c r="D9274" s="572">
        <v>54.51</v>
      </c>
    </row>
    <row r="9275" spans="1:4" ht="25.5">
      <c r="A9275" s="571">
        <v>3753</v>
      </c>
      <c r="B9275" s="571" t="s">
        <v>1189</v>
      </c>
      <c r="C9275" s="571" t="s">
        <v>6748</v>
      </c>
      <c r="D9275" s="572">
        <v>4.7699999999999996</v>
      </c>
    </row>
    <row r="9276" spans="1:4" ht="25.5">
      <c r="A9276" s="571">
        <v>38782</v>
      </c>
      <c r="B9276" s="571" t="s">
        <v>3923</v>
      </c>
      <c r="C9276" s="571" t="s">
        <v>6748</v>
      </c>
      <c r="D9276" s="572">
        <v>6.21</v>
      </c>
    </row>
    <row r="9277" spans="1:4" ht="25.5">
      <c r="A9277" s="571">
        <v>38778</v>
      </c>
      <c r="B9277" s="571" t="s">
        <v>3919</v>
      </c>
      <c r="C9277" s="571" t="s">
        <v>6748</v>
      </c>
      <c r="D9277" s="572">
        <v>4.66</v>
      </c>
    </row>
    <row r="9278" spans="1:4" ht="25.5">
      <c r="A9278" s="571">
        <v>38779</v>
      </c>
      <c r="B9278" s="571" t="s">
        <v>3920</v>
      </c>
      <c r="C9278" s="571" t="s">
        <v>6748</v>
      </c>
      <c r="D9278" s="572">
        <v>4.9400000000000004</v>
      </c>
    </row>
    <row r="9279" spans="1:4" ht="25.5">
      <c r="A9279" s="571">
        <v>39388</v>
      </c>
      <c r="B9279" s="571" t="s">
        <v>4082</v>
      </c>
      <c r="C9279" s="571" t="s">
        <v>6748</v>
      </c>
      <c r="D9279" s="572">
        <v>24.08</v>
      </c>
    </row>
    <row r="9280" spans="1:4" ht="25.5">
      <c r="A9280" s="571">
        <v>39387</v>
      </c>
      <c r="B9280" s="571" t="s">
        <v>4081</v>
      </c>
      <c r="C9280" s="571" t="s">
        <v>6748</v>
      </c>
      <c r="D9280" s="572">
        <v>40.61</v>
      </c>
    </row>
    <row r="9281" spans="1:4" ht="25.5">
      <c r="A9281" s="571">
        <v>39386</v>
      </c>
      <c r="B9281" s="571" t="s">
        <v>4080</v>
      </c>
      <c r="C9281" s="571" t="s">
        <v>6748</v>
      </c>
      <c r="D9281" s="572">
        <v>26.86</v>
      </c>
    </row>
    <row r="9282" spans="1:4" ht="25.5">
      <c r="A9282" s="571">
        <v>38194</v>
      </c>
      <c r="B9282" s="571" t="s">
        <v>3814</v>
      </c>
      <c r="C9282" s="571" t="s">
        <v>6748</v>
      </c>
      <c r="D9282" s="572">
        <v>22.9</v>
      </c>
    </row>
    <row r="9283" spans="1:4" ht="25.5">
      <c r="A9283" s="571">
        <v>38193</v>
      </c>
      <c r="B9283" s="571" t="s">
        <v>3813</v>
      </c>
      <c r="C9283" s="571" t="s">
        <v>6748</v>
      </c>
      <c r="D9283" s="572">
        <v>16.940000000000001</v>
      </c>
    </row>
    <row r="9284" spans="1:4" ht="25.5">
      <c r="A9284" s="571">
        <v>12216</v>
      </c>
      <c r="B9284" s="571" t="s">
        <v>2596</v>
      </c>
      <c r="C9284" s="571" t="s">
        <v>6748</v>
      </c>
      <c r="D9284" s="572">
        <v>27.26</v>
      </c>
    </row>
    <row r="9285" spans="1:4" ht="25.5">
      <c r="A9285" s="571">
        <v>3757</v>
      </c>
      <c r="B9285" s="571" t="s">
        <v>1192</v>
      </c>
      <c r="C9285" s="571" t="s">
        <v>6748</v>
      </c>
      <c r="D9285" s="572">
        <v>31.52</v>
      </c>
    </row>
    <row r="9286" spans="1:4" ht="25.5">
      <c r="A9286" s="571">
        <v>3758</v>
      </c>
      <c r="B9286" s="571" t="s">
        <v>1193</v>
      </c>
      <c r="C9286" s="571" t="s">
        <v>6748</v>
      </c>
      <c r="D9286" s="572">
        <v>36.75</v>
      </c>
    </row>
    <row r="9287" spans="1:4">
      <c r="A9287" s="571">
        <v>12214</v>
      </c>
      <c r="B9287" s="571" t="s">
        <v>2595</v>
      </c>
      <c r="C9287" s="571" t="s">
        <v>6748</v>
      </c>
      <c r="D9287" s="572">
        <v>12.58</v>
      </c>
    </row>
    <row r="9288" spans="1:4">
      <c r="A9288" s="571">
        <v>3749</v>
      </c>
      <c r="B9288" s="571" t="s">
        <v>1185</v>
      </c>
      <c r="C9288" s="571" t="s">
        <v>6748</v>
      </c>
      <c r="D9288" s="572">
        <v>22.43</v>
      </c>
    </row>
    <row r="9289" spans="1:4">
      <c r="A9289" s="571">
        <v>3751</v>
      </c>
      <c r="B9289" s="571" t="s">
        <v>1187</v>
      </c>
      <c r="C9289" s="571" t="s">
        <v>6748</v>
      </c>
      <c r="D9289" s="572">
        <v>30.61</v>
      </c>
    </row>
    <row r="9290" spans="1:4" ht="25.5">
      <c r="A9290" s="571">
        <v>39376</v>
      </c>
      <c r="B9290" s="571" t="s">
        <v>4077</v>
      </c>
      <c r="C9290" s="571" t="s">
        <v>6748</v>
      </c>
      <c r="D9290" s="572">
        <v>25.8</v>
      </c>
    </row>
    <row r="9291" spans="1:4" ht="25.5">
      <c r="A9291" s="571">
        <v>3752</v>
      </c>
      <c r="B9291" s="571" t="s">
        <v>1188</v>
      </c>
      <c r="C9291" s="571" t="s">
        <v>6748</v>
      </c>
      <c r="D9291" s="572">
        <v>50.49</v>
      </c>
    </row>
    <row r="9292" spans="1:4" ht="51">
      <c r="A9292" s="571">
        <v>746</v>
      </c>
      <c r="B9292" s="571" t="s">
        <v>371</v>
      </c>
      <c r="C9292" s="571" t="s">
        <v>6748</v>
      </c>
      <c r="D9292" s="572">
        <v>3196</v>
      </c>
    </row>
    <row r="9293" spans="1:4" ht="25.5">
      <c r="A9293" s="571">
        <v>36521</v>
      </c>
      <c r="B9293" s="571" t="s">
        <v>3416</v>
      </c>
      <c r="C9293" s="571" t="s">
        <v>6748</v>
      </c>
      <c r="D9293" s="572">
        <v>110.87</v>
      </c>
    </row>
    <row r="9294" spans="1:4" ht="25.5">
      <c r="A9294" s="571">
        <v>36794</v>
      </c>
      <c r="B9294" s="571" t="s">
        <v>3435</v>
      </c>
      <c r="C9294" s="571" t="s">
        <v>6748</v>
      </c>
      <c r="D9294" s="572">
        <v>113.02</v>
      </c>
    </row>
    <row r="9295" spans="1:4" ht="25.5">
      <c r="A9295" s="571">
        <v>10426</v>
      </c>
      <c r="B9295" s="571" t="s">
        <v>2082</v>
      </c>
      <c r="C9295" s="571" t="s">
        <v>6748</v>
      </c>
      <c r="D9295" s="572">
        <v>162.78</v>
      </c>
    </row>
    <row r="9296" spans="1:4" ht="25.5">
      <c r="A9296" s="571">
        <v>10425</v>
      </c>
      <c r="B9296" s="571" t="s">
        <v>2081</v>
      </c>
      <c r="C9296" s="571" t="s">
        <v>6748</v>
      </c>
      <c r="D9296" s="572">
        <v>71.78</v>
      </c>
    </row>
    <row r="9297" spans="1:4" ht="25.5">
      <c r="A9297" s="571">
        <v>10431</v>
      </c>
      <c r="B9297" s="571" t="s">
        <v>2087</v>
      </c>
      <c r="C9297" s="571" t="s">
        <v>6748</v>
      </c>
      <c r="D9297" s="572">
        <v>178.58</v>
      </c>
    </row>
    <row r="9298" spans="1:4">
      <c r="A9298" s="571">
        <v>10429</v>
      </c>
      <c r="B9298" s="571" t="s">
        <v>2085</v>
      </c>
      <c r="C9298" s="571" t="s">
        <v>6748</v>
      </c>
      <c r="D9298" s="572">
        <v>85.61</v>
      </c>
    </row>
    <row r="9299" spans="1:4" ht="25.5">
      <c r="A9299" s="571">
        <v>20269</v>
      </c>
      <c r="B9299" s="571" t="s">
        <v>2977</v>
      </c>
      <c r="C9299" s="571" t="s">
        <v>6748</v>
      </c>
      <c r="D9299" s="572">
        <v>70.56</v>
      </c>
    </row>
    <row r="9300" spans="1:4" ht="25.5">
      <c r="A9300" s="571">
        <v>20270</v>
      </c>
      <c r="B9300" s="571" t="s">
        <v>2978</v>
      </c>
      <c r="C9300" s="571" t="s">
        <v>6748</v>
      </c>
      <c r="D9300" s="572">
        <v>76.83</v>
      </c>
    </row>
    <row r="9301" spans="1:4" ht="25.5">
      <c r="A9301" s="571">
        <v>11696</v>
      </c>
      <c r="B9301" s="571" t="s">
        <v>2431</v>
      </c>
      <c r="C9301" s="571" t="s">
        <v>6748</v>
      </c>
      <c r="D9301" s="572">
        <v>112.25</v>
      </c>
    </row>
    <row r="9302" spans="1:4" ht="25.5">
      <c r="A9302" s="571">
        <v>10427</v>
      </c>
      <c r="B9302" s="571" t="s">
        <v>2083</v>
      </c>
      <c r="C9302" s="571" t="s">
        <v>6748</v>
      </c>
      <c r="D9302" s="572">
        <v>201.27</v>
      </c>
    </row>
    <row r="9303" spans="1:4" ht="25.5">
      <c r="A9303" s="571">
        <v>10428</v>
      </c>
      <c r="B9303" s="571" t="s">
        <v>2084</v>
      </c>
      <c r="C9303" s="571" t="s">
        <v>6748</v>
      </c>
      <c r="D9303" s="572">
        <v>204.27</v>
      </c>
    </row>
    <row r="9304" spans="1:4" ht="25.5">
      <c r="A9304" s="571">
        <v>2354</v>
      </c>
      <c r="B9304" s="571" t="s">
        <v>13445</v>
      </c>
      <c r="C9304" s="571" t="s">
        <v>6751</v>
      </c>
      <c r="D9304" s="572">
        <v>8.4</v>
      </c>
    </row>
    <row r="9305" spans="1:4" ht="25.5">
      <c r="A9305" s="571">
        <v>40932</v>
      </c>
      <c r="B9305" s="571" t="s">
        <v>4450</v>
      </c>
      <c r="C9305" s="571" t="s">
        <v>6936</v>
      </c>
      <c r="D9305" s="572">
        <v>1481.77</v>
      </c>
    </row>
    <row r="9306" spans="1:4" ht="25.5">
      <c r="A9306" s="571">
        <v>10853</v>
      </c>
      <c r="B9306" s="571" t="s">
        <v>2186</v>
      </c>
      <c r="C9306" s="571" t="s">
        <v>6748</v>
      </c>
      <c r="D9306" s="572">
        <v>60.2</v>
      </c>
    </row>
    <row r="9307" spans="1:4" ht="25.5">
      <c r="A9307" s="571">
        <v>5093</v>
      </c>
      <c r="B9307" s="571" t="s">
        <v>1595</v>
      </c>
      <c r="C9307" s="571" t="s">
        <v>6820</v>
      </c>
      <c r="D9307" s="572">
        <v>13.41</v>
      </c>
    </row>
    <row r="9308" spans="1:4" ht="51">
      <c r="A9308" s="571">
        <v>37768</v>
      </c>
      <c r="B9308" s="571" t="s">
        <v>3613</v>
      </c>
      <c r="C9308" s="571" t="s">
        <v>6748</v>
      </c>
      <c r="D9308" s="572">
        <v>70000</v>
      </c>
    </row>
    <row r="9309" spans="1:4" ht="38.25">
      <c r="A9309" s="571">
        <v>37773</v>
      </c>
      <c r="B9309" s="571" t="s">
        <v>3618</v>
      </c>
      <c r="C9309" s="571" t="s">
        <v>6748</v>
      </c>
      <c r="D9309" s="572">
        <v>59441.8</v>
      </c>
    </row>
    <row r="9310" spans="1:4" ht="38.25">
      <c r="A9310" s="571">
        <v>37769</v>
      </c>
      <c r="B9310" s="571" t="s">
        <v>3614</v>
      </c>
      <c r="C9310" s="571" t="s">
        <v>6748</v>
      </c>
      <c r="D9310" s="572">
        <v>99513.06</v>
      </c>
    </row>
    <row r="9311" spans="1:4" ht="38.25">
      <c r="A9311" s="571">
        <v>37770</v>
      </c>
      <c r="B9311" s="571" t="s">
        <v>3615</v>
      </c>
      <c r="C9311" s="571" t="s">
        <v>6748</v>
      </c>
      <c r="D9311" s="572">
        <v>168889.54</v>
      </c>
    </row>
    <row r="9312" spans="1:4">
      <c r="A9312" s="571">
        <v>38382</v>
      </c>
      <c r="B9312" s="571" t="s">
        <v>3829</v>
      </c>
      <c r="C9312" s="571" t="s">
        <v>6748</v>
      </c>
      <c r="D9312" s="572">
        <v>8.7899999999999991</v>
      </c>
    </row>
    <row r="9313" spans="1:4">
      <c r="A9313" s="571">
        <v>6091</v>
      </c>
      <c r="B9313" s="571" t="s">
        <v>1670</v>
      </c>
      <c r="C9313" s="571" t="s">
        <v>6747</v>
      </c>
      <c r="D9313" s="572">
        <v>11.73</v>
      </c>
    </row>
    <row r="9314" spans="1:4">
      <c r="A9314" s="571">
        <v>38383</v>
      </c>
      <c r="B9314" s="571" t="s">
        <v>3830</v>
      </c>
      <c r="C9314" s="571" t="s">
        <v>6748</v>
      </c>
      <c r="D9314" s="572">
        <v>1.64</v>
      </c>
    </row>
    <row r="9315" spans="1:4">
      <c r="A9315" s="571">
        <v>3768</v>
      </c>
      <c r="B9315" s="571" t="s">
        <v>1194</v>
      </c>
      <c r="C9315" s="571" t="s">
        <v>6748</v>
      </c>
      <c r="D9315" s="572">
        <v>2.16</v>
      </c>
    </row>
    <row r="9316" spans="1:4" ht="25.5">
      <c r="A9316" s="571">
        <v>3767</v>
      </c>
      <c r="B9316" s="571" t="s">
        <v>88</v>
      </c>
      <c r="C9316" s="571" t="s">
        <v>6748</v>
      </c>
      <c r="D9316" s="572">
        <v>0.51</v>
      </c>
    </row>
    <row r="9317" spans="1:4" ht="25.5">
      <c r="A9317" s="571">
        <v>13192</v>
      </c>
      <c r="B9317" s="571" t="s">
        <v>2763</v>
      </c>
      <c r="C9317" s="571" t="s">
        <v>6748</v>
      </c>
      <c r="D9317" s="572">
        <v>3319.53</v>
      </c>
    </row>
    <row r="9318" spans="1:4" ht="38.25">
      <c r="A9318" s="571">
        <v>38413</v>
      </c>
      <c r="B9318" s="571" t="s">
        <v>3853</v>
      </c>
      <c r="C9318" s="571" t="s">
        <v>6748</v>
      </c>
      <c r="D9318" s="572">
        <v>549</v>
      </c>
    </row>
    <row r="9319" spans="1:4" ht="51">
      <c r="A9319" s="571">
        <v>20193</v>
      </c>
      <c r="B9319" s="571" t="s">
        <v>6967</v>
      </c>
      <c r="C9319" s="571" t="s">
        <v>2955</v>
      </c>
      <c r="D9319" s="572">
        <v>4.99</v>
      </c>
    </row>
    <row r="9320" spans="1:4" ht="38.25">
      <c r="A9320" s="571">
        <v>10527</v>
      </c>
      <c r="B9320" s="571" t="s">
        <v>5991</v>
      </c>
      <c r="C9320" s="571" t="s">
        <v>6937</v>
      </c>
      <c r="D9320" s="572">
        <v>15</v>
      </c>
    </row>
    <row r="9321" spans="1:4" ht="51">
      <c r="A9321" s="571">
        <v>41805</v>
      </c>
      <c r="B9321" s="571" t="s">
        <v>6090</v>
      </c>
      <c r="C9321" s="571" t="s">
        <v>6936</v>
      </c>
      <c r="D9321" s="572">
        <v>430</v>
      </c>
    </row>
    <row r="9322" spans="1:4" ht="38.25">
      <c r="A9322" s="571">
        <v>40271</v>
      </c>
      <c r="B9322" s="571" t="s">
        <v>6076</v>
      </c>
      <c r="C9322" s="571" t="s">
        <v>6936</v>
      </c>
      <c r="D9322" s="572">
        <v>9.75</v>
      </c>
    </row>
    <row r="9323" spans="1:4" ht="38.25">
      <c r="A9323" s="571">
        <v>40287</v>
      </c>
      <c r="B9323" s="571" t="s">
        <v>4348</v>
      </c>
      <c r="C9323" s="571" t="s">
        <v>6936</v>
      </c>
      <c r="D9323" s="572">
        <v>3.75</v>
      </c>
    </row>
    <row r="9324" spans="1:4" ht="25.5">
      <c r="A9324" s="571">
        <v>40295</v>
      </c>
      <c r="B9324" s="571" t="s">
        <v>6081</v>
      </c>
      <c r="C9324" s="571" t="s">
        <v>6751</v>
      </c>
      <c r="D9324" s="572">
        <v>2.4500000000000002</v>
      </c>
    </row>
    <row r="9325" spans="1:4" ht="25.5">
      <c r="A9325" s="571">
        <v>745</v>
      </c>
      <c r="B9325" s="571" t="s">
        <v>5948</v>
      </c>
      <c r="C9325" s="571" t="s">
        <v>6751</v>
      </c>
      <c r="D9325" s="572">
        <v>2.59</v>
      </c>
    </row>
    <row r="9326" spans="1:4" ht="76.5">
      <c r="A9326" s="571">
        <v>4084</v>
      </c>
      <c r="B9326" s="571" t="s">
        <v>5977</v>
      </c>
      <c r="C9326" s="571" t="s">
        <v>6751</v>
      </c>
      <c r="D9326" s="572">
        <v>1.4</v>
      </c>
    </row>
    <row r="9327" spans="1:4" ht="76.5">
      <c r="A9327" s="571">
        <v>743</v>
      </c>
      <c r="B9327" s="571" t="s">
        <v>5947</v>
      </c>
      <c r="C9327" s="571" t="s">
        <v>6751</v>
      </c>
      <c r="D9327" s="572">
        <v>1.4</v>
      </c>
    </row>
    <row r="9328" spans="1:4" ht="76.5">
      <c r="A9328" s="571">
        <v>40293</v>
      </c>
      <c r="B9328" s="571" t="s">
        <v>6079</v>
      </c>
      <c r="C9328" s="571" t="s">
        <v>6751</v>
      </c>
      <c r="D9328" s="572">
        <v>1.68</v>
      </c>
    </row>
    <row r="9329" spans="1:4" ht="76.5">
      <c r="A9329" s="571">
        <v>40294</v>
      </c>
      <c r="B9329" s="571" t="s">
        <v>6080</v>
      </c>
      <c r="C9329" s="571" t="s">
        <v>6751</v>
      </c>
      <c r="D9329" s="572">
        <v>1.4</v>
      </c>
    </row>
    <row r="9330" spans="1:4" ht="76.5">
      <c r="A9330" s="571">
        <v>4085</v>
      </c>
      <c r="B9330" s="571" t="s">
        <v>5978</v>
      </c>
      <c r="C9330" s="571" t="s">
        <v>6751</v>
      </c>
      <c r="D9330" s="572">
        <v>1.96</v>
      </c>
    </row>
    <row r="9331" spans="1:4" ht="102">
      <c r="A9331" s="571">
        <v>1383</v>
      </c>
      <c r="B9331" s="571" t="s">
        <v>6772</v>
      </c>
      <c r="C9331" s="571" t="s">
        <v>6751</v>
      </c>
      <c r="D9331" s="572">
        <v>2.79</v>
      </c>
    </row>
    <row r="9332" spans="1:4" ht="38.25">
      <c r="A9332" s="571">
        <v>10775</v>
      </c>
      <c r="B9332" s="571" t="s">
        <v>5994</v>
      </c>
      <c r="C9332" s="571" t="s">
        <v>6936</v>
      </c>
      <c r="D9332" s="572">
        <v>505</v>
      </c>
    </row>
    <row r="9333" spans="1:4" ht="38.25">
      <c r="A9333" s="571">
        <v>10776</v>
      </c>
      <c r="B9333" s="571" t="s">
        <v>5995</v>
      </c>
      <c r="C9333" s="571" t="s">
        <v>6936</v>
      </c>
      <c r="D9333" s="572">
        <v>394.53</v>
      </c>
    </row>
    <row r="9334" spans="1:4" ht="38.25">
      <c r="A9334" s="571">
        <v>10779</v>
      </c>
      <c r="B9334" s="571" t="s">
        <v>5998</v>
      </c>
      <c r="C9334" s="571" t="s">
        <v>6936</v>
      </c>
      <c r="D9334" s="572">
        <v>631.25</v>
      </c>
    </row>
    <row r="9335" spans="1:4" ht="38.25">
      <c r="A9335" s="571">
        <v>10777</v>
      </c>
      <c r="B9335" s="571" t="s">
        <v>5996</v>
      </c>
      <c r="C9335" s="571" t="s">
        <v>6936</v>
      </c>
      <c r="D9335" s="572">
        <v>573.38</v>
      </c>
    </row>
    <row r="9336" spans="1:4" ht="38.25">
      <c r="A9336" s="571">
        <v>10778</v>
      </c>
      <c r="B9336" s="571" t="s">
        <v>5997</v>
      </c>
      <c r="C9336" s="571" t="s">
        <v>6936</v>
      </c>
      <c r="D9336" s="572">
        <v>631.25</v>
      </c>
    </row>
    <row r="9337" spans="1:4">
      <c r="A9337" s="571">
        <v>40339</v>
      </c>
      <c r="B9337" s="571" t="s">
        <v>6082</v>
      </c>
      <c r="C9337" s="571" t="s">
        <v>6936</v>
      </c>
      <c r="D9337" s="572">
        <v>3.75</v>
      </c>
    </row>
    <row r="9338" spans="1:4" ht="76.5">
      <c r="A9338" s="571">
        <v>3355</v>
      </c>
      <c r="B9338" s="571" t="s">
        <v>5958</v>
      </c>
      <c r="C9338" s="571" t="s">
        <v>6751</v>
      </c>
      <c r="D9338" s="572">
        <v>26.1</v>
      </c>
    </row>
    <row r="9339" spans="1:4" ht="76.5">
      <c r="A9339" s="571">
        <v>39814</v>
      </c>
      <c r="B9339" s="571" t="s">
        <v>6072</v>
      </c>
      <c r="C9339" s="571" t="s">
        <v>6751</v>
      </c>
      <c r="D9339" s="572">
        <v>48.93</v>
      </c>
    </row>
    <row r="9340" spans="1:4" ht="51">
      <c r="A9340" s="571">
        <v>10749</v>
      </c>
      <c r="B9340" s="571" t="s">
        <v>5993</v>
      </c>
      <c r="C9340" s="571" t="s">
        <v>6936</v>
      </c>
      <c r="D9340" s="572">
        <v>6.87</v>
      </c>
    </row>
    <row r="9341" spans="1:4" ht="25.5">
      <c r="A9341" s="571">
        <v>40290</v>
      </c>
      <c r="B9341" s="571" t="s">
        <v>6078</v>
      </c>
      <c r="C9341" s="571" t="s">
        <v>6936</v>
      </c>
      <c r="D9341" s="572">
        <v>9.9</v>
      </c>
    </row>
    <row r="9342" spans="1:4" ht="38.25">
      <c r="A9342" s="571">
        <v>3346</v>
      </c>
      <c r="B9342" s="571" t="s">
        <v>5956</v>
      </c>
      <c r="C9342" s="571" t="s">
        <v>6751</v>
      </c>
      <c r="D9342" s="572">
        <v>11.7</v>
      </c>
    </row>
    <row r="9343" spans="1:4" ht="38.25">
      <c r="A9343" s="571">
        <v>3348</v>
      </c>
      <c r="B9343" s="571" t="s">
        <v>5957</v>
      </c>
      <c r="C9343" s="571" t="s">
        <v>6751</v>
      </c>
      <c r="D9343" s="572">
        <v>13.99</v>
      </c>
    </row>
    <row r="9344" spans="1:4" ht="38.25">
      <c r="A9344" s="571">
        <v>3345</v>
      </c>
      <c r="B9344" s="571" t="s">
        <v>5955</v>
      </c>
      <c r="C9344" s="571" t="s">
        <v>6751</v>
      </c>
      <c r="D9344" s="572">
        <v>9.0399999999999991</v>
      </c>
    </row>
    <row r="9345" spans="1:4" ht="25.5">
      <c r="A9345" s="571">
        <v>39833</v>
      </c>
      <c r="B9345" s="571" t="s">
        <v>6073</v>
      </c>
      <c r="C9345" s="571" t="s">
        <v>6751</v>
      </c>
      <c r="D9345" s="572">
        <v>19.170000000000002</v>
      </c>
    </row>
    <row r="9346" spans="1:4" ht="25.5">
      <c r="A9346" s="571">
        <v>39834</v>
      </c>
      <c r="B9346" s="571" t="s">
        <v>6074</v>
      </c>
      <c r="C9346" s="571" t="s">
        <v>6751</v>
      </c>
      <c r="D9346" s="572">
        <v>32.9</v>
      </c>
    </row>
    <row r="9347" spans="1:4" ht="25.5">
      <c r="A9347" s="571">
        <v>39835</v>
      </c>
      <c r="B9347" s="571" t="s">
        <v>6075</v>
      </c>
      <c r="C9347" s="571" t="s">
        <v>6751</v>
      </c>
      <c r="D9347" s="572">
        <v>40.11</v>
      </c>
    </row>
    <row r="9348" spans="1:4" ht="25.5">
      <c r="A9348" s="571">
        <v>7252</v>
      </c>
      <c r="B9348" s="571" t="s">
        <v>5986</v>
      </c>
      <c r="C9348" s="571" t="s">
        <v>6751</v>
      </c>
      <c r="D9348" s="572">
        <v>2.27</v>
      </c>
    </row>
    <row r="9349" spans="1:4" ht="25.5">
      <c r="A9349" s="571">
        <v>4778</v>
      </c>
      <c r="B9349" s="571" t="s">
        <v>5981</v>
      </c>
      <c r="C9349" s="571" t="s">
        <v>6751</v>
      </c>
      <c r="D9349" s="572">
        <v>2.7</v>
      </c>
    </row>
    <row r="9350" spans="1:4" ht="25.5">
      <c r="A9350" s="571">
        <v>4780</v>
      </c>
      <c r="B9350" s="571" t="s">
        <v>5982</v>
      </c>
      <c r="C9350" s="571" t="s">
        <v>6751</v>
      </c>
      <c r="D9350" s="572">
        <v>2.92</v>
      </c>
    </row>
    <row r="9351" spans="1:4" ht="25.5">
      <c r="A9351" s="571">
        <v>10809</v>
      </c>
      <c r="B9351" s="571" t="s">
        <v>5999</v>
      </c>
      <c r="C9351" s="571" t="s">
        <v>6751</v>
      </c>
      <c r="D9351" s="572">
        <v>1.1599999999999999</v>
      </c>
    </row>
    <row r="9352" spans="1:4" ht="25.5">
      <c r="A9352" s="571">
        <v>10811</v>
      </c>
      <c r="B9352" s="571" t="s">
        <v>6000</v>
      </c>
      <c r="C9352" s="571" t="s">
        <v>6751</v>
      </c>
      <c r="D9352" s="572">
        <v>0.99</v>
      </c>
    </row>
    <row r="9353" spans="1:4" ht="38.25">
      <c r="A9353" s="571">
        <v>7247</v>
      </c>
      <c r="B9353" s="571" t="s">
        <v>5985</v>
      </c>
      <c r="C9353" s="571" t="s">
        <v>6751</v>
      </c>
      <c r="D9353" s="572">
        <v>2.27</v>
      </c>
    </row>
    <row r="9354" spans="1:4" ht="51">
      <c r="A9354" s="571">
        <v>40291</v>
      </c>
      <c r="B9354" s="571" t="s">
        <v>7280</v>
      </c>
      <c r="C9354" s="571" t="s">
        <v>6936</v>
      </c>
      <c r="D9354" s="572">
        <v>523.26</v>
      </c>
    </row>
    <row r="9355" spans="1:4" ht="51">
      <c r="A9355" s="571">
        <v>40275</v>
      </c>
      <c r="B9355" s="571" t="s">
        <v>6077</v>
      </c>
      <c r="C9355" s="571" t="s">
        <v>6936</v>
      </c>
      <c r="D9355" s="572">
        <v>15</v>
      </c>
    </row>
    <row r="9356" spans="1:4">
      <c r="A9356" s="571">
        <v>3777</v>
      </c>
      <c r="B9356" s="571" t="s">
        <v>1195</v>
      </c>
      <c r="C9356" s="571" t="s">
        <v>6753</v>
      </c>
      <c r="D9356" s="572">
        <v>0.91</v>
      </c>
    </row>
    <row r="9357" spans="1:4" ht="25.5">
      <c r="A9357" s="571">
        <v>3779</v>
      </c>
      <c r="B9357" s="571" t="s">
        <v>1196</v>
      </c>
      <c r="C9357" s="571" t="s">
        <v>6752</v>
      </c>
      <c r="D9357" s="572">
        <v>7.58</v>
      </c>
    </row>
    <row r="9358" spans="1:4" ht="25.5">
      <c r="A9358" s="571">
        <v>3798</v>
      </c>
      <c r="B9358" s="571" t="s">
        <v>1197</v>
      </c>
      <c r="C9358" s="571" t="s">
        <v>6748</v>
      </c>
      <c r="D9358" s="572">
        <v>38.89</v>
      </c>
    </row>
    <row r="9359" spans="1:4" ht="51">
      <c r="A9359" s="571">
        <v>38769</v>
      </c>
      <c r="B9359" s="571" t="s">
        <v>6043</v>
      </c>
      <c r="C9359" s="571" t="s">
        <v>6748</v>
      </c>
      <c r="D9359" s="572">
        <v>30.37</v>
      </c>
    </row>
    <row r="9360" spans="1:4" ht="51">
      <c r="A9360" s="571">
        <v>39510</v>
      </c>
      <c r="B9360" s="571" t="s">
        <v>6069</v>
      </c>
      <c r="C9360" s="571" t="s">
        <v>6748</v>
      </c>
      <c r="D9360" s="572">
        <v>122.93</v>
      </c>
    </row>
    <row r="9361" spans="1:4" ht="38.25">
      <c r="A9361" s="571">
        <v>38776</v>
      </c>
      <c r="B9361" s="571" t="s">
        <v>6048</v>
      </c>
      <c r="C9361" s="571" t="s">
        <v>6748</v>
      </c>
      <c r="D9361" s="572">
        <v>130.47</v>
      </c>
    </row>
    <row r="9362" spans="1:4" ht="25.5">
      <c r="A9362" s="571">
        <v>38774</v>
      </c>
      <c r="B9362" s="571" t="s">
        <v>6046</v>
      </c>
      <c r="C9362" s="571" t="s">
        <v>6748</v>
      </c>
      <c r="D9362" s="572">
        <v>30.79</v>
      </c>
    </row>
    <row r="9363" spans="1:4" ht="51">
      <c r="A9363" s="571">
        <v>38889</v>
      </c>
      <c r="B9363" s="571" t="s">
        <v>6053</v>
      </c>
      <c r="C9363" s="571" t="s">
        <v>6748</v>
      </c>
      <c r="D9363" s="572">
        <v>23.28</v>
      </c>
    </row>
    <row r="9364" spans="1:4" ht="51">
      <c r="A9364" s="571">
        <v>38784</v>
      </c>
      <c r="B9364" s="571" t="s">
        <v>6050</v>
      </c>
      <c r="C9364" s="571" t="s">
        <v>6748</v>
      </c>
      <c r="D9364" s="572">
        <v>31.14</v>
      </c>
    </row>
    <row r="9365" spans="1:4" ht="51">
      <c r="A9365" s="571">
        <v>3788</v>
      </c>
      <c r="B9365" s="571" t="s">
        <v>5961</v>
      </c>
      <c r="C9365" s="571" t="s">
        <v>6748</v>
      </c>
      <c r="D9365" s="572">
        <v>32.46</v>
      </c>
    </row>
    <row r="9366" spans="1:4" ht="51">
      <c r="A9366" s="571">
        <v>12230</v>
      </c>
      <c r="B9366" s="571" t="s">
        <v>6019</v>
      </c>
      <c r="C9366" s="571" t="s">
        <v>6748</v>
      </c>
      <c r="D9366" s="572">
        <v>8.35</v>
      </c>
    </row>
    <row r="9367" spans="1:4" ht="51">
      <c r="A9367" s="571">
        <v>3780</v>
      </c>
      <c r="B9367" s="571" t="s">
        <v>5960</v>
      </c>
      <c r="C9367" s="571" t="s">
        <v>6748</v>
      </c>
      <c r="D9367" s="572">
        <v>47.89</v>
      </c>
    </row>
    <row r="9368" spans="1:4" ht="51">
      <c r="A9368" s="571">
        <v>12231</v>
      </c>
      <c r="B9368" s="571" t="s">
        <v>6020</v>
      </c>
      <c r="C9368" s="571" t="s">
        <v>6748</v>
      </c>
      <c r="D9368" s="572">
        <v>13.88</v>
      </c>
    </row>
    <row r="9369" spans="1:4" ht="51">
      <c r="A9369" s="571">
        <v>3811</v>
      </c>
      <c r="B9369" s="571" t="s">
        <v>5964</v>
      </c>
      <c r="C9369" s="571" t="s">
        <v>6748</v>
      </c>
      <c r="D9369" s="572">
        <v>44.98</v>
      </c>
    </row>
    <row r="9370" spans="1:4" ht="51">
      <c r="A9370" s="571">
        <v>12232</v>
      </c>
      <c r="B9370" s="571" t="s">
        <v>6021</v>
      </c>
      <c r="C9370" s="571" t="s">
        <v>6748</v>
      </c>
      <c r="D9370" s="572">
        <v>14.54</v>
      </c>
    </row>
    <row r="9371" spans="1:4" ht="51">
      <c r="A9371" s="571">
        <v>3799</v>
      </c>
      <c r="B9371" s="571" t="s">
        <v>5962</v>
      </c>
      <c r="C9371" s="571" t="s">
        <v>6748</v>
      </c>
      <c r="D9371" s="572">
        <v>63.61</v>
      </c>
    </row>
    <row r="9372" spans="1:4" ht="51">
      <c r="A9372" s="571">
        <v>12239</v>
      </c>
      <c r="B9372" s="571" t="s">
        <v>6022</v>
      </c>
      <c r="C9372" s="571" t="s">
        <v>6748</v>
      </c>
      <c r="D9372" s="572">
        <v>19.04</v>
      </c>
    </row>
    <row r="9373" spans="1:4" ht="38.25">
      <c r="A9373" s="571">
        <v>38773</v>
      </c>
      <c r="B9373" s="571" t="s">
        <v>6045</v>
      </c>
      <c r="C9373" s="571" t="s">
        <v>6748</v>
      </c>
      <c r="D9373" s="572">
        <v>3.05</v>
      </c>
    </row>
    <row r="9374" spans="1:4" ht="25.5">
      <c r="A9374" s="571">
        <v>12271</v>
      </c>
      <c r="B9374" s="571" t="s">
        <v>2599</v>
      </c>
      <c r="C9374" s="571" t="s">
        <v>6748</v>
      </c>
      <c r="D9374" s="572">
        <v>170.33</v>
      </c>
    </row>
    <row r="9375" spans="1:4" ht="25.5">
      <c r="A9375" s="571">
        <v>12245</v>
      </c>
      <c r="B9375" s="571" t="s">
        <v>2597</v>
      </c>
      <c r="C9375" s="571" t="s">
        <v>6748</v>
      </c>
      <c r="D9375" s="572">
        <v>73.88</v>
      </c>
    </row>
    <row r="9376" spans="1:4" ht="38.25">
      <c r="A9376" s="571">
        <v>38785</v>
      </c>
      <c r="B9376" s="571" t="s">
        <v>6051</v>
      </c>
      <c r="C9376" s="571" t="s">
        <v>6748</v>
      </c>
      <c r="D9376" s="572">
        <v>80.64</v>
      </c>
    </row>
    <row r="9377" spans="1:4" ht="38.25">
      <c r="A9377" s="571">
        <v>38786</v>
      </c>
      <c r="B9377" s="571" t="s">
        <v>6052</v>
      </c>
      <c r="C9377" s="571" t="s">
        <v>6748</v>
      </c>
      <c r="D9377" s="572">
        <v>99.33</v>
      </c>
    </row>
    <row r="9378" spans="1:4" ht="25.5">
      <c r="A9378" s="571">
        <v>39385</v>
      </c>
      <c r="B9378" s="571" t="s">
        <v>6058</v>
      </c>
      <c r="C9378" s="571" t="s">
        <v>6748</v>
      </c>
      <c r="D9378" s="572">
        <v>75.14</v>
      </c>
    </row>
    <row r="9379" spans="1:4" ht="25.5">
      <c r="A9379" s="571">
        <v>39389</v>
      </c>
      <c r="B9379" s="571" t="s">
        <v>6059</v>
      </c>
      <c r="C9379" s="571" t="s">
        <v>6748</v>
      </c>
      <c r="D9379" s="572">
        <v>62.32</v>
      </c>
    </row>
    <row r="9380" spans="1:4" ht="25.5">
      <c r="A9380" s="571">
        <v>39390</v>
      </c>
      <c r="B9380" s="571" t="s">
        <v>6060</v>
      </c>
      <c r="C9380" s="571" t="s">
        <v>6748</v>
      </c>
      <c r="D9380" s="572">
        <v>120.71</v>
      </c>
    </row>
    <row r="9381" spans="1:4" ht="25.5">
      <c r="A9381" s="571">
        <v>39391</v>
      </c>
      <c r="B9381" s="571" t="s">
        <v>6061</v>
      </c>
      <c r="C9381" s="571" t="s">
        <v>6748</v>
      </c>
      <c r="D9381" s="572">
        <v>223.4</v>
      </c>
    </row>
    <row r="9382" spans="1:4" ht="51">
      <c r="A9382" s="571">
        <v>3803</v>
      </c>
      <c r="B9382" s="571" t="s">
        <v>5963</v>
      </c>
      <c r="C9382" s="571" t="s">
        <v>6748</v>
      </c>
      <c r="D9382" s="572">
        <v>28.8</v>
      </c>
    </row>
    <row r="9383" spans="1:4" ht="51">
      <c r="A9383" s="571">
        <v>38770</v>
      </c>
      <c r="B9383" s="571" t="s">
        <v>6044</v>
      </c>
      <c r="C9383" s="571" t="s">
        <v>6748</v>
      </c>
      <c r="D9383" s="572">
        <v>33.35</v>
      </c>
    </row>
    <row r="9384" spans="1:4">
      <c r="A9384" s="571">
        <v>12267</v>
      </c>
      <c r="B9384" s="571" t="s">
        <v>2598</v>
      </c>
      <c r="C9384" s="571" t="s">
        <v>6748</v>
      </c>
      <c r="D9384" s="572">
        <v>97.73</v>
      </c>
    </row>
    <row r="9385" spans="1:4" ht="51">
      <c r="A9385" s="571">
        <v>12266</v>
      </c>
      <c r="B9385" s="571" t="s">
        <v>6023</v>
      </c>
      <c r="C9385" s="571" t="s">
        <v>6748</v>
      </c>
      <c r="D9385" s="572">
        <v>50.02</v>
      </c>
    </row>
    <row r="9386" spans="1:4" ht="51">
      <c r="A9386" s="571">
        <v>39378</v>
      </c>
      <c r="B9386" s="571" t="s">
        <v>6056</v>
      </c>
      <c r="C9386" s="571" t="s">
        <v>6748</v>
      </c>
      <c r="D9386" s="572">
        <v>35.46</v>
      </c>
    </row>
    <row r="9387" spans="1:4" ht="51">
      <c r="A9387" s="571">
        <v>38775</v>
      </c>
      <c r="B9387" s="571" t="s">
        <v>6047</v>
      </c>
      <c r="C9387" s="571" t="s">
        <v>6748</v>
      </c>
      <c r="D9387" s="572">
        <v>37.6</v>
      </c>
    </row>
    <row r="9388" spans="1:4" ht="25.5">
      <c r="A9388" s="571">
        <v>21119</v>
      </c>
      <c r="B9388" s="571" t="s">
        <v>3036</v>
      </c>
      <c r="C9388" s="571" t="s">
        <v>6748</v>
      </c>
      <c r="D9388" s="572">
        <v>1.48</v>
      </c>
    </row>
    <row r="9389" spans="1:4" ht="25.5">
      <c r="A9389" s="571">
        <v>37974</v>
      </c>
      <c r="B9389" s="571" t="s">
        <v>3650</v>
      </c>
      <c r="C9389" s="571" t="s">
        <v>6748</v>
      </c>
      <c r="D9389" s="572">
        <v>2.2000000000000002</v>
      </c>
    </row>
    <row r="9390" spans="1:4" ht="25.5">
      <c r="A9390" s="571">
        <v>37975</v>
      </c>
      <c r="B9390" s="571" t="s">
        <v>3651</v>
      </c>
      <c r="C9390" s="571" t="s">
        <v>6748</v>
      </c>
      <c r="D9390" s="572">
        <v>4.4800000000000004</v>
      </c>
    </row>
    <row r="9391" spans="1:4" ht="25.5">
      <c r="A9391" s="571">
        <v>37976</v>
      </c>
      <c r="B9391" s="571" t="s">
        <v>3652</v>
      </c>
      <c r="C9391" s="571" t="s">
        <v>6748</v>
      </c>
      <c r="D9391" s="572">
        <v>9.18</v>
      </c>
    </row>
    <row r="9392" spans="1:4" ht="25.5">
      <c r="A9392" s="571">
        <v>37977</v>
      </c>
      <c r="B9392" s="571" t="s">
        <v>3653</v>
      </c>
      <c r="C9392" s="571" t="s">
        <v>6748</v>
      </c>
      <c r="D9392" s="572">
        <v>12.63</v>
      </c>
    </row>
    <row r="9393" spans="1:4" ht="25.5">
      <c r="A9393" s="571">
        <v>37978</v>
      </c>
      <c r="B9393" s="571" t="s">
        <v>3654</v>
      </c>
      <c r="C9393" s="571" t="s">
        <v>6748</v>
      </c>
      <c r="D9393" s="572">
        <v>25.6</v>
      </c>
    </row>
    <row r="9394" spans="1:4" ht="25.5">
      <c r="A9394" s="571">
        <v>37979</v>
      </c>
      <c r="B9394" s="571" t="s">
        <v>3655</v>
      </c>
      <c r="C9394" s="571" t="s">
        <v>6748</v>
      </c>
      <c r="D9394" s="572">
        <v>110</v>
      </c>
    </row>
    <row r="9395" spans="1:4" ht="25.5">
      <c r="A9395" s="571">
        <v>37980</v>
      </c>
      <c r="B9395" s="571" t="s">
        <v>3656</v>
      </c>
      <c r="C9395" s="571" t="s">
        <v>6748</v>
      </c>
      <c r="D9395" s="572">
        <v>123.62</v>
      </c>
    </row>
    <row r="9396" spans="1:4" ht="38.25">
      <c r="A9396" s="571">
        <v>36147</v>
      </c>
      <c r="B9396" s="571" t="s">
        <v>3343</v>
      </c>
      <c r="C9396" s="571" t="s">
        <v>6820</v>
      </c>
      <c r="D9396" s="572">
        <v>310.51</v>
      </c>
    </row>
    <row r="9397" spans="1:4" ht="25.5">
      <c r="A9397" s="571">
        <v>12731</v>
      </c>
      <c r="B9397" s="571" t="s">
        <v>2709</v>
      </c>
      <c r="C9397" s="571" t="s">
        <v>6748</v>
      </c>
      <c r="D9397" s="572">
        <v>145.35</v>
      </c>
    </row>
    <row r="9398" spans="1:4" ht="25.5">
      <c r="A9398" s="571">
        <v>12723</v>
      </c>
      <c r="B9398" s="571" t="s">
        <v>2701</v>
      </c>
      <c r="C9398" s="571" t="s">
        <v>6748</v>
      </c>
      <c r="D9398" s="572">
        <v>1.1200000000000001</v>
      </c>
    </row>
    <row r="9399" spans="1:4" ht="25.5">
      <c r="A9399" s="571">
        <v>12724</v>
      </c>
      <c r="B9399" s="571" t="s">
        <v>2702</v>
      </c>
      <c r="C9399" s="571" t="s">
        <v>6748</v>
      </c>
      <c r="D9399" s="572">
        <v>2.16</v>
      </c>
    </row>
    <row r="9400" spans="1:4" ht="25.5">
      <c r="A9400" s="571">
        <v>12725</v>
      </c>
      <c r="B9400" s="571" t="s">
        <v>2703</v>
      </c>
      <c r="C9400" s="571" t="s">
        <v>6748</v>
      </c>
      <c r="D9400" s="572">
        <v>4.34</v>
      </c>
    </row>
    <row r="9401" spans="1:4" ht="25.5">
      <c r="A9401" s="571">
        <v>12726</v>
      </c>
      <c r="B9401" s="571" t="s">
        <v>2704</v>
      </c>
      <c r="C9401" s="571" t="s">
        <v>6748</v>
      </c>
      <c r="D9401" s="572">
        <v>9.59</v>
      </c>
    </row>
    <row r="9402" spans="1:4" ht="25.5">
      <c r="A9402" s="571">
        <v>12727</v>
      </c>
      <c r="B9402" s="571" t="s">
        <v>2705</v>
      </c>
      <c r="C9402" s="571" t="s">
        <v>6748</v>
      </c>
      <c r="D9402" s="572">
        <v>12.16</v>
      </c>
    </row>
    <row r="9403" spans="1:4" ht="25.5">
      <c r="A9403" s="571">
        <v>12728</v>
      </c>
      <c r="B9403" s="571" t="s">
        <v>2706</v>
      </c>
      <c r="C9403" s="571" t="s">
        <v>6748</v>
      </c>
      <c r="D9403" s="572">
        <v>19.86</v>
      </c>
    </row>
    <row r="9404" spans="1:4" ht="25.5">
      <c r="A9404" s="571">
        <v>12729</v>
      </c>
      <c r="B9404" s="571" t="s">
        <v>2707</v>
      </c>
      <c r="C9404" s="571" t="s">
        <v>6748</v>
      </c>
      <c r="D9404" s="572">
        <v>65.099999999999994</v>
      </c>
    </row>
    <row r="9405" spans="1:4" ht="25.5">
      <c r="A9405" s="571">
        <v>12730</v>
      </c>
      <c r="B9405" s="571" t="s">
        <v>2708</v>
      </c>
      <c r="C9405" s="571" t="s">
        <v>6748</v>
      </c>
      <c r="D9405" s="572">
        <v>99.68</v>
      </c>
    </row>
    <row r="9406" spans="1:4">
      <c r="A9406" s="571">
        <v>3840</v>
      </c>
      <c r="B9406" s="571" t="s">
        <v>1209</v>
      </c>
      <c r="C9406" s="571" t="s">
        <v>6748</v>
      </c>
      <c r="D9406" s="572">
        <v>21.22</v>
      </c>
    </row>
    <row r="9407" spans="1:4">
      <c r="A9407" s="571">
        <v>3838</v>
      </c>
      <c r="B9407" s="571" t="s">
        <v>1207</v>
      </c>
      <c r="C9407" s="571" t="s">
        <v>6748</v>
      </c>
      <c r="D9407" s="572">
        <v>50.59</v>
      </c>
    </row>
    <row r="9408" spans="1:4">
      <c r="A9408" s="571">
        <v>3844</v>
      </c>
      <c r="B9408" s="571" t="s">
        <v>1213</v>
      </c>
      <c r="C9408" s="571" t="s">
        <v>6748</v>
      </c>
      <c r="D9408" s="572">
        <v>143.08000000000001</v>
      </c>
    </row>
    <row r="9409" spans="1:4">
      <c r="A9409" s="571">
        <v>3839</v>
      </c>
      <c r="B9409" s="571" t="s">
        <v>1208</v>
      </c>
      <c r="C9409" s="571" t="s">
        <v>6748</v>
      </c>
      <c r="D9409" s="572">
        <v>175.68</v>
      </c>
    </row>
    <row r="9410" spans="1:4">
      <c r="A9410" s="571">
        <v>3843</v>
      </c>
      <c r="B9410" s="571" t="s">
        <v>1212</v>
      </c>
      <c r="C9410" s="571" t="s">
        <v>6748</v>
      </c>
      <c r="D9410" s="572">
        <v>299.61</v>
      </c>
    </row>
    <row r="9411" spans="1:4" ht="25.5">
      <c r="A9411" s="571">
        <v>3900</v>
      </c>
      <c r="B9411" s="571" t="s">
        <v>1253</v>
      </c>
      <c r="C9411" s="571" t="s">
        <v>6748</v>
      </c>
      <c r="D9411" s="572">
        <v>23.79</v>
      </c>
    </row>
    <row r="9412" spans="1:4" ht="25.5">
      <c r="A9412" s="571">
        <v>3846</v>
      </c>
      <c r="B9412" s="571" t="s">
        <v>1215</v>
      </c>
      <c r="C9412" s="571" t="s">
        <v>6748</v>
      </c>
      <c r="D9412" s="572">
        <v>7.41</v>
      </c>
    </row>
    <row r="9413" spans="1:4" ht="25.5">
      <c r="A9413" s="571">
        <v>3886</v>
      </c>
      <c r="B9413" s="571" t="s">
        <v>1246</v>
      </c>
      <c r="C9413" s="571" t="s">
        <v>6748</v>
      </c>
      <c r="D9413" s="572">
        <v>10.42</v>
      </c>
    </row>
    <row r="9414" spans="1:4" ht="25.5">
      <c r="A9414" s="571">
        <v>3854</v>
      </c>
      <c r="B9414" s="571" t="s">
        <v>1219</v>
      </c>
      <c r="C9414" s="571" t="s">
        <v>6748</v>
      </c>
      <c r="D9414" s="572">
        <v>6.36</v>
      </c>
    </row>
    <row r="9415" spans="1:4" ht="25.5">
      <c r="A9415" s="571">
        <v>3873</v>
      </c>
      <c r="B9415" s="571" t="s">
        <v>1236</v>
      </c>
      <c r="C9415" s="571" t="s">
        <v>6748</v>
      </c>
      <c r="D9415" s="572">
        <v>8.9700000000000006</v>
      </c>
    </row>
    <row r="9416" spans="1:4" ht="25.5">
      <c r="A9416" s="571">
        <v>38021</v>
      </c>
      <c r="B9416" s="571" t="s">
        <v>3697</v>
      </c>
      <c r="C9416" s="571" t="s">
        <v>6748</v>
      </c>
      <c r="D9416" s="572">
        <v>15.22</v>
      </c>
    </row>
    <row r="9417" spans="1:4" ht="25.5">
      <c r="A9417" s="571">
        <v>3847</v>
      </c>
      <c r="B9417" s="571" t="s">
        <v>1216</v>
      </c>
      <c r="C9417" s="571" t="s">
        <v>6748</v>
      </c>
      <c r="D9417" s="572">
        <v>20.46</v>
      </c>
    </row>
    <row r="9418" spans="1:4" ht="25.5">
      <c r="A9418" s="571">
        <v>38022</v>
      </c>
      <c r="B9418" s="571" t="s">
        <v>3698</v>
      </c>
      <c r="C9418" s="571" t="s">
        <v>6748</v>
      </c>
      <c r="D9418" s="572">
        <v>27.27</v>
      </c>
    </row>
    <row r="9419" spans="1:4" ht="25.5">
      <c r="A9419" s="571">
        <v>3833</v>
      </c>
      <c r="B9419" s="571" t="s">
        <v>1203</v>
      </c>
      <c r="C9419" s="571" t="s">
        <v>6748</v>
      </c>
      <c r="D9419" s="572">
        <v>9.6</v>
      </c>
    </row>
    <row r="9420" spans="1:4" ht="25.5">
      <c r="A9420" s="571">
        <v>3835</v>
      </c>
      <c r="B9420" s="571" t="s">
        <v>1204</v>
      </c>
      <c r="C9420" s="571" t="s">
        <v>6748</v>
      </c>
      <c r="D9420" s="572">
        <v>21.54</v>
      </c>
    </row>
    <row r="9421" spans="1:4" ht="25.5">
      <c r="A9421" s="571">
        <v>3836</v>
      </c>
      <c r="B9421" s="571" t="s">
        <v>1205</v>
      </c>
      <c r="C9421" s="571" t="s">
        <v>6748</v>
      </c>
      <c r="D9421" s="572">
        <v>55.7</v>
      </c>
    </row>
    <row r="9422" spans="1:4" ht="25.5">
      <c r="A9422" s="571">
        <v>3830</v>
      </c>
      <c r="B9422" s="571" t="s">
        <v>1201</v>
      </c>
      <c r="C9422" s="571" t="s">
        <v>6748</v>
      </c>
      <c r="D9422" s="572">
        <v>91.7</v>
      </c>
    </row>
    <row r="9423" spans="1:4" ht="25.5">
      <c r="A9423" s="571">
        <v>3831</v>
      </c>
      <c r="B9423" s="571" t="s">
        <v>1202</v>
      </c>
      <c r="C9423" s="571" t="s">
        <v>6748</v>
      </c>
      <c r="D9423" s="572">
        <v>142.06</v>
      </c>
    </row>
    <row r="9424" spans="1:4" ht="25.5">
      <c r="A9424" s="571">
        <v>3841</v>
      </c>
      <c r="B9424" s="571" t="s">
        <v>1210</v>
      </c>
      <c r="C9424" s="571" t="s">
        <v>6748</v>
      </c>
      <c r="D9424" s="572">
        <v>277.58</v>
      </c>
    </row>
    <row r="9425" spans="1:4" ht="25.5">
      <c r="A9425" s="571">
        <v>3842</v>
      </c>
      <c r="B9425" s="571" t="s">
        <v>1211</v>
      </c>
      <c r="C9425" s="571" t="s">
        <v>6748</v>
      </c>
      <c r="D9425" s="572">
        <v>375.38</v>
      </c>
    </row>
    <row r="9426" spans="1:4" ht="25.5">
      <c r="A9426" s="571">
        <v>37981</v>
      </c>
      <c r="B9426" s="571" t="s">
        <v>3657</v>
      </c>
      <c r="C9426" s="571" t="s">
        <v>6748</v>
      </c>
      <c r="D9426" s="572">
        <v>5.04</v>
      </c>
    </row>
    <row r="9427" spans="1:4" ht="25.5">
      <c r="A9427" s="571">
        <v>37982</v>
      </c>
      <c r="B9427" s="571" t="s">
        <v>3658</v>
      </c>
      <c r="C9427" s="571" t="s">
        <v>6748</v>
      </c>
      <c r="D9427" s="572">
        <v>7.65</v>
      </c>
    </row>
    <row r="9428" spans="1:4" ht="25.5">
      <c r="A9428" s="571">
        <v>37983</v>
      </c>
      <c r="B9428" s="571" t="s">
        <v>3659</v>
      </c>
      <c r="C9428" s="571" t="s">
        <v>6748</v>
      </c>
      <c r="D9428" s="572">
        <v>10.72</v>
      </c>
    </row>
    <row r="9429" spans="1:4" ht="25.5">
      <c r="A9429" s="571">
        <v>37984</v>
      </c>
      <c r="B9429" s="571" t="s">
        <v>3660</v>
      </c>
      <c r="C9429" s="571" t="s">
        <v>6748</v>
      </c>
      <c r="D9429" s="572">
        <v>18.510000000000002</v>
      </c>
    </row>
    <row r="9430" spans="1:4" ht="25.5">
      <c r="A9430" s="571">
        <v>37985</v>
      </c>
      <c r="B9430" s="571" t="s">
        <v>3661</v>
      </c>
      <c r="C9430" s="571" t="s">
        <v>6748</v>
      </c>
      <c r="D9430" s="572">
        <v>25.92</v>
      </c>
    </row>
    <row r="9431" spans="1:4" ht="25.5">
      <c r="A9431" s="571">
        <v>3826</v>
      </c>
      <c r="B9431" s="571" t="s">
        <v>1199</v>
      </c>
      <c r="C9431" s="571" t="s">
        <v>6748</v>
      </c>
      <c r="D9431" s="572">
        <v>31.74</v>
      </c>
    </row>
    <row r="9432" spans="1:4" ht="25.5">
      <c r="A9432" s="571">
        <v>3825</v>
      </c>
      <c r="B9432" s="571" t="s">
        <v>1198</v>
      </c>
      <c r="C9432" s="571" t="s">
        <v>6748</v>
      </c>
      <c r="D9432" s="572">
        <v>8.27</v>
      </c>
    </row>
    <row r="9433" spans="1:4" ht="25.5">
      <c r="A9433" s="571">
        <v>3827</v>
      </c>
      <c r="B9433" s="571" t="s">
        <v>1200</v>
      </c>
      <c r="C9433" s="571" t="s">
        <v>6748</v>
      </c>
      <c r="D9433" s="572">
        <v>17.510000000000002</v>
      </c>
    </row>
    <row r="9434" spans="1:4" ht="25.5">
      <c r="A9434" s="571">
        <v>20165</v>
      </c>
      <c r="B9434" s="571" t="s">
        <v>2937</v>
      </c>
      <c r="C9434" s="571" t="s">
        <v>6748</v>
      </c>
      <c r="D9434" s="572">
        <v>13.89</v>
      </c>
    </row>
    <row r="9435" spans="1:4" ht="25.5">
      <c r="A9435" s="571">
        <v>20166</v>
      </c>
      <c r="B9435" s="571" t="s">
        <v>2938</v>
      </c>
      <c r="C9435" s="571" t="s">
        <v>6748</v>
      </c>
      <c r="D9435" s="572">
        <v>48.48</v>
      </c>
    </row>
    <row r="9436" spans="1:4" ht="25.5">
      <c r="A9436" s="571">
        <v>20164</v>
      </c>
      <c r="B9436" s="571" t="s">
        <v>2936</v>
      </c>
      <c r="C9436" s="571" t="s">
        <v>6748</v>
      </c>
      <c r="D9436" s="572">
        <v>7.84</v>
      </c>
    </row>
    <row r="9437" spans="1:4" ht="25.5">
      <c r="A9437" s="571">
        <v>3893</v>
      </c>
      <c r="B9437" s="571" t="s">
        <v>1248</v>
      </c>
      <c r="C9437" s="571" t="s">
        <v>6748</v>
      </c>
      <c r="D9437" s="572">
        <v>11.44</v>
      </c>
    </row>
    <row r="9438" spans="1:4" ht="25.5">
      <c r="A9438" s="571">
        <v>3848</v>
      </c>
      <c r="B9438" s="571" t="s">
        <v>1217</v>
      </c>
      <c r="C9438" s="571" t="s">
        <v>6748</v>
      </c>
      <c r="D9438" s="572">
        <v>6.95</v>
      </c>
    </row>
    <row r="9439" spans="1:4" ht="25.5">
      <c r="A9439" s="571">
        <v>3895</v>
      </c>
      <c r="B9439" s="571" t="s">
        <v>1249</v>
      </c>
      <c r="C9439" s="571" t="s">
        <v>6748</v>
      </c>
      <c r="D9439" s="572">
        <v>7.44</v>
      </c>
    </row>
    <row r="9440" spans="1:4" ht="25.5">
      <c r="A9440" s="571">
        <v>12404</v>
      </c>
      <c r="B9440" s="571" t="s">
        <v>2628</v>
      </c>
      <c r="C9440" s="571" t="s">
        <v>6748</v>
      </c>
      <c r="D9440" s="572">
        <v>5.63</v>
      </c>
    </row>
    <row r="9441" spans="1:4" ht="25.5">
      <c r="A9441" s="571">
        <v>3939</v>
      </c>
      <c r="B9441" s="571" t="s">
        <v>1289</v>
      </c>
      <c r="C9441" s="571" t="s">
        <v>6748</v>
      </c>
      <c r="D9441" s="572">
        <v>11.6</v>
      </c>
    </row>
    <row r="9442" spans="1:4" ht="25.5">
      <c r="A9442" s="571">
        <v>3911</v>
      </c>
      <c r="B9442" s="571" t="s">
        <v>1262</v>
      </c>
      <c r="C9442" s="571" t="s">
        <v>6748</v>
      </c>
      <c r="D9442" s="572">
        <v>9.4700000000000006</v>
      </c>
    </row>
    <row r="9443" spans="1:4" ht="25.5">
      <c r="A9443" s="571">
        <v>3908</v>
      </c>
      <c r="B9443" s="571" t="s">
        <v>1259</v>
      </c>
      <c r="C9443" s="571" t="s">
        <v>6748</v>
      </c>
      <c r="D9443" s="572">
        <v>3.06</v>
      </c>
    </row>
    <row r="9444" spans="1:4" ht="25.5">
      <c r="A9444" s="571">
        <v>3910</v>
      </c>
      <c r="B9444" s="571" t="s">
        <v>1261</v>
      </c>
      <c r="C9444" s="571" t="s">
        <v>6748</v>
      </c>
      <c r="D9444" s="572">
        <v>6.78</v>
      </c>
    </row>
    <row r="9445" spans="1:4" ht="25.5">
      <c r="A9445" s="571">
        <v>3913</v>
      </c>
      <c r="B9445" s="571" t="s">
        <v>1264</v>
      </c>
      <c r="C9445" s="571" t="s">
        <v>6748</v>
      </c>
      <c r="D9445" s="572">
        <v>32.4</v>
      </c>
    </row>
    <row r="9446" spans="1:4" ht="25.5">
      <c r="A9446" s="571">
        <v>3912</v>
      </c>
      <c r="B9446" s="571" t="s">
        <v>1263</v>
      </c>
      <c r="C9446" s="571" t="s">
        <v>6748</v>
      </c>
      <c r="D9446" s="572">
        <v>17.760000000000002</v>
      </c>
    </row>
    <row r="9447" spans="1:4" ht="25.5">
      <c r="A9447" s="571">
        <v>3909</v>
      </c>
      <c r="B9447" s="571" t="s">
        <v>1260</v>
      </c>
      <c r="C9447" s="571" t="s">
        <v>6748</v>
      </c>
      <c r="D9447" s="572">
        <v>4.17</v>
      </c>
    </row>
    <row r="9448" spans="1:4" ht="25.5">
      <c r="A9448" s="571">
        <v>3914</v>
      </c>
      <c r="B9448" s="571" t="s">
        <v>1265</v>
      </c>
      <c r="C9448" s="571" t="s">
        <v>6748</v>
      </c>
      <c r="D9448" s="572">
        <v>48.88</v>
      </c>
    </row>
    <row r="9449" spans="1:4" ht="25.5">
      <c r="A9449" s="571">
        <v>3915</v>
      </c>
      <c r="B9449" s="571" t="s">
        <v>1266</v>
      </c>
      <c r="C9449" s="571" t="s">
        <v>6748</v>
      </c>
      <c r="D9449" s="572">
        <v>77.08</v>
      </c>
    </row>
    <row r="9450" spans="1:4" ht="25.5">
      <c r="A9450" s="571">
        <v>3916</v>
      </c>
      <c r="B9450" s="571" t="s">
        <v>1267</v>
      </c>
      <c r="C9450" s="571" t="s">
        <v>6748</v>
      </c>
      <c r="D9450" s="572">
        <v>140.43</v>
      </c>
    </row>
    <row r="9451" spans="1:4" ht="25.5">
      <c r="A9451" s="571">
        <v>3917</v>
      </c>
      <c r="B9451" s="571" t="s">
        <v>1268</v>
      </c>
      <c r="C9451" s="571" t="s">
        <v>6748</v>
      </c>
      <c r="D9451" s="572">
        <v>231.63</v>
      </c>
    </row>
    <row r="9452" spans="1:4" ht="25.5">
      <c r="A9452" s="571">
        <v>1904</v>
      </c>
      <c r="B9452" s="571" t="s">
        <v>781</v>
      </c>
      <c r="C9452" s="571" t="s">
        <v>6748</v>
      </c>
      <c r="D9452" s="572">
        <v>0.66</v>
      </c>
    </row>
    <row r="9453" spans="1:4" ht="25.5">
      <c r="A9453" s="571">
        <v>1899</v>
      </c>
      <c r="B9453" s="571" t="s">
        <v>777</v>
      </c>
      <c r="C9453" s="571" t="s">
        <v>6748</v>
      </c>
      <c r="D9453" s="572">
        <v>0.74</v>
      </c>
    </row>
    <row r="9454" spans="1:4" ht="25.5">
      <c r="A9454" s="571">
        <v>1900</v>
      </c>
      <c r="B9454" s="571" t="s">
        <v>778</v>
      </c>
      <c r="C9454" s="571" t="s">
        <v>6748</v>
      </c>
      <c r="D9454" s="572">
        <v>1.21</v>
      </c>
    </row>
    <row r="9455" spans="1:4" ht="25.5">
      <c r="A9455" s="571">
        <v>12407</v>
      </c>
      <c r="B9455" s="571" t="s">
        <v>2630</v>
      </c>
      <c r="C9455" s="571" t="s">
        <v>6748</v>
      </c>
      <c r="D9455" s="572">
        <v>17.53</v>
      </c>
    </row>
    <row r="9456" spans="1:4" ht="25.5">
      <c r="A9456" s="571">
        <v>12408</v>
      </c>
      <c r="B9456" s="571" t="s">
        <v>2631</v>
      </c>
      <c r="C9456" s="571" t="s">
        <v>6748</v>
      </c>
      <c r="D9456" s="572">
        <v>9.89</v>
      </c>
    </row>
    <row r="9457" spans="1:4" ht="25.5">
      <c r="A9457" s="571">
        <v>12409</v>
      </c>
      <c r="B9457" s="571" t="s">
        <v>2632</v>
      </c>
      <c r="C9457" s="571" t="s">
        <v>6748</v>
      </c>
      <c r="D9457" s="572">
        <v>9.89</v>
      </c>
    </row>
    <row r="9458" spans="1:4" ht="25.5">
      <c r="A9458" s="571">
        <v>12410</v>
      </c>
      <c r="B9458" s="571" t="s">
        <v>2633</v>
      </c>
      <c r="C9458" s="571" t="s">
        <v>6748</v>
      </c>
      <c r="D9458" s="572">
        <v>6.82</v>
      </c>
    </row>
    <row r="9459" spans="1:4" ht="25.5">
      <c r="A9459" s="571">
        <v>3936</v>
      </c>
      <c r="B9459" s="571" t="s">
        <v>1286</v>
      </c>
      <c r="C9459" s="571" t="s">
        <v>6748</v>
      </c>
      <c r="D9459" s="572">
        <v>12.32</v>
      </c>
    </row>
    <row r="9460" spans="1:4" ht="25.5">
      <c r="A9460" s="571">
        <v>3922</v>
      </c>
      <c r="B9460" s="571" t="s">
        <v>1272</v>
      </c>
      <c r="C9460" s="571" t="s">
        <v>6748</v>
      </c>
      <c r="D9460" s="572">
        <v>11.33</v>
      </c>
    </row>
    <row r="9461" spans="1:4" ht="25.5">
      <c r="A9461" s="571">
        <v>3924</v>
      </c>
      <c r="B9461" s="571" t="s">
        <v>1274</v>
      </c>
      <c r="C9461" s="571" t="s">
        <v>6748</v>
      </c>
      <c r="D9461" s="572">
        <v>12.32</v>
      </c>
    </row>
    <row r="9462" spans="1:4" ht="25.5">
      <c r="A9462" s="571">
        <v>3923</v>
      </c>
      <c r="B9462" s="571" t="s">
        <v>1273</v>
      </c>
      <c r="C9462" s="571" t="s">
        <v>6748</v>
      </c>
      <c r="D9462" s="572">
        <v>12.32</v>
      </c>
    </row>
    <row r="9463" spans="1:4" ht="25.5">
      <c r="A9463" s="571">
        <v>3937</v>
      </c>
      <c r="B9463" s="571" t="s">
        <v>1287</v>
      </c>
      <c r="C9463" s="571" t="s">
        <v>6748</v>
      </c>
      <c r="D9463" s="572">
        <v>10.16</v>
      </c>
    </row>
    <row r="9464" spans="1:4" ht="25.5">
      <c r="A9464" s="571">
        <v>3921</v>
      </c>
      <c r="B9464" s="571" t="s">
        <v>1271</v>
      </c>
      <c r="C9464" s="571" t="s">
        <v>6748</v>
      </c>
      <c r="D9464" s="572">
        <v>10.17</v>
      </c>
    </row>
    <row r="9465" spans="1:4" ht="25.5">
      <c r="A9465" s="571">
        <v>3920</v>
      </c>
      <c r="B9465" s="571" t="s">
        <v>1270</v>
      </c>
      <c r="C9465" s="571" t="s">
        <v>6748</v>
      </c>
      <c r="D9465" s="572">
        <v>10.16</v>
      </c>
    </row>
    <row r="9466" spans="1:4" ht="25.5">
      <c r="A9466" s="571">
        <v>3938</v>
      </c>
      <c r="B9466" s="571" t="s">
        <v>1288</v>
      </c>
      <c r="C9466" s="571" t="s">
        <v>6748</v>
      </c>
      <c r="D9466" s="572">
        <v>6.7</v>
      </c>
    </row>
    <row r="9467" spans="1:4" ht="25.5">
      <c r="A9467" s="571">
        <v>3919</v>
      </c>
      <c r="B9467" s="571" t="s">
        <v>1269</v>
      </c>
      <c r="C9467" s="571" t="s">
        <v>6748</v>
      </c>
      <c r="D9467" s="572">
        <v>6.83</v>
      </c>
    </row>
    <row r="9468" spans="1:4" ht="25.5">
      <c r="A9468" s="571">
        <v>3927</v>
      </c>
      <c r="B9468" s="571" t="s">
        <v>1277</v>
      </c>
      <c r="C9468" s="571" t="s">
        <v>6748</v>
      </c>
      <c r="D9468" s="572">
        <v>34.6</v>
      </c>
    </row>
    <row r="9469" spans="1:4" ht="25.5">
      <c r="A9469" s="571">
        <v>3928</v>
      </c>
      <c r="B9469" s="571" t="s">
        <v>1278</v>
      </c>
      <c r="C9469" s="571" t="s">
        <v>6748</v>
      </c>
      <c r="D9469" s="572">
        <v>34.6</v>
      </c>
    </row>
    <row r="9470" spans="1:4" ht="25.5">
      <c r="A9470" s="571">
        <v>3926</v>
      </c>
      <c r="B9470" s="571" t="s">
        <v>1276</v>
      </c>
      <c r="C9470" s="571" t="s">
        <v>6748</v>
      </c>
      <c r="D9470" s="572">
        <v>19.72</v>
      </c>
    </row>
    <row r="9471" spans="1:4" ht="25.5">
      <c r="A9471" s="571">
        <v>3935</v>
      </c>
      <c r="B9471" s="571" t="s">
        <v>1285</v>
      </c>
      <c r="C9471" s="571" t="s">
        <v>6748</v>
      </c>
      <c r="D9471" s="572">
        <v>19.72</v>
      </c>
    </row>
    <row r="9472" spans="1:4" ht="25.5">
      <c r="A9472" s="571">
        <v>3925</v>
      </c>
      <c r="B9472" s="571" t="s">
        <v>1275</v>
      </c>
      <c r="C9472" s="571" t="s">
        <v>6748</v>
      </c>
      <c r="D9472" s="572">
        <v>19.72</v>
      </c>
    </row>
    <row r="9473" spans="1:4" ht="25.5">
      <c r="A9473" s="571">
        <v>12406</v>
      </c>
      <c r="B9473" s="571" t="s">
        <v>2629</v>
      </c>
      <c r="C9473" s="571" t="s">
        <v>6748</v>
      </c>
      <c r="D9473" s="572">
        <v>4.84</v>
      </c>
    </row>
    <row r="9474" spans="1:4" ht="25.5">
      <c r="A9474" s="571">
        <v>3929</v>
      </c>
      <c r="B9474" s="571" t="s">
        <v>1279</v>
      </c>
      <c r="C9474" s="571" t="s">
        <v>6748</v>
      </c>
      <c r="D9474" s="572">
        <v>52.71</v>
      </c>
    </row>
    <row r="9475" spans="1:4" ht="25.5">
      <c r="A9475" s="571">
        <v>3931</v>
      </c>
      <c r="B9475" s="571" t="s">
        <v>1281</v>
      </c>
      <c r="C9475" s="571" t="s">
        <v>6748</v>
      </c>
      <c r="D9475" s="572">
        <v>52.71</v>
      </c>
    </row>
    <row r="9476" spans="1:4" ht="25.5">
      <c r="A9476" s="571">
        <v>3930</v>
      </c>
      <c r="B9476" s="571" t="s">
        <v>1280</v>
      </c>
      <c r="C9476" s="571" t="s">
        <v>6748</v>
      </c>
      <c r="D9476" s="572">
        <v>52.71</v>
      </c>
    </row>
    <row r="9477" spans="1:4" ht="25.5">
      <c r="A9477" s="571">
        <v>3932</v>
      </c>
      <c r="B9477" s="571" t="s">
        <v>1282</v>
      </c>
      <c r="C9477" s="571" t="s">
        <v>6748</v>
      </c>
      <c r="D9477" s="572">
        <v>91.02</v>
      </c>
    </row>
    <row r="9478" spans="1:4" ht="25.5">
      <c r="A9478" s="571">
        <v>3933</v>
      </c>
      <c r="B9478" s="571" t="s">
        <v>1283</v>
      </c>
      <c r="C9478" s="571" t="s">
        <v>6748</v>
      </c>
      <c r="D9478" s="572">
        <v>91.02</v>
      </c>
    </row>
    <row r="9479" spans="1:4" ht="25.5">
      <c r="A9479" s="571">
        <v>3934</v>
      </c>
      <c r="B9479" s="571" t="s">
        <v>1284</v>
      </c>
      <c r="C9479" s="571" t="s">
        <v>6748</v>
      </c>
      <c r="D9479" s="572">
        <v>91.02</v>
      </c>
    </row>
    <row r="9480" spans="1:4" ht="38.25">
      <c r="A9480" s="571">
        <v>40355</v>
      </c>
      <c r="B9480" s="571" t="s">
        <v>13446</v>
      </c>
      <c r="C9480" s="571" t="s">
        <v>6748</v>
      </c>
      <c r="D9480" s="572">
        <v>4.8600000000000003</v>
      </c>
    </row>
    <row r="9481" spans="1:4" ht="38.25">
      <c r="A9481" s="571">
        <v>40364</v>
      </c>
      <c r="B9481" s="571" t="s">
        <v>13447</v>
      </c>
      <c r="C9481" s="571" t="s">
        <v>6748</v>
      </c>
      <c r="D9481" s="572">
        <v>22.77</v>
      </c>
    </row>
    <row r="9482" spans="1:4" ht="38.25">
      <c r="A9482" s="571">
        <v>40361</v>
      </c>
      <c r="B9482" s="571" t="s">
        <v>13448</v>
      </c>
      <c r="C9482" s="571" t="s">
        <v>6748</v>
      </c>
      <c r="D9482" s="572">
        <v>17.809999999999999</v>
      </c>
    </row>
    <row r="9483" spans="1:4" ht="38.25">
      <c r="A9483" s="571">
        <v>40358</v>
      </c>
      <c r="B9483" s="571" t="s">
        <v>13449</v>
      </c>
      <c r="C9483" s="571" t="s">
        <v>6748</v>
      </c>
      <c r="D9483" s="572">
        <v>6.79</v>
      </c>
    </row>
    <row r="9484" spans="1:4" ht="38.25">
      <c r="A9484" s="571">
        <v>40370</v>
      </c>
      <c r="B9484" s="571" t="s">
        <v>13450</v>
      </c>
      <c r="C9484" s="571" t="s">
        <v>6748</v>
      </c>
      <c r="D9484" s="572">
        <v>72.27</v>
      </c>
    </row>
    <row r="9485" spans="1:4" ht="38.25">
      <c r="A9485" s="571">
        <v>40367</v>
      </c>
      <c r="B9485" s="571" t="s">
        <v>13451</v>
      </c>
      <c r="C9485" s="571" t="s">
        <v>6748</v>
      </c>
      <c r="D9485" s="572">
        <v>35.92</v>
      </c>
    </row>
    <row r="9486" spans="1:4" ht="38.25">
      <c r="A9486" s="571">
        <v>40373</v>
      </c>
      <c r="B9486" s="571" t="s">
        <v>13452</v>
      </c>
      <c r="C9486" s="571" t="s">
        <v>6748</v>
      </c>
      <c r="D9486" s="572">
        <v>97.73</v>
      </c>
    </row>
    <row r="9487" spans="1:4" ht="38.25">
      <c r="A9487" s="571">
        <v>38947</v>
      </c>
      <c r="B9487" s="571" t="s">
        <v>7149</v>
      </c>
      <c r="C9487" s="571" t="s">
        <v>6748</v>
      </c>
      <c r="D9487" s="572">
        <v>5.08</v>
      </c>
    </row>
    <row r="9488" spans="1:4" ht="38.25">
      <c r="A9488" s="571">
        <v>38948</v>
      </c>
      <c r="B9488" s="571" t="s">
        <v>7150</v>
      </c>
      <c r="C9488" s="571" t="s">
        <v>6748</v>
      </c>
      <c r="D9488" s="572">
        <v>8.1</v>
      </c>
    </row>
    <row r="9489" spans="1:4" ht="38.25">
      <c r="A9489" s="571">
        <v>38949</v>
      </c>
      <c r="B9489" s="571" t="s">
        <v>7151</v>
      </c>
      <c r="C9489" s="571" t="s">
        <v>6748</v>
      </c>
      <c r="D9489" s="572">
        <v>8.99</v>
      </c>
    </row>
    <row r="9490" spans="1:4" ht="38.25">
      <c r="A9490" s="571">
        <v>38951</v>
      </c>
      <c r="B9490" s="571" t="s">
        <v>7153</v>
      </c>
      <c r="C9490" s="571" t="s">
        <v>6748</v>
      </c>
      <c r="D9490" s="572">
        <v>14.22</v>
      </c>
    </row>
    <row r="9491" spans="1:4" ht="38.25">
      <c r="A9491" s="571">
        <v>39312</v>
      </c>
      <c r="B9491" s="571" t="s">
        <v>7222</v>
      </c>
      <c r="C9491" s="571" t="s">
        <v>6748</v>
      </c>
      <c r="D9491" s="572">
        <v>11.03</v>
      </c>
    </row>
    <row r="9492" spans="1:4" ht="38.25">
      <c r="A9492" s="571">
        <v>39313</v>
      </c>
      <c r="B9492" s="571" t="s">
        <v>7223</v>
      </c>
      <c r="C9492" s="571" t="s">
        <v>6748</v>
      </c>
      <c r="D9492" s="572">
        <v>14.39</v>
      </c>
    </row>
    <row r="9493" spans="1:4" ht="38.25">
      <c r="A9493" s="571">
        <v>38950</v>
      </c>
      <c r="B9493" s="571" t="s">
        <v>7152</v>
      </c>
      <c r="C9493" s="571" t="s">
        <v>6748</v>
      </c>
      <c r="D9493" s="572">
        <v>21.66</v>
      </c>
    </row>
    <row r="9494" spans="1:4" ht="38.25">
      <c r="A9494" s="571">
        <v>39314</v>
      </c>
      <c r="B9494" s="571" t="s">
        <v>7224</v>
      </c>
      <c r="C9494" s="571" t="s">
        <v>6748</v>
      </c>
      <c r="D9494" s="572">
        <v>22.86</v>
      </c>
    </row>
    <row r="9495" spans="1:4" ht="25.5">
      <c r="A9495" s="571">
        <v>3907</v>
      </c>
      <c r="B9495" s="571" t="s">
        <v>1258</v>
      </c>
      <c r="C9495" s="571" t="s">
        <v>6748</v>
      </c>
      <c r="D9495" s="572">
        <v>2.67</v>
      </c>
    </row>
    <row r="9496" spans="1:4" ht="25.5">
      <c r="A9496" s="571">
        <v>3889</v>
      </c>
      <c r="B9496" s="571" t="s">
        <v>1247</v>
      </c>
      <c r="C9496" s="571" t="s">
        <v>6748</v>
      </c>
      <c r="D9496" s="572">
        <v>1.92</v>
      </c>
    </row>
    <row r="9497" spans="1:4" ht="25.5">
      <c r="A9497" s="571">
        <v>3868</v>
      </c>
      <c r="B9497" s="571" t="s">
        <v>1231</v>
      </c>
      <c r="C9497" s="571" t="s">
        <v>6748</v>
      </c>
      <c r="D9497" s="572">
        <v>0.94</v>
      </c>
    </row>
    <row r="9498" spans="1:4" ht="25.5">
      <c r="A9498" s="571">
        <v>3869</v>
      </c>
      <c r="B9498" s="571" t="s">
        <v>1232</v>
      </c>
      <c r="C9498" s="571" t="s">
        <v>6748</v>
      </c>
      <c r="D9498" s="572">
        <v>2.2799999999999998</v>
      </c>
    </row>
    <row r="9499" spans="1:4" ht="25.5">
      <c r="A9499" s="571">
        <v>3872</v>
      </c>
      <c r="B9499" s="571" t="s">
        <v>1235</v>
      </c>
      <c r="C9499" s="571" t="s">
        <v>6748</v>
      </c>
      <c r="D9499" s="572">
        <v>2.8</v>
      </c>
    </row>
    <row r="9500" spans="1:4" ht="25.5">
      <c r="A9500" s="571">
        <v>3850</v>
      </c>
      <c r="B9500" s="571" t="s">
        <v>1218</v>
      </c>
      <c r="C9500" s="571" t="s">
        <v>6748</v>
      </c>
      <c r="D9500" s="572">
        <v>7.65</v>
      </c>
    </row>
    <row r="9501" spans="1:4" ht="25.5">
      <c r="A9501" s="571">
        <v>38023</v>
      </c>
      <c r="B9501" s="571" t="s">
        <v>3699</v>
      </c>
      <c r="C9501" s="571" t="s">
        <v>6748</v>
      </c>
      <c r="D9501" s="572">
        <v>3.21</v>
      </c>
    </row>
    <row r="9502" spans="1:4" ht="25.5">
      <c r="A9502" s="571">
        <v>37986</v>
      </c>
      <c r="B9502" s="571" t="s">
        <v>3662</v>
      </c>
      <c r="C9502" s="571" t="s">
        <v>6748</v>
      </c>
      <c r="D9502" s="572">
        <v>1.73</v>
      </c>
    </row>
    <row r="9503" spans="1:4" ht="25.5">
      <c r="A9503" s="571">
        <v>37987</v>
      </c>
      <c r="B9503" s="571" t="s">
        <v>3663</v>
      </c>
      <c r="C9503" s="571" t="s">
        <v>6748</v>
      </c>
      <c r="D9503" s="572">
        <v>129.36000000000001</v>
      </c>
    </row>
    <row r="9504" spans="1:4" ht="25.5">
      <c r="A9504" s="571">
        <v>37988</v>
      </c>
      <c r="B9504" s="571" t="s">
        <v>3664</v>
      </c>
      <c r="C9504" s="571" t="s">
        <v>6748</v>
      </c>
      <c r="D9504" s="572">
        <v>211.01</v>
      </c>
    </row>
    <row r="9505" spans="1:4" ht="25.5">
      <c r="A9505" s="571">
        <v>21120</v>
      </c>
      <c r="B9505" s="571" t="s">
        <v>3037</v>
      </c>
      <c r="C9505" s="571" t="s">
        <v>6748</v>
      </c>
      <c r="D9505" s="572">
        <v>10.51</v>
      </c>
    </row>
    <row r="9506" spans="1:4" ht="25.5">
      <c r="A9506" s="571">
        <v>39318</v>
      </c>
      <c r="B9506" s="571" t="s">
        <v>4041</v>
      </c>
      <c r="C9506" s="571" t="s">
        <v>6748</v>
      </c>
      <c r="D9506" s="572">
        <v>8.67</v>
      </c>
    </row>
    <row r="9507" spans="1:4">
      <c r="A9507" s="571">
        <v>20162</v>
      </c>
      <c r="B9507" s="571" t="s">
        <v>2935</v>
      </c>
      <c r="C9507" s="571" t="s">
        <v>6748</v>
      </c>
      <c r="D9507" s="572">
        <v>13.23</v>
      </c>
    </row>
    <row r="9508" spans="1:4" ht="25.5">
      <c r="A9508" s="571">
        <v>40366</v>
      </c>
      <c r="B9508" s="571" t="s">
        <v>13453</v>
      </c>
      <c r="C9508" s="571" t="s">
        <v>6748</v>
      </c>
      <c r="D9508" s="572">
        <v>17.760000000000002</v>
      </c>
    </row>
    <row r="9509" spans="1:4" ht="25.5">
      <c r="A9509" s="571">
        <v>40363</v>
      </c>
      <c r="B9509" s="571" t="s">
        <v>13454</v>
      </c>
      <c r="C9509" s="571" t="s">
        <v>6748</v>
      </c>
      <c r="D9509" s="572">
        <v>13.89</v>
      </c>
    </row>
    <row r="9510" spans="1:4" ht="25.5">
      <c r="A9510" s="571">
        <v>40354</v>
      </c>
      <c r="B9510" s="571" t="s">
        <v>13455</v>
      </c>
      <c r="C9510" s="571" t="s">
        <v>6748</v>
      </c>
      <c r="D9510" s="572">
        <v>6.05</v>
      </c>
    </row>
    <row r="9511" spans="1:4" ht="25.5">
      <c r="A9511" s="571">
        <v>40360</v>
      </c>
      <c r="B9511" s="571" t="s">
        <v>13456</v>
      </c>
      <c r="C9511" s="571" t="s">
        <v>6748</v>
      </c>
      <c r="D9511" s="572">
        <v>9.11</v>
      </c>
    </row>
    <row r="9512" spans="1:4" ht="25.5">
      <c r="A9512" s="571">
        <v>40372</v>
      </c>
      <c r="B9512" s="571" t="s">
        <v>13457</v>
      </c>
      <c r="C9512" s="571" t="s">
        <v>6748</v>
      </c>
      <c r="D9512" s="572">
        <v>56.26</v>
      </c>
    </row>
    <row r="9513" spans="1:4" ht="25.5">
      <c r="A9513" s="571">
        <v>40369</v>
      </c>
      <c r="B9513" s="571" t="s">
        <v>13458</v>
      </c>
      <c r="C9513" s="571" t="s">
        <v>6748</v>
      </c>
      <c r="D9513" s="572">
        <v>28</v>
      </c>
    </row>
    <row r="9514" spans="1:4" ht="25.5">
      <c r="A9514" s="571">
        <v>40357</v>
      </c>
      <c r="B9514" s="571" t="s">
        <v>13459</v>
      </c>
      <c r="C9514" s="571" t="s">
        <v>6748</v>
      </c>
      <c r="D9514" s="572">
        <v>6.79</v>
      </c>
    </row>
    <row r="9515" spans="1:4" ht="25.5">
      <c r="A9515" s="571">
        <v>40375</v>
      </c>
      <c r="B9515" s="571" t="s">
        <v>13460</v>
      </c>
      <c r="C9515" s="571" t="s">
        <v>6748</v>
      </c>
      <c r="D9515" s="572">
        <v>76.16</v>
      </c>
    </row>
    <row r="9516" spans="1:4" ht="25.5">
      <c r="A9516" s="571">
        <v>1893</v>
      </c>
      <c r="B9516" s="571" t="s">
        <v>773</v>
      </c>
      <c r="C9516" s="571" t="s">
        <v>6748</v>
      </c>
      <c r="D9516" s="572">
        <v>2.48</v>
      </c>
    </row>
    <row r="9517" spans="1:4" ht="25.5">
      <c r="A9517" s="571">
        <v>1902</v>
      </c>
      <c r="B9517" s="571" t="s">
        <v>780</v>
      </c>
      <c r="C9517" s="571" t="s">
        <v>6748</v>
      </c>
      <c r="D9517" s="572">
        <v>1.81</v>
      </c>
    </row>
    <row r="9518" spans="1:4" ht="25.5">
      <c r="A9518" s="571">
        <v>1901</v>
      </c>
      <c r="B9518" s="571" t="s">
        <v>779</v>
      </c>
      <c r="C9518" s="571" t="s">
        <v>6748</v>
      </c>
      <c r="D9518" s="572">
        <v>0.56000000000000005</v>
      </c>
    </row>
    <row r="9519" spans="1:4" ht="25.5">
      <c r="A9519" s="571">
        <v>1892</v>
      </c>
      <c r="B9519" s="571" t="s">
        <v>772</v>
      </c>
      <c r="C9519" s="571" t="s">
        <v>6748</v>
      </c>
      <c r="D9519" s="572">
        <v>1.1599999999999999</v>
      </c>
    </row>
    <row r="9520" spans="1:4" ht="25.5">
      <c r="A9520" s="571">
        <v>1907</v>
      </c>
      <c r="B9520" s="571" t="s">
        <v>782</v>
      </c>
      <c r="C9520" s="571" t="s">
        <v>6748</v>
      </c>
      <c r="D9520" s="572">
        <v>8</v>
      </c>
    </row>
    <row r="9521" spans="1:4" ht="25.5">
      <c r="A9521" s="571">
        <v>1894</v>
      </c>
      <c r="B9521" s="571" t="s">
        <v>774</v>
      </c>
      <c r="C9521" s="571" t="s">
        <v>6748</v>
      </c>
      <c r="D9521" s="572">
        <v>3.6</v>
      </c>
    </row>
    <row r="9522" spans="1:4" ht="25.5">
      <c r="A9522" s="571">
        <v>1891</v>
      </c>
      <c r="B9522" s="571" t="s">
        <v>771</v>
      </c>
      <c r="C9522" s="571" t="s">
        <v>6748</v>
      </c>
      <c r="D9522" s="572">
        <v>0.83</v>
      </c>
    </row>
    <row r="9523" spans="1:4" ht="25.5">
      <c r="A9523" s="571">
        <v>1896</v>
      </c>
      <c r="B9523" s="571" t="s">
        <v>776</v>
      </c>
      <c r="C9523" s="571" t="s">
        <v>6748</v>
      </c>
      <c r="D9523" s="572">
        <v>10.75</v>
      </c>
    </row>
    <row r="9524" spans="1:4" ht="25.5">
      <c r="A9524" s="571">
        <v>1895</v>
      </c>
      <c r="B9524" s="571" t="s">
        <v>775</v>
      </c>
      <c r="C9524" s="571" t="s">
        <v>6748</v>
      </c>
      <c r="D9524" s="572">
        <v>18.88</v>
      </c>
    </row>
    <row r="9525" spans="1:4" ht="25.5">
      <c r="A9525" s="571">
        <v>2641</v>
      </c>
      <c r="B9525" s="571" t="s">
        <v>6641</v>
      </c>
      <c r="C9525" s="571" t="s">
        <v>6748</v>
      </c>
      <c r="D9525" s="572">
        <v>29.72</v>
      </c>
    </row>
    <row r="9526" spans="1:4" ht="25.5">
      <c r="A9526" s="571">
        <v>2636</v>
      </c>
      <c r="B9526" s="571" t="s">
        <v>6636</v>
      </c>
      <c r="C9526" s="571" t="s">
        <v>6748</v>
      </c>
      <c r="D9526" s="572">
        <v>1.91</v>
      </c>
    </row>
    <row r="9527" spans="1:4" ht="25.5">
      <c r="A9527" s="571">
        <v>2637</v>
      </c>
      <c r="B9527" s="571" t="s">
        <v>6637</v>
      </c>
      <c r="C9527" s="571" t="s">
        <v>6748</v>
      </c>
      <c r="D9527" s="572">
        <v>2.0299999999999998</v>
      </c>
    </row>
    <row r="9528" spans="1:4" ht="25.5">
      <c r="A9528" s="571">
        <v>2638</v>
      </c>
      <c r="B9528" s="571" t="s">
        <v>6638</v>
      </c>
      <c r="C9528" s="571" t="s">
        <v>6748</v>
      </c>
      <c r="D9528" s="572">
        <v>2.37</v>
      </c>
    </row>
    <row r="9529" spans="1:4" ht="25.5">
      <c r="A9529" s="571">
        <v>2639</v>
      </c>
      <c r="B9529" s="571" t="s">
        <v>6639</v>
      </c>
      <c r="C9529" s="571" t="s">
        <v>6748</v>
      </c>
      <c r="D9529" s="572">
        <v>4.2</v>
      </c>
    </row>
    <row r="9530" spans="1:4" ht="25.5">
      <c r="A9530" s="571">
        <v>2644</v>
      </c>
      <c r="B9530" s="571" t="s">
        <v>6644</v>
      </c>
      <c r="C9530" s="571" t="s">
        <v>6748</v>
      </c>
      <c r="D9530" s="572">
        <v>6.08</v>
      </c>
    </row>
    <row r="9531" spans="1:4" ht="25.5">
      <c r="A9531" s="571">
        <v>2643</v>
      </c>
      <c r="B9531" s="571" t="s">
        <v>6643</v>
      </c>
      <c r="C9531" s="571" t="s">
        <v>6748</v>
      </c>
      <c r="D9531" s="572">
        <v>8.4700000000000006</v>
      </c>
    </row>
    <row r="9532" spans="1:4" ht="25.5">
      <c r="A9532" s="571">
        <v>2640</v>
      </c>
      <c r="B9532" s="571" t="s">
        <v>6640</v>
      </c>
      <c r="C9532" s="571" t="s">
        <v>6748</v>
      </c>
      <c r="D9532" s="572">
        <v>12.37</v>
      </c>
    </row>
    <row r="9533" spans="1:4" ht="25.5">
      <c r="A9533" s="571">
        <v>2642</v>
      </c>
      <c r="B9533" s="571" t="s">
        <v>6642</v>
      </c>
      <c r="C9533" s="571" t="s">
        <v>6748</v>
      </c>
      <c r="D9533" s="572">
        <v>18.829999999999998</v>
      </c>
    </row>
    <row r="9534" spans="1:4" ht="25.5">
      <c r="A9534" s="571">
        <v>38943</v>
      </c>
      <c r="B9534" s="571" t="s">
        <v>7145</v>
      </c>
      <c r="C9534" s="571" t="s">
        <v>6748</v>
      </c>
      <c r="D9534" s="572">
        <v>3.75</v>
      </c>
    </row>
    <row r="9535" spans="1:4" ht="25.5">
      <c r="A9535" s="571">
        <v>38944</v>
      </c>
      <c r="B9535" s="571" t="s">
        <v>7146</v>
      </c>
      <c r="C9535" s="571" t="s">
        <v>6748</v>
      </c>
      <c r="D9535" s="572">
        <v>5.79</v>
      </c>
    </row>
    <row r="9536" spans="1:4" ht="25.5">
      <c r="A9536" s="571">
        <v>38945</v>
      </c>
      <c r="B9536" s="571" t="s">
        <v>7147</v>
      </c>
      <c r="C9536" s="571" t="s">
        <v>6748</v>
      </c>
      <c r="D9536" s="572">
        <v>11.75</v>
      </c>
    </row>
    <row r="9537" spans="1:4" ht="25.5">
      <c r="A9537" s="571">
        <v>38946</v>
      </c>
      <c r="B9537" s="571" t="s">
        <v>7148</v>
      </c>
      <c r="C9537" s="571" t="s">
        <v>6748</v>
      </c>
      <c r="D9537" s="572">
        <v>17.53</v>
      </c>
    </row>
    <row r="9538" spans="1:4" ht="25.5">
      <c r="A9538" s="571">
        <v>39308</v>
      </c>
      <c r="B9538" s="571" t="s">
        <v>7218</v>
      </c>
      <c r="C9538" s="571" t="s">
        <v>6748</v>
      </c>
      <c r="D9538" s="572">
        <v>7.64</v>
      </c>
    </row>
    <row r="9539" spans="1:4" ht="25.5">
      <c r="A9539" s="571">
        <v>39309</v>
      </c>
      <c r="B9539" s="571" t="s">
        <v>7219</v>
      </c>
      <c r="C9539" s="571" t="s">
        <v>6748</v>
      </c>
      <c r="D9539" s="572">
        <v>11.05</v>
      </c>
    </row>
    <row r="9540" spans="1:4" ht="25.5">
      <c r="A9540" s="571">
        <v>39310</v>
      </c>
      <c r="B9540" s="571" t="s">
        <v>7220</v>
      </c>
      <c r="C9540" s="571" t="s">
        <v>6748</v>
      </c>
      <c r="D9540" s="572">
        <v>16.75</v>
      </c>
    </row>
    <row r="9541" spans="1:4" ht="25.5">
      <c r="A9541" s="571">
        <v>39311</v>
      </c>
      <c r="B9541" s="571" t="s">
        <v>7221</v>
      </c>
      <c r="C9541" s="571" t="s">
        <v>6748</v>
      </c>
      <c r="D9541" s="572">
        <v>25.17</v>
      </c>
    </row>
    <row r="9542" spans="1:4" ht="25.5">
      <c r="A9542" s="571">
        <v>39855</v>
      </c>
      <c r="B9542" s="571" t="s">
        <v>4298</v>
      </c>
      <c r="C9542" s="571" t="s">
        <v>6748</v>
      </c>
      <c r="D9542" s="572">
        <v>1.1399999999999999</v>
      </c>
    </row>
    <row r="9543" spans="1:4" ht="25.5">
      <c r="A9543" s="571">
        <v>39856</v>
      </c>
      <c r="B9543" s="571" t="s">
        <v>4299</v>
      </c>
      <c r="C9543" s="571" t="s">
        <v>6748</v>
      </c>
      <c r="D9543" s="572">
        <v>2.68</v>
      </c>
    </row>
    <row r="9544" spans="1:4" ht="25.5">
      <c r="A9544" s="571">
        <v>39857</v>
      </c>
      <c r="B9544" s="571" t="s">
        <v>4300</v>
      </c>
      <c r="C9544" s="571" t="s">
        <v>6748</v>
      </c>
      <c r="D9544" s="572">
        <v>4.34</v>
      </c>
    </row>
    <row r="9545" spans="1:4" ht="25.5">
      <c r="A9545" s="571">
        <v>39858</v>
      </c>
      <c r="B9545" s="571" t="s">
        <v>4301</v>
      </c>
      <c r="C9545" s="571" t="s">
        <v>6748</v>
      </c>
      <c r="D9545" s="572">
        <v>9.64</v>
      </c>
    </row>
    <row r="9546" spans="1:4" ht="25.5">
      <c r="A9546" s="571">
        <v>39859</v>
      </c>
      <c r="B9546" s="571" t="s">
        <v>4302</v>
      </c>
      <c r="C9546" s="571" t="s">
        <v>6748</v>
      </c>
      <c r="D9546" s="572">
        <v>14.86</v>
      </c>
    </row>
    <row r="9547" spans="1:4" ht="25.5">
      <c r="A9547" s="571">
        <v>39860</v>
      </c>
      <c r="B9547" s="571" t="s">
        <v>4303</v>
      </c>
      <c r="C9547" s="571" t="s">
        <v>6748</v>
      </c>
      <c r="D9547" s="572">
        <v>22.8</v>
      </c>
    </row>
    <row r="9548" spans="1:4" ht="25.5">
      <c r="A9548" s="571">
        <v>39861</v>
      </c>
      <c r="B9548" s="571" t="s">
        <v>4304</v>
      </c>
      <c r="C9548" s="571" t="s">
        <v>6748</v>
      </c>
      <c r="D9548" s="572">
        <v>65.099999999999994</v>
      </c>
    </row>
    <row r="9549" spans="1:4" ht="25.5">
      <c r="A9549" s="571">
        <v>38447</v>
      </c>
      <c r="B9549" s="571" t="s">
        <v>7029</v>
      </c>
      <c r="C9549" s="571" t="s">
        <v>6748</v>
      </c>
      <c r="D9549" s="572">
        <v>74.650000000000006</v>
      </c>
    </row>
    <row r="9550" spans="1:4" ht="25.5">
      <c r="A9550" s="571">
        <v>36320</v>
      </c>
      <c r="B9550" s="571" t="s">
        <v>6986</v>
      </c>
      <c r="C9550" s="571" t="s">
        <v>6748</v>
      </c>
      <c r="D9550" s="572">
        <v>1.08</v>
      </c>
    </row>
    <row r="9551" spans="1:4" ht="25.5">
      <c r="A9551" s="571">
        <v>36324</v>
      </c>
      <c r="B9551" s="571" t="s">
        <v>6987</v>
      </c>
      <c r="C9551" s="571" t="s">
        <v>6748</v>
      </c>
      <c r="D9551" s="572">
        <v>1.64</v>
      </c>
    </row>
    <row r="9552" spans="1:4" ht="25.5">
      <c r="A9552" s="571">
        <v>38441</v>
      </c>
      <c r="B9552" s="571" t="s">
        <v>7023</v>
      </c>
      <c r="C9552" s="571" t="s">
        <v>6748</v>
      </c>
      <c r="D9552" s="572">
        <v>2.15</v>
      </c>
    </row>
    <row r="9553" spans="1:4" ht="25.5">
      <c r="A9553" s="571">
        <v>38442</v>
      </c>
      <c r="B9553" s="571" t="s">
        <v>7024</v>
      </c>
      <c r="C9553" s="571" t="s">
        <v>6748</v>
      </c>
      <c r="D9553" s="572">
        <v>5.47</v>
      </c>
    </row>
    <row r="9554" spans="1:4" ht="25.5">
      <c r="A9554" s="571">
        <v>38443</v>
      </c>
      <c r="B9554" s="571" t="s">
        <v>7025</v>
      </c>
      <c r="C9554" s="571" t="s">
        <v>6748</v>
      </c>
      <c r="D9554" s="572">
        <v>8.27</v>
      </c>
    </row>
    <row r="9555" spans="1:4" ht="25.5">
      <c r="A9555" s="571">
        <v>38444</v>
      </c>
      <c r="B9555" s="571" t="s">
        <v>7026</v>
      </c>
      <c r="C9555" s="571" t="s">
        <v>6748</v>
      </c>
      <c r="D9555" s="572">
        <v>12.31</v>
      </c>
    </row>
    <row r="9556" spans="1:4" ht="25.5">
      <c r="A9556" s="571">
        <v>38445</v>
      </c>
      <c r="B9556" s="571" t="s">
        <v>7027</v>
      </c>
      <c r="C9556" s="571" t="s">
        <v>6748</v>
      </c>
      <c r="D9556" s="572">
        <v>28.91</v>
      </c>
    </row>
    <row r="9557" spans="1:4" ht="25.5">
      <c r="A9557" s="571">
        <v>38446</v>
      </c>
      <c r="B9557" s="571" t="s">
        <v>7028</v>
      </c>
      <c r="C9557" s="571" t="s">
        <v>6748</v>
      </c>
      <c r="D9557" s="572">
        <v>46.65</v>
      </c>
    </row>
    <row r="9558" spans="1:4" ht="25.5">
      <c r="A9558" s="571">
        <v>3867</v>
      </c>
      <c r="B9558" s="571" t="s">
        <v>1230</v>
      </c>
      <c r="C9558" s="571" t="s">
        <v>6748</v>
      </c>
      <c r="D9558" s="572">
        <v>52.52</v>
      </c>
    </row>
    <row r="9559" spans="1:4" ht="25.5">
      <c r="A9559" s="571">
        <v>3861</v>
      </c>
      <c r="B9559" s="571" t="s">
        <v>1224</v>
      </c>
      <c r="C9559" s="571" t="s">
        <v>6748</v>
      </c>
      <c r="D9559" s="572">
        <v>0.53</v>
      </c>
    </row>
    <row r="9560" spans="1:4" ht="25.5">
      <c r="A9560" s="571">
        <v>3904</v>
      </c>
      <c r="B9560" s="571" t="s">
        <v>1256</v>
      </c>
      <c r="C9560" s="571" t="s">
        <v>6748</v>
      </c>
      <c r="D9560" s="572">
        <v>0.6</v>
      </c>
    </row>
    <row r="9561" spans="1:4" ht="25.5">
      <c r="A9561" s="571">
        <v>3903</v>
      </c>
      <c r="B9561" s="571" t="s">
        <v>1255</v>
      </c>
      <c r="C9561" s="571" t="s">
        <v>6748</v>
      </c>
      <c r="D9561" s="572">
        <v>1.27</v>
      </c>
    </row>
    <row r="9562" spans="1:4" ht="25.5">
      <c r="A9562" s="571">
        <v>3862</v>
      </c>
      <c r="B9562" s="571" t="s">
        <v>1225</v>
      </c>
      <c r="C9562" s="571" t="s">
        <v>6748</v>
      </c>
      <c r="D9562" s="572">
        <v>2.82</v>
      </c>
    </row>
    <row r="9563" spans="1:4" ht="25.5">
      <c r="A9563" s="571">
        <v>3863</v>
      </c>
      <c r="B9563" s="571" t="s">
        <v>1226</v>
      </c>
      <c r="C9563" s="571" t="s">
        <v>6748</v>
      </c>
      <c r="D9563" s="572">
        <v>3.31</v>
      </c>
    </row>
    <row r="9564" spans="1:4" ht="25.5">
      <c r="A9564" s="571">
        <v>3864</v>
      </c>
      <c r="B9564" s="571" t="s">
        <v>1227</v>
      </c>
      <c r="C9564" s="571" t="s">
        <v>6748</v>
      </c>
      <c r="D9564" s="572">
        <v>9.0500000000000007</v>
      </c>
    </row>
    <row r="9565" spans="1:4" ht="25.5">
      <c r="A9565" s="571">
        <v>3865</v>
      </c>
      <c r="B9565" s="571" t="s">
        <v>1228</v>
      </c>
      <c r="C9565" s="571" t="s">
        <v>6748</v>
      </c>
      <c r="D9565" s="572">
        <v>13.54</v>
      </c>
    </row>
    <row r="9566" spans="1:4" ht="25.5">
      <c r="A9566" s="571">
        <v>3866</v>
      </c>
      <c r="B9566" s="571" t="s">
        <v>1229</v>
      </c>
      <c r="C9566" s="571" t="s">
        <v>6748</v>
      </c>
      <c r="D9566" s="572">
        <v>30.86</v>
      </c>
    </row>
    <row r="9567" spans="1:4" ht="25.5">
      <c r="A9567" s="571">
        <v>3902</v>
      </c>
      <c r="B9567" s="571" t="s">
        <v>1254</v>
      </c>
      <c r="C9567" s="571" t="s">
        <v>6748</v>
      </c>
      <c r="D9567" s="572">
        <v>17.41</v>
      </c>
    </row>
    <row r="9568" spans="1:4" ht="25.5">
      <c r="A9568" s="571">
        <v>3878</v>
      </c>
      <c r="B9568" s="571" t="s">
        <v>1241</v>
      </c>
      <c r="C9568" s="571" t="s">
        <v>6748</v>
      </c>
      <c r="D9568" s="572">
        <v>5.5</v>
      </c>
    </row>
    <row r="9569" spans="1:4" ht="25.5">
      <c r="A9569" s="571">
        <v>3877</v>
      </c>
      <c r="B9569" s="571" t="s">
        <v>1240</v>
      </c>
      <c r="C9569" s="571" t="s">
        <v>6748</v>
      </c>
      <c r="D9569" s="572">
        <v>5.01</v>
      </c>
    </row>
    <row r="9570" spans="1:4">
      <c r="A9570" s="571">
        <v>3879</v>
      </c>
      <c r="B9570" s="571" t="s">
        <v>1242</v>
      </c>
      <c r="C9570" s="571" t="s">
        <v>6748</v>
      </c>
      <c r="D9570" s="572">
        <v>11.08</v>
      </c>
    </row>
    <row r="9571" spans="1:4">
      <c r="A9571" s="571">
        <v>3880</v>
      </c>
      <c r="B9571" s="571" t="s">
        <v>1243</v>
      </c>
      <c r="C9571" s="571" t="s">
        <v>6748</v>
      </c>
      <c r="D9571" s="572">
        <v>25.03</v>
      </c>
    </row>
    <row r="9572" spans="1:4" ht="25.5">
      <c r="A9572" s="571">
        <v>12892</v>
      </c>
      <c r="B9572" s="571" t="s">
        <v>2747</v>
      </c>
      <c r="C9572" s="571" t="s">
        <v>6820</v>
      </c>
      <c r="D9572" s="572">
        <v>10.8</v>
      </c>
    </row>
    <row r="9573" spans="1:4">
      <c r="A9573" s="571">
        <v>3883</v>
      </c>
      <c r="B9573" s="571" t="s">
        <v>1244</v>
      </c>
      <c r="C9573" s="571" t="s">
        <v>6748</v>
      </c>
      <c r="D9573" s="572">
        <v>0.96</v>
      </c>
    </row>
    <row r="9574" spans="1:4">
      <c r="A9574" s="571">
        <v>3876</v>
      </c>
      <c r="B9574" s="571" t="s">
        <v>1239</v>
      </c>
      <c r="C9574" s="571" t="s">
        <v>6748</v>
      </c>
      <c r="D9574" s="572">
        <v>2.4900000000000002</v>
      </c>
    </row>
    <row r="9575" spans="1:4">
      <c r="A9575" s="571">
        <v>3884</v>
      </c>
      <c r="B9575" s="571" t="s">
        <v>1245</v>
      </c>
      <c r="C9575" s="571" t="s">
        <v>6748</v>
      </c>
      <c r="D9575" s="572">
        <v>1.43</v>
      </c>
    </row>
    <row r="9576" spans="1:4" ht="25.5">
      <c r="A9576" s="571">
        <v>3837</v>
      </c>
      <c r="B9576" s="571" t="s">
        <v>1206</v>
      </c>
      <c r="C9576" s="571" t="s">
        <v>6748</v>
      </c>
      <c r="D9576" s="572">
        <v>34.19</v>
      </c>
    </row>
    <row r="9577" spans="1:4" ht="25.5">
      <c r="A9577" s="571">
        <v>3845</v>
      </c>
      <c r="B9577" s="571" t="s">
        <v>1214</v>
      </c>
      <c r="C9577" s="571" t="s">
        <v>6748</v>
      </c>
      <c r="D9577" s="572">
        <v>9.9499999999999993</v>
      </c>
    </row>
    <row r="9578" spans="1:4" ht="25.5">
      <c r="A9578" s="571">
        <v>11045</v>
      </c>
      <c r="B9578" s="571" t="s">
        <v>2233</v>
      </c>
      <c r="C9578" s="571" t="s">
        <v>6748</v>
      </c>
      <c r="D9578" s="572">
        <v>20.74</v>
      </c>
    </row>
    <row r="9579" spans="1:4" ht="25.5">
      <c r="A9579" s="571">
        <v>20170</v>
      </c>
      <c r="B9579" s="571" t="s">
        <v>2942</v>
      </c>
      <c r="C9579" s="571" t="s">
        <v>6748</v>
      </c>
      <c r="D9579" s="572">
        <v>8.06</v>
      </c>
    </row>
    <row r="9580" spans="1:4" ht="25.5">
      <c r="A9580" s="571">
        <v>20171</v>
      </c>
      <c r="B9580" s="571" t="s">
        <v>2943</v>
      </c>
      <c r="C9580" s="571" t="s">
        <v>6748</v>
      </c>
      <c r="D9580" s="572">
        <v>25.26</v>
      </c>
    </row>
    <row r="9581" spans="1:4" ht="25.5">
      <c r="A9581" s="571">
        <v>20167</v>
      </c>
      <c r="B9581" s="571" t="s">
        <v>2939</v>
      </c>
      <c r="C9581" s="571" t="s">
        <v>6748</v>
      </c>
      <c r="D9581" s="572">
        <v>3.17</v>
      </c>
    </row>
    <row r="9582" spans="1:4" ht="25.5">
      <c r="A9582" s="571">
        <v>20168</v>
      </c>
      <c r="B9582" s="571" t="s">
        <v>2940</v>
      </c>
      <c r="C9582" s="571" t="s">
        <v>6748</v>
      </c>
      <c r="D9582" s="572">
        <v>4.7300000000000004</v>
      </c>
    </row>
    <row r="9583" spans="1:4" ht="25.5">
      <c r="A9583" s="571">
        <v>20169</v>
      </c>
      <c r="B9583" s="571" t="s">
        <v>2941</v>
      </c>
      <c r="C9583" s="571" t="s">
        <v>6748</v>
      </c>
      <c r="D9583" s="572">
        <v>6.64</v>
      </c>
    </row>
    <row r="9584" spans="1:4" ht="25.5">
      <c r="A9584" s="571">
        <v>3899</v>
      </c>
      <c r="B9584" s="571" t="s">
        <v>1252</v>
      </c>
      <c r="C9584" s="571" t="s">
        <v>6748</v>
      </c>
      <c r="D9584" s="572">
        <v>4.78</v>
      </c>
    </row>
    <row r="9585" spans="1:4" ht="25.5">
      <c r="A9585" s="571">
        <v>38676</v>
      </c>
      <c r="B9585" s="571" t="s">
        <v>3917</v>
      </c>
      <c r="C9585" s="571" t="s">
        <v>6748</v>
      </c>
      <c r="D9585" s="572">
        <v>20.95</v>
      </c>
    </row>
    <row r="9586" spans="1:4" ht="25.5">
      <c r="A9586" s="571">
        <v>3897</v>
      </c>
      <c r="B9586" s="571" t="s">
        <v>1250</v>
      </c>
      <c r="C9586" s="571" t="s">
        <v>6748</v>
      </c>
      <c r="D9586" s="572">
        <v>0.97</v>
      </c>
    </row>
    <row r="9587" spans="1:4" ht="25.5">
      <c r="A9587" s="571">
        <v>3875</v>
      </c>
      <c r="B9587" s="571" t="s">
        <v>1238</v>
      </c>
      <c r="C9587" s="571" t="s">
        <v>6748</v>
      </c>
      <c r="D9587" s="572">
        <v>2.21</v>
      </c>
    </row>
    <row r="9588" spans="1:4" ht="25.5">
      <c r="A9588" s="571">
        <v>3898</v>
      </c>
      <c r="B9588" s="571" t="s">
        <v>1251</v>
      </c>
      <c r="C9588" s="571" t="s">
        <v>6748</v>
      </c>
      <c r="D9588" s="572">
        <v>4.1100000000000003</v>
      </c>
    </row>
    <row r="9589" spans="1:4" ht="25.5">
      <c r="A9589" s="571">
        <v>3855</v>
      </c>
      <c r="B9589" s="571" t="s">
        <v>1220</v>
      </c>
      <c r="C9589" s="571" t="s">
        <v>6748</v>
      </c>
      <c r="D9589" s="572">
        <v>3.88</v>
      </c>
    </row>
    <row r="9590" spans="1:4" ht="25.5">
      <c r="A9590" s="571">
        <v>3874</v>
      </c>
      <c r="B9590" s="571" t="s">
        <v>1237</v>
      </c>
      <c r="C9590" s="571" t="s">
        <v>6748</v>
      </c>
      <c r="D9590" s="572">
        <v>4.1399999999999997</v>
      </c>
    </row>
    <row r="9591" spans="1:4" ht="25.5">
      <c r="A9591" s="571">
        <v>3870</v>
      </c>
      <c r="B9591" s="571" t="s">
        <v>1233</v>
      </c>
      <c r="C9591" s="571" t="s">
        <v>6748</v>
      </c>
      <c r="D9591" s="572">
        <v>5.19</v>
      </c>
    </row>
    <row r="9592" spans="1:4" ht="25.5">
      <c r="A9592" s="571">
        <v>38678</v>
      </c>
      <c r="B9592" s="571" t="s">
        <v>3918</v>
      </c>
      <c r="C9592" s="571" t="s">
        <v>6748</v>
      </c>
      <c r="D9592" s="572">
        <v>11.96</v>
      </c>
    </row>
    <row r="9593" spans="1:4" ht="25.5">
      <c r="A9593" s="571">
        <v>3859</v>
      </c>
      <c r="B9593" s="571" t="s">
        <v>1222</v>
      </c>
      <c r="C9593" s="571" t="s">
        <v>6748</v>
      </c>
      <c r="D9593" s="572">
        <v>0.94</v>
      </c>
    </row>
    <row r="9594" spans="1:4" ht="25.5">
      <c r="A9594" s="571">
        <v>3856</v>
      </c>
      <c r="B9594" s="571" t="s">
        <v>1221</v>
      </c>
      <c r="C9594" s="571" t="s">
        <v>6748</v>
      </c>
      <c r="D9594" s="572">
        <v>1.43</v>
      </c>
    </row>
    <row r="9595" spans="1:4" ht="25.5">
      <c r="A9595" s="571">
        <v>3906</v>
      </c>
      <c r="B9595" s="571" t="s">
        <v>89</v>
      </c>
      <c r="C9595" s="571" t="s">
        <v>6748</v>
      </c>
      <c r="D9595" s="572">
        <v>1.0900000000000001</v>
      </c>
    </row>
    <row r="9596" spans="1:4" ht="25.5">
      <c r="A9596" s="571">
        <v>3860</v>
      </c>
      <c r="B9596" s="571" t="s">
        <v>1223</v>
      </c>
      <c r="C9596" s="571" t="s">
        <v>6748</v>
      </c>
      <c r="D9596" s="572">
        <v>3.47</v>
      </c>
    </row>
    <row r="9597" spans="1:4" ht="25.5">
      <c r="A9597" s="571">
        <v>3905</v>
      </c>
      <c r="B9597" s="571" t="s">
        <v>1257</v>
      </c>
      <c r="C9597" s="571" t="s">
        <v>6748</v>
      </c>
      <c r="D9597" s="572">
        <v>7.47</v>
      </c>
    </row>
    <row r="9598" spans="1:4" ht="25.5">
      <c r="A9598" s="571">
        <v>3871</v>
      </c>
      <c r="B9598" s="571" t="s">
        <v>1234</v>
      </c>
      <c r="C9598" s="571" t="s">
        <v>6748</v>
      </c>
      <c r="D9598" s="572">
        <v>13.17</v>
      </c>
    </row>
    <row r="9599" spans="1:4" ht="25.5">
      <c r="A9599" s="571">
        <v>37429</v>
      </c>
      <c r="B9599" s="571" t="s">
        <v>3486</v>
      </c>
      <c r="C9599" s="571" t="s">
        <v>6748</v>
      </c>
      <c r="D9599" s="572">
        <v>1681.6</v>
      </c>
    </row>
    <row r="9600" spans="1:4" ht="25.5">
      <c r="A9600" s="571">
        <v>37426</v>
      </c>
      <c r="B9600" s="571" t="s">
        <v>3483</v>
      </c>
      <c r="C9600" s="571" t="s">
        <v>6748</v>
      </c>
      <c r="D9600" s="572">
        <v>16.170000000000002</v>
      </c>
    </row>
    <row r="9601" spans="1:4" ht="25.5">
      <c r="A9601" s="571">
        <v>37427</v>
      </c>
      <c r="B9601" s="571" t="s">
        <v>3484</v>
      </c>
      <c r="C9601" s="571" t="s">
        <v>6748</v>
      </c>
      <c r="D9601" s="572">
        <v>38.58</v>
      </c>
    </row>
    <row r="9602" spans="1:4" ht="25.5">
      <c r="A9602" s="571">
        <v>37424</v>
      </c>
      <c r="B9602" s="571" t="s">
        <v>3481</v>
      </c>
      <c r="C9602" s="571" t="s">
        <v>6748</v>
      </c>
      <c r="D9602" s="572">
        <v>7.43</v>
      </c>
    </row>
    <row r="9603" spans="1:4" ht="25.5">
      <c r="A9603" s="571">
        <v>37428</v>
      </c>
      <c r="B9603" s="571" t="s">
        <v>3485</v>
      </c>
      <c r="C9603" s="571" t="s">
        <v>6748</v>
      </c>
      <c r="D9603" s="572">
        <v>132.97999999999999</v>
      </c>
    </row>
    <row r="9604" spans="1:4" ht="25.5">
      <c r="A9604" s="571">
        <v>37425</v>
      </c>
      <c r="B9604" s="571" t="s">
        <v>3482</v>
      </c>
      <c r="C9604" s="571" t="s">
        <v>6748</v>
      </c>
      <c r="D9604" s="572">
        <v>8.01</v>
      </c>
    </row>
    <row r="9605" spans="1:4" ht="51">
      <c r="A9605" s="571">
        <v>11519</v>
      </c>
      <c r="B9605" s="571" t="s">
        <v>2363</v>
      </c>
      <c r="C9605" s="571" t="s">
        <v>6820</v>
      </c>
      <c r="D9605" s="572">
        <v>28.22</v>
      </c>
    </row>
    <row r="9606" spans="1:4" ht="51">
      <c r="A9606" s="571">
        <v>11520</v>
      </c>
      <c r="B9606" s="571" t="s">
        <v>2364</v>
      </c>
      <c r="C9606" s="571" t="s">
        <v>6820</v>
      </c>
      <c r="D9606" s="572">
        <v>11.19</v>
      </c>
    </row>
    <row r="9607" spans="1:4" ht="38.25">
      <c r="A9607" s="571">
        <v>11518</v>
      </c>
      <c r="B9607" s="571" t="s">
        <v>2362</v>
      </c>
      <c r="C9607" s="571" t="s">
        <v>6820</v>
      </c>
      <c r="D9607" s="572">
        <v>32.56</v>
      </c>
    </row>
    <row r="9608" spans="1:4" ht="25.5">
      <c r="A9608" s="571">
        <v>38473</v>
      </c>
      <c r="B9608" s="571" t="s">
        <v>3876</v>
      </c>
      <c r="C9608" s="571" t="s">
        <v>6748</v>
      </c>
      <c r="D9608" s="572">
        <v>97.87</v>
      </c>
    </row>
    <row r="9609" spans="1:4">
      <c r="A9609" s="571">
        <v>4244</v>
      </c>
      <c r="B9609" s="571" t="s">
        <v>1369</v>
      </c>
      <c r="C9609" s="571" t="s">
        <v>6751</v>
      </c>
      <c r="D9609" s="572">
        <v>12.83</v>
      </c>
    </row>
    <row r="9610" spans="1:4">
      <c r="A9610" s="571">
        <v>40977</v>
      </c>
      <c r="B9610" s="571" t="s">
        <v>4461</v>
      </c>
      <c r="C9610" s="571" t="s">
        <v>6936</v>
      </c>
      <c r="D9610" s="572">
        <v>2263.36</v>
      </c>
    </row>
    <row r="9611" spans="1:4" ht="25.5">
      <c r="A9611" s="571">
        <v>4006</v>
      </c>
      <c r="B9611" s="571" t="s">
        <v>1296</v>
      </c>
      <c r="C9611" s="571" t="s">
        <v>6746</v>
      </c>
      <c r="D9611" s="572">
        <v>675.28</v>
      </c>
    </row>
    <row r="9612" spans="1:4" ht="38.25">
      <c r="A9612" s="571">
        <v>2742</v>
      </c>
      <c r="B9612" s="571" t="s">
        <v>940</v>
      </c>
      <c r="C9612" s="571" t="s">
        <v>6752</v>
      </c>
      <c r="D9612" s="572">
        <v>2.0699999999999998</v>
      </c>
    </row>
    <row r="9613" spans="1:4" ht="38.25">
      <c r="A9613" s="571">
        <v>2748</v>
      </c>
      <c r="B9613" s="571" t="s">
        <v>943</v>
      </c>
      <c r="C9613" s="571" t="s">
        <v>6752</v>
      </c>
      <c r="D9613" s="572">
        <v>6.07</v>
      </c>
    </row>
    <row r="9614" spans="1:4" ht="38.25">
      <c r="A9614" s="571">
        <v>2736</v>
      </c>
      <c r="B9614" s="571" t="s">
        <v>939</v>
      </c>
      <c r="C9614" s="571" t="s">
        <v>6752</v>
      </c>
      <c r="D9614" s="572">
        <v>8.4700000000000006</v>
      </c>
    </row>
    <row r="9615" spans="1:4" ht="38.25">
      <c r="A9615" s="571">
        <v>2745</v>
      </c>
      <c r="B9615" s="571" t="s">
        <v>941</v>
      </c>
      <c r="C9615" s="571" t="s">
        <v>6752</v>
      </c>
      <c r="D9615" s="572">
        <v>1.71</v>
      </c>
    </row>
    <row r="9616" spans="1:4" ht="38.25">
      <c r="A9616" s="571">
        <v>2751</v>
      </c>
      <c r="B9616" s="571" t="s">
        <v>944</v>
      </c>
      <c r="C9616" s="571" t="s">
        <v>6752</v>
      </c>
      <c r="D9616" s="572">
        <v>2.19</v>
      </c>
    </row>
    <row r="9617" spans="1:4" ht="38.25">
      <c r="A9617" s="571">
        <v>14439</v>
      </c>
      <c r="B9617" s="571" t="s">
        <v>2853</v>
      </c>
      <c r="C9617" s="571" t="s">
        <v>6752</v>
      </c>
      <c r="D9617" s="572">
        <v>1.94</v>
      </c>
    </row>
    <row r="9618" spans="1:4" ht="38.25">
      <c r="A9618" s="571">
        <v>2731</v>
      </c>
      <c r="B9618" s="571" t="s">
        <v>938</v>
      </c>
      <c r="C9618" s="571" t="s">
        <v>6752</v>
      </c>
      <c r="D9618" s="572">
        <v>50.23</v>
      </c>
    </row>
    <row r="9619" spans="1:4" ht="38.25">
      <c r="A9619" s="571">
        <v>21138</v>
      </c>
      <c r="B9619" s="571" t="s">
        <v>3044</v>
      </c>
      <c r="C9619" s="571" t="s">
        <v>6752</v>
      </c>
      <c r="D9619" s="572">
        <v>5.45</v>
      </c>
    </row>
    <row r="9620" spans="1:4" ht="38.25">
      <c r="A9620" s="571">
        <v>2747</v>
      </c>
      <c r="B9620" s="571" t="s">
        <v>942</v>
      </c>
      <c r="C9620" s="571" t="s">
        <v>6752</v>
      </c>
      <c r="D9620" s="572">
        <v>13.47</v>
      </c>
    </row>
    <row r="9621" spans="1:4" ht="38.25">
      <c r="A9621" s="571">
        <v>4115</v>
      </c>
      <c r="B9621" s="571" t="s">
        <v>1316</v>
      </c>
      <c r="C9621" s="571" t="s">
        <v>6752</v>
      </c>
      <c r="D9621" s="572">
        <v>10.54</v>
      </c>
    </row>
    <row r="9622" spans="1:4" ht="38.25">
      <c r="A9622" s="571">
        <v>2729</v>
      </c>
      <c r="B9622" s="571" t="s">
        <v>937</v>
      </c>
      <c r="C9622" s="571" t="s">
        <v>6748</v>
      </c>
      <c r="D9622" s="572">
        <v>12.7</v>
      </c>
    </row>
    <row r="9623" spans="1:4" ht="38.25">
      <c r="A9623" s="571">
        <v>4119</v>
      </c>
      <c r="B9623" s="571" t="s">
        <v>1317</v>
      </c>
      <c r="C9623" s="571" t="s">
        <v>6752</v>
      </c>
      <c r="D9623" s="572">
        <v>21.21</v>
      </c>
    </row>
    <row r="9624" spans="1:4" ht="38.25">
      <c r="A9624" s="571">
        <v>2794</v>
      </c>
      <c r="B9624" s="571" t="s">
        <v>948</v>
      </c>
      <c r="C9624" s="571" t="s">
        <v>6752</v>
      </c>
      <c r="D9624" s="572">
        <v>52.38</v>
      </c>
    </row>
    <row r="9625" spans="1:4" ht="38.25">
      <c r="A9625" s="571">
        <v>2788</v>
      </c>
      <c r="B9625" s="571" t="s">
        <v>947</v>
      </c>
      <c r="C9625" s="571" t="s">
        <v>6752</v>
      </c>
      <c r="D9625" s="572">
        <v>105.9</v>
      </c>
    </row>
    <row r="9626" spans="1:4" ht="38.25">
      <c r="A9626" s="571">
        <v>3989</v>
      </c>
      <c r="B9626" s="571" t="s">
        <v>1290</v>
      </c>
      <c r="C9626" s="571" t="s">
        <v>6746</v>
      </c>
      <c r="D9626" s="572">
        <v>1129.49</v>
      </c>
    </row>
    <row r="9627" spans="1:4" ht="38.25">
      <c r="A9627" s="571">
        <v>3997</v>
      </c>
      <c r="B9627" s="571" t="s">
        <v>1294</v>
      </c>
      <c r="C9627" s="571" t="s">
        <v>6746</v>
      </c>
      <c r="D9627" s="572">
        <v>1531.01</v>
      </c>
    </row>
    <row r="9628" spans="1:4" ht="25.5">
      <c r="A9628" s="571">
        <v>4004</v>
      </c>
      <c r="B9628" s="571" t="s">
        <v>1295</v>
      </c>
      <c r="C9628" s="571" t="s">
        <v>6746</v>
      </c>
      <c r="D9628" s="572">
        <v>1041.9000000000001</v>
      </c>
    </row>
    <row r="9629" spans="1:4" ht="25.5">
      <c r="A9629" s="571">
        <v>11836</v>
      </c>
      <c r="B9629" s="571" t="s">
        <v>2493</v>
      </c>
      <c r="C9629" s="571" t="s">
        <v>6746</v>
      </c>
      <c r="D9629" s="572">
        <v>1233.82</v>
      </c>
    </row>
    <row r="9630" spans="1:4">
      <c r="A9630" s="571">
        <v>36151</v>
      </c>
      <c r="B9630" s="571" t="s">
        <v>3347</v>
      </c>
      <c r="C9630" s="571" t="s">
        <v>6748</v>
      </c>
      <c r="D9630" s="572">
        <v>24</v>
      </c>
    </row>
    <row r="9631" spans="1:4" ht="25.5">
      <c r="A9631" s="571">
        <v>37457</v>
      </c>
      <c r="B9631" s="571" t="s">
        <v>3514</v>
      </c>
      <c r="C9631" s="571" t="s">
        <v>6752</v>
      </c>
      <c r="D9631" s="572">
        <v>1.82</v>
      </c>
    </row>
    <row r="9632" spans="1:4" ht="25.5">
      <c r="A9632" s="571">
        <v>37456</v>
      </c>
      <c r="B9632" s="571" t="s">
        <v>3513</v>
      </c>
      <c r="C9632" s="571" t="s">
        <v>6752</v>
      </c>
      <c r="D9632" s="572">
        <v>0.96</v>
      </c>
    </row>
    <row r="9633" spans="1:4" ht="38.25">
      <c r="A9633" s="571">
        <v>37461</v>
      </c>
      <c r="B9633" s="571" t="s">
        <v>6035</v>
      </c>
      <c r="C9633" s="571" t="s">
        <v>6752</v>
      </c>
      <c r="D9633" s="572">
        <v>6.76</v>
      </c>
    </row>
    <row r="9634" spans="1:4" ht="38.25">
      <c r="A9634" s="571">
        <v>37460</v>
      </c>
      <c r="B9634" s="571" t="s">
        <v>3517</v>
      </c>
      <c r="C9634" s="571" t="s">
        <v>6752</v>
      </c>
      <c r="D9634" s="572">
        <v>9.24</v>
      </c>
    </row>
    <row r="9635" spans="1:4" ht="25.5">
      <c r="A9635" s="571">
        <v>37458</v>
      </c>
      <c r="B9635" s="571" t="s">
        <v>3515</v>
      </c>
      <c r="C9635" s="571" t="s">
        <v>6752</v>
      </c>
      <c r="D9635" s="572">
        <v>2.7</v>
      </c>
    </row>
    <row r="9636" spans="1:4" ht="25.5">
      <c r="A9636" s="571">
        <v>37454</v>
      </c>
      <c r="B9636" s="571" t="s">
        <v>3511</v>
      </c>
      <c r="C9636" s="571" t="s">
        <v>6752</v>
      </c>
      <c r="D9636" s="572">
        <v>0.71</v>
      </c>
    </row>
    <row r="9637" spans="1:4" ht="25.5">
      <c r="A9637" s="571">
        <v>37455</v>
      </c>
      <c r="B9637" s="571" t="s">
        <v>3512</v>
      </c>
      <c r="C9637" s="571" t="s">
        <v>6752</v>
      </c>
      <c r="D9637" s="572">
        <v>1.19</v>
      </c>
    </row>
    <row r="9638" spans="1:4" ht="25.5">
      <c r="A9638" s="571">
        <v>37459</v>
      </c>
      <c r="B9638" s="571" t="s">
        <v>3516</v>
      </c>
      <c r="C9638" s="571" t="s">
        <v>6752</v>
      </c>
      <c r="D9638" s="572">
        <v>3.8</v>
      </c>
    </row>
    <row r="9639" spans="1:4" ht="51">
      <c r="A9639" s="571">
        <v>21029</v>
      </c>
      <c r="B9639" s="571" t="s">
        <v>3003</v>
      </c>
      <c r="C9639" s="571" t="s">
        <v>6748</v>
      </c>
      <c r="D9639" s="572">
        <v>271.64</v>
      </c>
    </row>
    <row r="9640" spans="1:4" ht="51">
      <c r="A9640" s="571">
        <v>21030</v>
      </c>
      <c r="B9640" s="571" t="s">
        <v>3004</v>
      </c>
      <c r="C9640" s="571" t="s">
        <v>6748</v>
      </c>
      <c r="D9640" s="572">
        <v>334.84</v>
      </c>
    </row>
    <row r="9641" spans="1:4" ht="51">
      <c r="A9641" s="571">
        <v>21031</v>
      </c>
      <c r="B9641" s="571" t="s">
        <v>3005</v>
      </c>
      <c r="C9641" s="571" t="s">
        <v>6748</v>
      </c>
      <c r="D9641" s="572">
        <v>416.87</v>
      </c>
    </row>
    <row r="9642" spans="1:4" ht="51">
      <c r="A9642" s="571">
        <v>21032</v>
      </c>
      <c r="B9642" s="571" t="s">
        <v>3006</v>
      </c>
      <c r="C9642" s="571" t="s">
        <v>6748</v>
      </c>
      <c r="D9642" s="572">
        <v>445.11</v>
      </c>
    </row>
    <row r="9643" spans="1:4" ht="51">
      <c r="A9643" s="571">
        <v>37527</v>
      </c>
      <c r="B9643" s="571" t="s">
        <v>3532</v>
      </c>
      <c r="C9643" s="571" t="s">
        <v>6748</v>
      </c>
      <c r="D9643" s="572">
        <v>402.08</v>
      </c>
    </row>
    <row r="9644" spans="1:4" ht="51">
      <c r="A9644" s="571">
        <v>37528</v>
      </c>
      <c r="B9644" s="571" t="s">
        <v>3533</v>
      </c>
      <c r="C9644" s="571" t="s">
        <v>6748</v>
      </c>
      <c r="D9644" s="572">
        <v>479.4</v>
      </c>
    </row>
    <row r="9645" spans="1:4" ht="51">
      <c r="A9645" s="571">
        <v>37529</v>
      </c>
      <c r="B9645" s="571" t="s">
        <v>3534</v>
      </c>
      <c r="C9645" s="571" t="s">
        <v>6748</v>
      </c>
      <c r="D9645" s="572">
        <v>484.11</v>
      </c>
    </row>
    <row r="9646" spans="1:4" ht="51">
      <c r="A9646" s="571">
        <v>37530</v>
      </c>
      <c r="B9646" s="571" t="s">
        <v>3535</v>
      </c>
      <c r="C9646" s="571" t="s">
        <v>6748</v>
      </c>
      <c r="D9646" s="572">
        <v>632.03</v>
      </c>
    </row>
    <row r="9647" spans="1:4" ht="51">
      <c r="A9647" s="571">
        <v>21034</v>
      </c>
      <c r="B9647" s="571" t="s">
        <v>3007</v>
      </c>
      <c r="C9647" s="571" t="s">
        <v>6748</v>
      </c>
      <c r="D9647" s="572">
        <v>539.24</v>
      </c>
    </row>
    <row r="9648" spans="1:4" ht="51">
      <c r="A9648" s="571">
        <v>37531</v>
      </c>
      <c r="B9648" s="571" t="s">
        <v>3536</v>
      </c>
      <c r="C9648" s="571" t="s">
        <v>6748</v>
      </c>
      <c r="D9648" s="572">
        <v>679.1</v>
      </c>
    </row>
    <row r="9649" spans="1:4" ht="51">
      <c r="A9649" s="571">
        <v>21036</v>
      </c>
      <c r="B9649" s="571" t="s">
        <v>3008</v>
      </c>
      <c r="C9649" s="571" t="s">
        <v>6748</v>
      </c>
      <c r="D9649" s="572">
        <v>825.67</v>
      </c>
    </row>
    <row r="9650" spans="1:4" ht="51">
      <c r="A9650" s="571">
        <v>21037</v>
      </c>
      <c r="B9650" s="571" t="s">
        <v>3009</v>
      </c>
      <c r="C9650" s="571" t="s">
        <v>6748</v>
      </c>
      <c r="D9650" s="572">
        <v>941.32</v>
      </c>
    </row>
    <row r="9651" spans="1:4" ht="51">
      <c r="A9651" s="571">
        <v>20185</v>
      </c>
      <c r="B9651" s="571" t="s">
        <v>2954</v>
      </c>
      <c r="C9651" s="571" t="s">
        <v>6752</v>
      </c>
      <c r="D9651" s="572">
        <v>11</v>
      </c>
    </row>
    <row r="9652" spans="1:4" ht="25.5">
      <c r="A9652" s="571">
        <v>20260</v>
      </c>
      <c r="B9652" s="571" t="s">
        <v>6970</v>
      </c>
      <c r="C9652" s="571" t="s">
        <v>6748</v>
      </c>
      <c r="D9652" s="572">
        <v>5.51</v>
      </c>
    </row>
    <row r="9653" spans="1:4" ht="51">
      <c r="A9653" s="571">
        <v>42011</v>
      </c>
      <c r="B9653" s="571" t="s">
        <v>7329</v>
      </c>
      <c r="C9653" s="571" t="s">
        <v>6748</v>
      </c>
      <c r="D9653" s="572">
        <v>6.91</v>
      </c>
    </row>
    <row r="9654" spans="1:4" ht="38.25">
      <c r="A9654" s="571">
        <v>37523</v>
      </c>
      <c r="B9654" s="571" t="s">
        <v>3529</v>
      </c>
      <c r="C9654" s="571" t="s">
        <v>6748</v>
      </c>
      <c r="D9654" s="572">
        <v>425734.79</v>
      </c>
    </row>
    <row r="9655" spans="1:4" ht="38.25">
      <c r="A9655" s="571">
        <v>37515</v>
      </c>
      <c r="B9655" s="571" t="s">
        <v>3523</v>
      </c>
      <c r="C9655" s="571" t="s">
        <v>6748</v>
      </c>
      <c r="D9655" s="572">
        <v>378500</v>
      </c>
    </row>
    <row r="9656" spans="1:4" ht="38.25">
      <c r="A9656" s="571">
        <v>12899</v>
      </c>
      <c r="B9656" s="571" t="s">
        <v>6949</v>
      </c>
      <c r="C9656" s="571" t="s">
        <v>6748</v>
      </c>
      <c r="D9656" s="572">
        <v>91.23</v>
      </c>
    </row>
    <row r="9657" spans="1:4" ht="38.25">
      <c r="A9657" s="571">
        <v>12898</v>
      </c>
      <c r="B9657" s="571" t="s">
        <v>6948</v>
      </c>
      <c r="C9657" s="571" t="s">
        <v>6748</v>
      </c>
      <c r="D9657" s="572">
        <v>144.71</v>
      </c>
    </row>
    <row r="9658" spans="1:4" ht="25.5">
      <c r="A9658" s="571">
        <v>42528</v>
      </c>
      <c r="B9658" s="571" t="s">
        <v>13461</v>
      </c>
      <c r="C9658" s="571" t="s">
        <v>6753</v>
      </c>
      <c r="D9658" s="572">
        <v>6.25</v>
      </c>
    </row>
    <row r="9659" spans="1:4" ht="25.5">
      <c r="A9659" s="571">
        <v>39696</v>
      </c>
      <c r="B9659" s="571" t="s">
        <v>6671</v>
      </c>
      <c r="C9659" s="571" t="s">
        <v>6753</v>
      </c>
      <c r="D9659" s="572">
        <v>4.4000000000000004</v>
      </c>
    </row>
    <row r="9660" spans="1:4" ht="25.5">
      <c r="A9660" s="571">
        <v>39700</v>
      </c>
      <c r="B9660" s="571" t="s">
        <v>6070</v>
      </c>
      <c r="C9660" s="571" t="s">
        <v>6753</v>
      </c>
      <c r="D9660" s="572">
        <v>18.14</v>
      </c>
    </row>
    <row r="9661" spans="1:4" ht="38.25">
      <c r="A9661" s="571">
        <v>11621</v>
      </c>
      <c r="B9661" s="571" t="s">
        <v>6007</v>
      </c>
      <c r="C9661" s="571" t="s">
        <v>6753</v>
      </c>
      <c r="D9661" s="572">
        <v>36.1</v>
      </c>
    </row>
    <row r="9662" spans="1:4" ht="38.25">
      <c r="A9662" s="571">
        <v>4014</v>
      </c>
      <c r="B9662" s="571" t="s">
        <v>5968</v>
      </c>
      <c r="C9662" s="571" t="s">
        <v>6753</v>
      </c>
      <c r="D9662" s="572">
        <v>37.35</v>
      </c>
    </row>
    <row r="9663" spans="1:4" ht="38.25">
      <c r="A9663" s="571">
        <v>4015</v>
      </c>
      <c r="B9663" s="571" t="s">
        <v>5969</v>
      </c>
      <c r="C9663" s="571" t="s">
        <v>6753</v>
      </c>
      <c r="D9663" s="572">
        <v>45.86</v>
      </c>
    </row>
    <row r="9664" spans="1:4" ht="38.25">
      <c r="A9664" s="571">
        <v>4017</v>
      </c>
      <c r="B9664" s="571" t="s">
        <v>5971</v>
      </c>
      <c r="C9664" s="571" t="s">
        <v>6753</v>
      </c>
      <c r="D9664" s="572">
        <v>66.739999999999995</v>
      </c>
    </row>
    <row r="9665" spans="1:4" ht="38.25">
      <c r="A9665" s="571">
        <v>4016</v>
      </c>
      <c r="B9665" s="571" t="s">
        <v>5970</v>
      </c>
      <c r="C9665" s="571" t="s">
        <v>6753</v>
      </c>
      <c r="D9665" s="572">
        <v>26.36</v>
      </c>
    </row>
    <row r="9666" spans="1:4">
      <c r="A9666" s="571">
        <v>39699</v>
      </c>
      <c r="B9666" s="571" t="s">
        <v>4240</v>
      </c>
      <c r="C9666" s="571" t="s">
        <v>6753</v>
      </c>
      <c r="D9666" s="572">
        <v>10.61</v>
      </c>
    </row>
    <row r="9667" spans="1:4" ht="25.5">
      <c r="A9667" s="571">
        <v>38544</v>
      </c>
      <c r="B9667" s="571" t="s">
        <v>6041</v>
      </c>
      <c r="C9667" s="571" t="s">
        <v>6753</v>
      </c>
      <c r="D9667" s="572">
        <v>6.76</v>
      </c>
    </row>
    <row r="9668" spans="1:4" ht="25.5">
      <c r="A9668" s="571">
        <v>38545</v>
      </c>
      <c r="B9668" s="571" t="s">
        <v>6042</v>
      </c>
      <c r="C9668" s="571" t="s">
        <v>6753</v>
      </c>
      <c r="D9668" s="572">
        <v>4.34</v>
      </c>
    </row>
    <row r="9669" spans="1:4" ht="38.25">
      <c r="A9669" s="571">
        <v>42527</v>
      </c>
      <c r="B9669" s="571" t="s">
        <v>13462</v>
      </c>
      <c r="C9669" s="571" t="s">
        <v>6753</v>
      </c>
      <c r="D9669" s="572">
        <v>16.53</v>
      </c>
    </row>
    <row r="9670" spans="1:4" ht="38.25">
      <c r="A9670" s="571">
        <v>39323</v>
      </c>
      <c r="B9670" s="571" t="s">
        <v>6055</v>
      </c>
      <c r="C9670" s="571" t="s">
        <v>6753</v>
      </c>
      <c r="D9670" s="572">
        <v>16.579999999999998</v>
      </c>
    </row>
    <row r="9671" spans="1:4" ht="51">
      <c r="A9671" s="571">
        <v>626</v>
      </c>
      <c r="B9671" s="571" t="s">
        <v>346</v>
      </c>
      <c r="C9671" s="571" t="s">
        <v>6745</v>
      </c>
      <c r="D9671" s="572">
        <v>14.61</v>
      </c>
    </row>
    <row r="9672" spans="1:4" ht="25.5">
      <c r="A9672" s="571">
        <v>25860</v>
      </c>
      <c r="B9672" s="571" t="s">
        <v>3062</v>
      </c>
      <c r="C9672" s="571" t="s">
        <v>6753</v>
      </c>
      <c r="D9672" s="572">
        <v>8.48</v>
      </c>
    </row>
    <row r="9673" spans="1:4" ht="25.5">
      <c r="A9673" s="571">
        <v>25861</v>
      </c>
      <c r="B9673" s="571" t="s">
        <v>3063</v>
      </c>
      <c r="C9673" s="571" t="s">
        <v>6753</v>
      </c>
      <c r="D9673" s="572">
        <v>12.8</v>
      </c>
    </row>
    <row r="9674" spans="1:4" ht="25.5">
      <c r="A9674" s="571">
        <v>25862</v>
      </c>
      <c r="B9674" s="571" t="s">
        <v>3064</v>
      </c>
      <c r="C9674" s="571" t="s">
        <v>6753</v>
      </c>
      <c r="D9674" s="572">
        <v>13.59</v>
      </c>
    </row>
    <row r="9675" spans="1:4" ht="25.5">
      <c r="A9675" s="571">
        <v>25863</v>
      </c>
      <c r="B9675" s="571" t="s">
        <v>3065</v>
      </c>
      <c r="C9675" s="571" t="s">
        <v>6753</v>
      </c>
      <c r="D9675" s="572">
        <v>16.989999999999998</v>
      </c>
    </row>
    <row r="9676" spans="1:4" ht="25.5">
      <c r="A9676" s="571">
        <v>25864</v>
      </c>
      <c r="B9676" s="571" t="s">
        <v>3066</v>
      </c>
      <c r="C9676" s="571" t="s">
        <v>6753</v>
      </c>
      <c r="D9676" s="572">
        <v>25.48</v>
      </c>
    </row>
    <row r="9677" spans="1:4" ht="25.5">
      <c r="A9677" s="571">
        <v>25865</v>
      </c>
      <c r="B9677" s="571" t="s">
        <v>3067</v>
      </c>
      <c r="C9677" s="571" t="s">
        <v>6753</v>
      </c>
      <c r="D9677" s="572">
        <v>34.130000000000003</v>
      </c>
    </row>
    <row r="9678" spans="1:4" ht="25.5">
      <c r="A9678" s="571">
        <v>25866</v>
      </c>
      <c r="B9678" s="571" t="s">
        <v>3068</v>
      </c>
      <c r="C9678" s="571" t="s">
        <v>6753</v>
      </c>
      <c r="D9678" s="572">
        <v>42.38</v>
      </c>
    </row>
    <row r="9679" spans="1:4" ht="38.25">
      <c r="A9679" s="571">
        <v>25868</v>
      </c>
      <c r="B9679" s="571" t="s">
        <v>3070</v>
      </c>
      <c r="C9679" s="571" t="s">
        <v>6753</v>
      </c>
      <c r="D9679" s="572">
        <v>9.4600000000000009</v>
      </c>
    </row>
    <row r="9680" spans="1:4" ht="38.25">
      <c r="A9680" s="571">
        <v>25869</v>
      </c>
      <c r="B9680" s="571" t="s">
        <v>3071</v>
      </c>
      <c r="C9680" s="571" t="s">
        <v>6753</v>
      </c>
      <c r="D9680" s="572">
        <v>13.35</v>
      </c>
    </row>
    <row r="9681" spans="1:4" ht="38.25">
      <c r="A9681" s="571">
        <v>25870</v>
      </c>
      <c r="B9681" s="571" t="s">
        <v>3072</v>
      </c>
      <c r="C9681" s="571" t="s">
        <v>6753</v>
      </c>
      <c r="D9681" s="572">
        <v>15.13</v>
      </c>
    </row>
    <row r="9682" spans="1:4" ht="38.25">
      <c r="A9682" s="571">
        <v>25871</v>
      </c>
      <c r="B9682" s="571" t="s">
        <v>3073</v>
      </c>
      <c r="C9682" s="571" t="s">
        <v>6753</v>
      </c>
      <c r="D9682" s="572">
        <v>18.579999999999998</v>
      </c>
    </row>
    <row r="9683" spans="1:4" ht="38.25">
      <c r="A9683" s="571">
        <v>25867</v>
      </c>
      <c r="B9683" s="571" t="s">
        <v>3069</v>
      </c>
      <c r="C9683" s="571" t="s">
        <v>6753</v>
      </c>
      <c r="D9683" s="572">
        <v>27.51</v>
      </c>
    </row>
    <row r="9684" spans="1:4" ht="38.25">
      <c r="A9684" s="571">
        <v>25872</v>
      </c>
      <c r="B9684" s="571" t="s">
        <v>3074</v>
      </c>
      <c r="C9684" s="571" t="s">
        <v>6753</v>
      </c>
      <c r="D9684" s="572">
        <v>37.18</v>
      </c>
    </row>
    <row r="9685" spans="1:4" ht="38.25">
      <c r="A9685" s="571">
        <v>25873</v>
      </c>
      <c r="B9685" s="571" t="s">
        <v>3075</v>
      </c>
      <c r="C9685" s="571" t="s">
        <v>6753</v>
      </c>
      <c r="D9685" s="572">
        <v>46.38</v>
      </c>
    </row>
    <row r="9686" spans="1:4" ht="25.5">
      <c r="A9686" s="571">
        <v>40637</v>
      </c>
      <c r="B9686" s="571" t="s">
        <v>4391</v>
      </c>
      <c r="C9686" s="571" t="s">
        <v>6748</v>
      </c>
      <c r="D9686" s="572">
        <v>444393.8</v>
      </c>
    </row>
    <row r="9687" spans="1:4" ht="38.25">
      <c r="A9687" s="571">
        <v>13836</v>
      </c>
      <c r="B9687" s="571" t="s">
        <v>2808</v>
      </c>
      <c r="C9687" s="571" t="s">
        <v>6748</v>
      </c>
      <c r="D9687" s="572">
        <v>58194.7</v>
      </c>
    </row>
    <row r="9688" spans="1:4" ht="63.75">
      <c r="A9688" s="571">
        <v>14534</v>
      </c>
      <c r="B9688" s="571" t="s">
        <v>2860</v>
      </c>
      <c r="C9688" s="571" t="s">
        <v>6748</v>
      </c>
      <c r="D9688" s="572">
        <v>24361.84</v>
      </c>
    </row>
    <row r="9689" spans="1:4" ht="38.25">
      <c r="A9689" s="571">
        <v>14619</v>
      </c>
      <c r="B9689" s="571" t="s">
        <v>2868</v>
      </c>
      <c r="C9689" s="571" t="s">
        <v>6748</v>
      </c>
      <c r="D9689" s="572">
        <v>9383.42</v>
      </c>
    </row>
    <row r="9690" spans="1:4" ht="63.75">
      <c r="A9690" s="571">
        <v>14535</v>
      </c>
      <c r="B9690" s="571" t="s">
        <v>6963</v>
      </c>
      <c r="C9690" s="571" t="s">
        <v>6748</v>
      </c>
      <c r="D9690" s="572">
        <v>241793.62</v>
      </c>
    </row>
    <row r="9691" spans="1:4" ht="102">
      <c r="A9691" s="571">
        <v>39813</v>
      </c>
      <c r="B9691" s="571" t="s">
        <v>7274</v>
      </c>
      <c r="C9691" s="571" t="s">
        <v>6748</v>
      </c>
      <c r="D9691" s="572">
        <v>14256.33</v>
      </c>
    </row>
    <row r="9692" spans="1:4">
      <c r="A9692" s="571">
        <v>12868</v>
      </c>
      <c r="B9692" s="571" t="s">
        <v>2740</v>
      </c>
      <c r="C9692" s="571" t="s">
        <v>6751</v>
      </c>
      <c r="D9692" s="572">
        <v>12.68</v>
      </c>
    </row>
    <row r="9693" spans="1:4">
      <c r="A9693" s="571">
        <v>40916</v>
      </c>
      <c r="B9693" s="571" t="s">
        <v>4437</v>
      </c>
      <c r="C9693" s="571" t="s">
        <v>6936</v>
      </c>
      <c r="D9693" s="572">
        <v>2236.52</v>
      </c>
    </row>
    <row r="9694" spans="1:4">
      <c r="A9694" s="571">
        <v>4755</v>
      </c>
      <c r="B9694" s="571" t="s">
        <v>1475</v>
      </c>
      <c r="C9694" s="571" t="s">
        <v>6751</v>
      </c>
      <c r="D9694" s="572">
        <v>12.97</v>
      </c>
    </row>
    <row r="9695" spans="1:4">
      <c r="A9695" s="571">
        <v>41067</v>
      </c>
      <c r="B9695" s="571" t="s">
        <v>4489</v>
      </c>
      <c r="C9695" s="571" t="s">
        <v>6936</v>
      </c>
      <c r="D9695" s="572">
        <v>2286.71</v>
      </c>
    </row>
    <row r="9696" spans="1:4">
      <c r="A9696" s="571">
        <v>38463</v>
      </c>
      <c r="B9696" s="571" t="s">
        <v>3868</v>
      </c>
      <c r="C9696" s="571" t="s">
        <v>6748</v>
      </c>
      <c r="D9696" s="572">
        <v>23.77</v>
      </c>
    </row>
    <row r="9697" spans="1:4" ht="51">
      <c r="A9697" s="571">
        <v>40703</v>
      </c>
      <c r="B9697" s="571" t="s">
        <v>4397</v>
      </c>
      <c r="C9697" s="571" t="s">
        <v>6748</v>
      </c>
      <c r="D9697" s="572">
        <v>8337.9599999999991</v>
      </c>
    </row>
    <row r="9698" spans="1:4" ht="25.5">
      <c r="A9698" s="571">
        <v>14531</v>
      </c>
      <c r="B9698" s="571" t="s">
        <v>2859</v>
      </c>
      <c r="C9698" s="571" t="s">
        <v>6748</v>
      </c>
      <c r="D9698" s="572">
        <v>15545.1</v>
      </c>
    </row>
    <row r="9699" spans="1:4" ht="25.5">
      <c r="A9699" s="571">
        <v>36533</v>
      </c>
      <c r="B9699" s="571" t="s">
        <v>3427</v>
      </c>
      <c r="C9699" s="571" t="s">
        <v>6748</v>
      </c>
      <c r="D9699" s="572">
        <v>17888.43</v>
      </c>
    </row>
    <row r="9700" spans="1:4" ht="25.5">
      <c r="A9700" s="571">
        <v>11616</v>
      </c>
      <c r="B9700" s="571" t="s">
        <v>2393</v>
      </c>
      <c r="C9700" s="571" t="s">
        <v>6748</v>
      </c>
      <c r="D9700" s="572">
        <v>16895.36</v>
      </c>
    </row>
    <row r="9701" spans="1:4" ht="25.5">
      <c r="A9701" s="571">
        <v>41898</v>
      </c>
      <c r="B9701" s="571" t="s">
        <v>4531</v>
      </c>
      <c r="C9701" s="571" t="s">
        <v>6748</v>
      </c>
      <c r="D9701" s="572">
        <v>19009.580000000002</v>
      </c>
    </row>
    <row r="9702" spans="1:4" ht="38.25">
      <c r="A9702" s="571">
        <v>13447</v>
      </c>
      <c r="B9702" s="571" t="s">
        <v>2795</v>
      </c>
      <c r="C9702" s="571" t="s">
        <v>6748</v>
      </c>
      <c r="D9702" s="572">
        <v>34978.93</v>
      </c>
    </row>
    <row r="9703" spans="1:4" ht="25.5">
      <c r="A9703" s="571">
        <v>14529</v>
      </c>
      <c r="B9703" s="571" t="s">
        <v>2858</v>
      </c>
      <c r="C9703" s="571" t="s">
        <v>6748</v>
      </c>
      <c r="D9703" s="572">
        <v>19562.830000000002</v>
      </c>
    </row>
    <row r="9704" spans="1:4" ht="25.5">
      <c r="A9704" s="571">
        <v>10747</v>
      </c>
      <c r="B9704" s="571" t="s">
        <v>2174</v>
      </c>
      <c r="C9704" s="571" t="s">
        <v>6748</v>
      </c>
      <c r="D9704" s="572">
        <v>19194.12</v>
      </c>
    </row>
    <row r="9705" spans="1:4" ht="38.25">
      <c r="A9705" s="571">
        <v>36141</v>
      </c>
      <c r="B9705" s="571" t="s">
        <v>3337</v>
      </c>
      <c r="C9705" s="571" t="s">
        <v>6748</v>
      </c>
      <c r="D9705" s="572">
        <v>32.4</v>
      </c>
    </row>
    <row r="9706" spans="1:4">
      <c r="A9706" s="571">
        <v>4053</v>
      </c>
      <c r="B9706" s="571" t="s">
        <v>1302</v>
      </c>
      <c r="C9706" s="571" t="s">
        <v>6809</v>
      </c>
      <c r="D9706" s="572">
        <v>44.87</v>
      </c>
    </row>
    <row r="9707" spans="1:4">
      <c r="A9707" s="571">
        <v>4052</v>
      </c>
      <c r="B9707" s="571" t="s">
        <v>1301</v>
      </c>
      <c r="C9707" s="571" t="s">
        <v>6810</v>
      </c>
      <c r="D9707" s="572">
        <v>91.52</v>
      </c>
    </row>
    <row r="9708" spans="1:4" ht="25.5">
      <c r="A9708" s="571">
        <v>4056</v>
      </c>
      <c r="B9708" s="571" t="s">
        <v>1303</v>
      </c>
      <c r="C9708" s="571" t="s">
        <v>6809</v>
      </c>
      <c r="D9708" s="572">
        <v>23.59</v>
      </c>
    </row>
    <row r="9709" spans="1:4">
      <c r="A9709" s="571">
        <v>4051</v>
      </c>
      <c r="B9709" s="571" t="s">
        <v>1298</v>
      </c>
      <c r="C9709" s="571" t="s">
        <v>6810</v>
      </c>
      <c r="D9709" s="572">
        <v>58.9</v>
      </c>
    </row>
    <row r="9710" spans="1:4">
      <c r="A9710" s="571">
        <v>4048</v>
      </c>
      <c r="B9710" s="571" t="s">
        <v>1298</v>
      </c>
      <c r="C9710" s="571" t="s">
        <v>6747</v>
      </c>
      <c r="D9710" s="572">
        <v>3.27</v>
      </c>
    </row>
    <row r="9711" spans="1:4">
      <c r="A9711" s="571">
        <v>4047</v>
      </c>
      <c r="B9711" s="571" t="s">
        <v>1298</v>
      </c>
      <c r="C9711" s="571" t="s">
        <v>6809</v>
      </c>
      <c r="D9711" s="572">
        <v>11.78</v>
      </c>
    </row>
    <row r="9712" spans="1:4" ht="51">
      <c r="A9712" s="571">
        <v>39434</v>
      </c>
      <c r="B9712" s="571" t="s">
        <v>4112</v>
      </c>
      <c r="C9712" s="571" t="s">
        <v>6745</v>
      </c>
      <c r="D9712" s="572">
        <v>3.83</v>
      </c>
    </row>
    <row r="9713" spans="1:4" ht="38.25">
      <c r="A9713" s="571">
        <v>39433</v>
      </c>
      <c r="B9713" s="571" t="s">
        <v>4111</v>
      </c>
      <c r="C9713" s="571" t="s">
        <v>6745</v>
      </c>
      <c r="D9713" s="572">
        <v>2.75</v>
      </c>
    </row>
    <row r="9714" spans="1:4" ht="25.5">
      <c r="A9714" s="571">
        <v>4049</v>
      </c>
      <c r="B9714" s="571" t="s">
        <v>1299</v>
      </c>
      <c r="C9714" s="571" t="s">
        <v>6747</v>
      </c>
      <c r="D9714" s="572">
        <v>36.9</v>
      </c>
    </row>
    <row r="9715" spans="1:4">
      <c r="A9715" s="571">
        <v>38120</v>
      </c>
      <c r="B9715" s="571" t="s">
        <v>3770</v>
      </c>
      <c r="C9715" s="571" t="s">
        <v>6745</v>
      </c>
      <c r="D9715" s="572">
        <v>103.97</v>
      </c>
    </row>
    <row r="9716" spans="1:4" ht="25.5">
      <c r="A9716" s="571">
        <v>38877</v>
      </c>
      <c r="B9716" s="571" t="s">
        <v>3925</v>
      </c>
      <c r="C9716" s="571" t="s">
        <v>6745</v>
      </c>
      <c r="D9716" s="572">
        <v>4.9400000000000004</v>
      </c>
    </row>
    <row r="9717" spans="1:4" ht="38.25">
      <c r="A9717" s="571">
        <v>34546</v>
      </c>
      <c r="B9717" s="571" t="s">
        <v>6977</v>
      </c>
      <c r="C9717" s="571" t="s">
        <v>6745</v>
      </c>
      <c r="D9717" s="572">
        <v>4.9800000000000004</v>
      </c>
    </row>
    <row r="9718" spans="1:4">
      <c r="A9718" s="571">
        <v>10498</v>
      </c>
      <c r="B9718" s="571" t="s">
        <v>2100</v>
      </c>
      <c r="C9718" s="571" t="s">
        <v>6745</v>
      </c>
      <c r="D9718" s="572">
        <v>6.69</v>
      </c>
    </row>
    <row r="9719" spans="1:4">
      <c r="A9719" s="571">
        <v>4823</v>
      </c>
      <c r="B9719" s="571" t="s">
        <v>1504</v>
      </c>
      <c r="C9719" s="571" t="s">
        <v>6745</v>
      </c>
      <c r="D9719" s="572">
        <v>28.09</v>
      </c>
    </row>
    <row r="9720" spans="1:4" ht="25.5">
      <c r="A9720" s="571">
        <v>12357</v>
      </c>
      <c r="B9720" s="571" t="s">
        <v>2611</v>
      </c>
      <c r="C9720" s="571" t="s">
        <v>6748</v>
      </c>
      <c r="D9720" s="572">
        <v>134.91999999999999</v>
      </c>
    </row>
    <row r="9721" spans="1:4" ht="25.5">
      <c r="A9721" s="571">
        <v>12358</v>
      </c>
      <c r="B9721" s="571" t="s">
        <v>2612</v>
      </c>
      <c r="C9721" s="571" t="s">
        <v>6748</v>
      </c>
      <c r="D9721" s="572">
        <v>151.76</v>
      </c>
    </row>
    <row r="9722" spans="1:4" ht="38.25">
      <c r="A9722" s="571">
        <v>11079</v>
      </c>
      <c r="B9722" s="571" t="s">
        <v>2256</v>
      </c>
      <c r="C9722" s="571" t="s">
        <v>6746</v>
      </c>
      <c r="D9722" s="572">
        <v>795.59</v>
      </c>
    </row>
    <row r="9723" spans="1:4" ht="38.25">
      <c r="A9723" s="571">
        <v>11082</v>
      </c>
      <c r="B9723" s="571" t="s">
        <v>2257</v>
      </c>
      <c r="C9723" s="571" t="s">
        <v>6746</v>
      </c>
      <c r="D9723" s="572">
        <v>811.7</v>
      </c>
    </row>
    <row r="9724" spans="1:4">
      <c r="A9724" s="571">
        <v>4058</v>
      </c>
      <c r="B9724" s="571" t="s">
        <v>1304</v>
      </c>
      <c r="C9724" s="571" t="s">
        <v>6751</v>
      </c>
      <c r="D9724" s="572">
        <v>14.36</v>
      </c>
    </row>
    <row r="9725" spans="1:4" ht="25.5">
      <c r="A9725" s="571">
        <v>40974</v>
      </c>
      <c r="B9725" s="571" t="s">
        <v>4458</v>
      </c>
      <c r="C9725" s="571" t="s">
        <v>6936</v>
      </c>
      <c r="D9725" s="572">
        <v>2534.63</v>
      </c>
    </row>
    <row r="9726" spans="1:4">
      <c r="A9726" s="571">
        <v>34794</v>
      </c>
      <c r="B9726" s="571" t="s">
        <v>3314</v>
      </c>
      <c r="C9726" s="571" t="s">
        <v>6751</v>
      </c>
      <c r="D9726" s="572">
        <v>14.44</v>
      </c>
    </row>
    <row r="9727" spans="1:4">
      <c r="A9727" s="571">
        <v>40925</v>
      </c>
      <c r="B9727" s="571" t="s">
        <v>4445</v>
      </c>
      <c r="C9727" s="571" t="s">
        <v>6936</v>
      </c>
      <c r="D9727" s="572">
        <v>2546.4299999999998</v>
      </c>
    </row>
    <row r="9728" spans="1:4" ht="25.5">
      <c r="A9728" s="571">
        <v>13741</v>
      </c>
      <c r="B9728" s="571" t="s">
        <v>2805</v>
      </c>
      <c r="C9728" s="571" t="s">
        <v>6748</v>
      </c>
      <c r="D9728" s="572">
        <v>1913.29</v>
      </c>
    </row>
    <row r="9729" spans="1:4" ht="38.25">
      <c r="A9729" s="571">
        <v>3288</v>
      </c>
      <c r="B9729" s="571" t="s">
        <v>1008</v>
      </c>
      <c r="C9729" s="571" t="s">
        <v>6752</v>
      </c>
      <c r="D9729" s="572">
        <v>3.2</v>
      </c>
    </row>
    <row r="9730" spans="1:4" ht="38.25">
      <c r="A9730" s="571">
        <v>13587</v>
      </c>
      <c r="B9730" s="571" t="s">
        <v>2801</v>
      </c>
      <c r="C9730" s="571" t="s">
        <v>6752</v>
      </c>
      <c r="D9730" s="572">
        <v>1.93</v>
      </c>
    </row>
    <row r="9731" spans="1:4" ht="25.5">
      <c r="A9731" s="571">
        <v>38598</v>
      </c>
      <c r="B9731" s="571" t="s">
        <v>3900</v>
      </c>
      <c r="C9731" s="571" t="s">
        <v>6748</v>
      </c>
      <c r="D9731" s="572">
        <v>2.21</v>
      </c>
    </row>
    <row r="9732" spans="1:4" ht="25.5">
      <c r="A9732" s="571">
        <v>38595</v>
      </c>
      <c r="B9732" s="571" t="s">
        <v>3897</v>
      </c>
      <c r="C9732" s="571" t="s">
        <v>6748</v>
      </c>
      <c r="D9732" s="572">
        <v>1.52</v>
      </c>
    </row>
    <row r="9733" spans="1:4" ht="25.5">
      <c r="A9733" s="571">
        <v>38592</v>
      </c>
      <c r="B9733" s="571" t="s">
        <v>3894</v>
      </c>
      <c r="C9733" s="571" t="s">
        <v>6748</v>
      </c>
      <c r="D9733" s="572">
        <v>2</v>
      </c>
    </row>
    <row r="9734" spans="1:4" ht="25.5">
      <c r="A9734" s="571">
        <v>38588</v>
      </c>
      <c r="B9734" s="571" t="s">
        <v>3890</v>
      </c>
      <c r="C9734" s="571" t="s">
        <v>6748</v>
      </c>
      <c r="D9734" s="572">
        <v>1.26</v>
      </c>
    </row>
    <row r="9735" spans="1:4" ht="25.5">
      <c r="A9735" s="571">
        <v>38593</v>
      </c>
      <c r="B9735" s="571" t="s">
        <v>3895</v>
      </c>
      <c r="C9735" s="571" t="s">
        <v>6748</v>
      </c>
      <c r="D9735" s="572">
        <v>2.14</v>
      </c>
    </row>
    <row r="9736" spans="1:4" ht="25.5">
      <c r="A9736" s="571">
        <v>38589</v>
      </c>
      <c r="B9736" s="571" t="s">
        <v>3891</v>
      </c>
      <c r="C9736" s="571" t="s">
        <v>6748</v>
      </c>
      <c r="D9736" s="572">
        <v>1.53</v>
      </c>
    </row>
    <row r="9737" spans="1:4" ht="25.5">
      <c r="A9737" s="571">
        <v>38594</v>
      </c>
      <c r="B9737" s="571" t="s">
        <v>3896</v>
      </c>
      <c r="C9737" s="571" t="s">
        <v>6748</v>
      </c>
      <c r="D9737" s="572">
        <v>3.18</v>
      </c>
    </row>
    <row r="9738" spans="1:4" ht="25.5">
      <c r="A9738" s="571">
        <v>34787</v>
      </c>
      <c r="B9738" s="571" t="s">
        <v>3312</v>
      </c>
      <c r="C9738" s="571" t="s">
        <v>6748</v>
      </c>
      <c r="D9738" s="572">
        <v>0.9</v>
      </c>
    </row>
    <row r="9739" spans="1:4" ht="25.5">
      <c r="A9739" s="571">
        <v>34788</v>
      </c>
      <c r="B9739" s="571" t="s">
        <v>3313</v>
      </c>
      <c r="C9739" s="571" t="s">
        <v>6748</v>
      </c>
      <c r="D9739" s="572">
        <v>0.9</v>
      </c>
    </row>
    <row r="9740" spans="1:4" ht="25.5">
      <c r="A9740" s="571">
        <v>34784</v>
      </c>
      <c r="B9740" s="571" t="s">
        <v>3310</v>
      </c>
      <c r="C9740" s="571" t="s">
        <v>6748</v>
      </c>
      <c r="D9740" s="572">
        <v>0.99</v>
      </c>
    </row>
    <row r="9741" spans="1:4" ht="25.5">
      <c r="A9741" s="571">
        <v>34781</v>
      </c>
      <c r="B9741" s="571" t="s">
        <v>3307</v>
      </c>
      <c r="C9741" s="571" t="s">
        <v>6748</v>
      </c>
      <c r="D9741" s="572">
        <v>1.1299999999999999</v>
      </c>
    </row>
    <row r="9742" spans="1:4" ht="25.5">
      <c r="A9742" s="571">
        <v>34773</v>
      </c>
      <c r="B9742" s="571" t="s">
        <v>12094</v>
      </c>
      <c r="C9742" s="571" t="s">
        <v>6748</v>
      </c>
      <c r="D9742" s="572">
        <v>1.59</v>
      </c>
    </row>
    <row r="9743" spans="1:4" ht="25.5">
      <c r="A9743" s="571">
        <v>34769</v>
      </c>
      <c r="B9743" s="571" t="s">
        <v>12092</v>
      </c>
      <c r="C9743" s="571" t="s">
        <v>6748</v>
      </c>
      <c r="D9743" s="572">
        <v>1.84</v>
      </c>
    </row>
    <row r="9744" spans="1:4" ht="25.5">
      <c r="A9744" s="571">
        <v>34763</v>
      </c>
      <c r="B9744" s="571" t="s">
        <v>12090</v>
      </c>
      <c r="C9744" s="571" t="s">
        <v>6748</v>
      </c>
      <c r="D9744" s="572">
        <v>1.07</v>
      </c>
    </row>
    <row r="9745" spans="1:4" ht="25.5">
      <c r="A9745" s="571">
        <v>34774</v>
      </c>
      <c r="B9745" s="571" t="s">
        <v>12095</v>
      </c>
      <c r="C9745" s="571" t="s">
        <v>6748</v>
      </c>
      <c r="D9745" s="572">
        <v>1.42</v>
      </c>
    </row>
    <row r="9746" spans="1:4" ht="25.5">
      <c r="A9746" s="571">
        <v>34771</v>
      </c>
      <c r="B9746" s="571" t="s">
        <v>12093</v>
      </c>
      <c r="C9746" s="571" t="s">
        <v>6748</v>
      </c>
      <c r="D9746" s="572">
        <v>1.63</v>
      </c>
    </row>
    <row r="9747" spans="1:4" ht="25.5">
      <c r="A9747" s="571">
        <v>34764</v>
      </c>
      <c r="B9747" s="571" t="s">
        <v>12091</v>
      </c>
      <c r="C9747" s="571" t="s">
        <v>6748</v>
      </c>
      <c r="D9747" s="572">
        <v>1</v>
      </c>
    </row>
    <row r="9748" spans="1:4" ht="25.5">
      <c r="A9748" s="571">
        <v>4062</v>
      </c>
      <c r="B9748" s="571" t="s">
        <v>1307</v>
      </c>
      <c r="C9748" s="571" t="s">
        <v>6748</v>
      </c>
      <c r="D9748" s="572">
        <v>15.67</v>
      </c>
    </row>
    <row r="9749" spans="1:4" ht="25.5">
      <c r="A9749" s="571">
        <v>4059</v>
      </c>
      <c r="B9749" s="571" t="s">
        <v>1305</v>
      </c>
      <c r="C9749" s="571" t="s">
        <v>6752</v>
      </c>
      <c r="D9749" s="572">
        <v>19</v>
      </c>
    </row>
    <row r="9750" spans="1:4" ht="38.25">
      <c r="A9750" s="571">
        <v>4061</v>
      </c>
      <c r="B9750" s="571" t="s">
        <v>1306</v>
      </c>
      <c r="C9750" s="571" t="s">
        <v>6748</v>
      </c>
      <c r="D9750" s="572">
        <v>15.2</v>
      </c>
    </row>
    <row r="9751" spans="1:4" ht="38.25">
      <c r="A9751" s="571">
        <v>10608</v>
      </c>
      <c r="B9751" s="571" t="s">
        <v>2145</v>
      </c>
      <c r="C9751" s="571" t="s">
        <v>6748</v>
      </c>
      <c r="D9751" s="572">
        <v>8325</v>
      </c>
    </row>
    <row r="9752" spans="1:4">
      <c r="A9752" s="571">
        <v>4069</v>
      </c>
      <c r="B9752" s="571" t="s">
        <v>1308</v>
      </c>
      <c r="C9752" s="571" t="s">
        <v>6751</v>
      </c>
      <c r="D9752" s="572">
        <v>25.77</v>
      </c>
    </row>
    <row r="9753" spans="1:4">
      <c r="A9753" s="571">
        <v>40819</v>
      </c>
      <c r="B9753" s="571" t="s">
        <v>4416</v>
      </c>
      <c r="C9753" s="571" t="s">
        <v>6936</v>
      </c>
      <c r="D9753" s="572">
        <v>4546.17</v>
      </c>
    </row>
    <row r="9754" spans="1:4" ht="25.5">
      <c r="A9754" s="571">
        <v>34361</v>
      </c>
      <c r="B9754" s="571" t="s">
        <v>3143</v>
      </c>
      <c r="C9754" s="571" t="s">
        <v>6745</v>
      </c>
      <c r="D9754" s="572">
        <v>1.67</v>
      </c>
    </row>
    <row r="9755" spans="1:4" ht="38.25">
      <c r="A9755" s="571">
        <v>36512</v>
      </c>
      <c r="B9755" s="571" t="s">
        <v>3409</v>
      </c>
      <c r="C9755" s="571" t="s">
        <v>6748</v>
      </c>
      <c r="D9755" s="572">
        <v>10515.52</v>
      </c>
    </row>
    <row r="9756" spans="1:4" ht="38.25">
      <c r="A9756" s="571">
        <v>25972</v>
      </c>
      <c r="B9756" s="571" t="s">
        <v>3107</v>
      </c>
      <c r="C9756" s="571" t="s">
        <v>6745</v>
      </c>
      <c r="D9756" s="572">
        <v>8.77</v>
      </c>
    </row>
    <row r="9757" spans="1:4" ht="38.25">
      <c r="A9757" s="571">
        <v>25973</v>
      </c>
      <c r="B9757" s="571" t="s">
        <v>3108</v>
      </c>
      <c r="C9757" s="571" t="s">
        <v>6745</v>
      </c>
      <c r="D9757" s="572">
        <v>8.77</v>
      </c>
    </row>
    <row r="9758" spans="1:4" ht="25.5">
      <c r="A9758" s="571">
        <v>11697</v>
      </c>
      <c r="B9758" s="571" t="s">
        <v>2432</v>
      </c>
      <c r="C9758" s="571" t="s">
        <v>6748</v>
      </c>
      <c r="D9758" s="572">
        <v>411.9</v>
      </c>
    </row>
    <row r="9759" spans="1:4" ht="25.5">
      <c r="A9759" s="571">
        <v>11698</v>
      </c>
      <c r="B9759" s="571" t="s">
        <v>2433</v>
      </c>
      <c r="C9759" s="571" t="s">
        <v>6748</v>
      </c>
      <c r="D9759" s="572">
        <v>491.38</v>
      </c>
    </row>
    <row r="9760" spans="1:4" ht="25.5">
      <c r="A9760" s="571">
        <v>11699</v>
      </c>
      <c r="B9760" s="571" t="s">
        <v>2434</v>
      </c>
      <c r="C9760" s="571" t="s">
        <v>6748</v>
      </c>
      <c r="D9760" s="572">
        <v>543.08000000000004</v>
      </c>
    </row>
    <row r="9761" spans="1:4" ht="25.5">
      <c r="A9761" s="571">
        <v>10432</v>
      </c>
      <c r="B9761" s="571" t="s">
        <v>2088</v>
      </c>
      <c r="C9761" s="571" t="s">
        <v>6748</v>
      </c>
      <c r="D9761" s="572">
        <v>250.07</v>
      </c>
    </row>
    <row r="9762" spans="1:4" ht="25.5">
      <c r="A9762" s="571">
        <v>10430</v>
      </c>
      <c r="B9762" s="571" t="s">
        <v>2086</v>
      </c>
      <c r="C9762" s="571" t="s">
        <v>6748</v>
      </c>
      <c r="D9762" s="572">
        <v>269.32</v>
      </c>
    </row>
    <row r="9763" spans="1:4" ht="38.25">
      <c r="A9763" s="571">
        <v>37514</v>
      </c>
      <c r="B9763" s="571" t="s">
        <v>3522</v>
      </c>
      <c r="C9763" s="571" t="s">
        <v>6748</v>
      </c>
      <c r="D9763" s="572">
        <v>145000</v>
      </c>
    </row>
    <row r="9764" spans="1:4" ht="38.25">
      <c r="A9764" s="571">
        <v>37519</v>
      </c>
      <c r="B9764" s="571" t="s">
        <v>3525</v>
      </c>
      <c r="C9764" s="571" t="s">
        <v>6748</v>
      </c>
      <c r="D9764" s="572">
        <v>223777.54</v>
      </c>
    </row>
    <row r="9765" spans="1:4" ht="38.25">
      <c r="A9765" s="571">
        <v>37520</v>
      </c>
      <c r="B9765" s="571" t="s">
        <v>3526</v>
      </c>
      <c r="C9765" s="571" t="s">
        <v>6748</v>
      </c>
      <c r="D9765" s="572">
        <v>220109.05</v>
      </c>
    </row>
    <row r="9766" spans="1:4" ht="38.25">
      <c r="A9766" s="571">
        <v>37521</v>
      </c>
      <c r="B9766" s="571" t="s">
        <v>3527</v>
      </c>
      <c r="C9766" s="571" t="s">
        <v>6748</v>
      </c>
      <c r="D9766" s="572">
        <v>268533.05</v>
      </c>
    </row>
    <row r="9767" spans="1:4" ht="38.25">
      <c r="A9767" s="571">
        <v>37522</v>
      </c>
      <c r="B9767" s="571" t="s">
        <v>3528</v>
      </c>
      <c r="C9767" s="571" t="s">
        <v>6748</v>
      </c>
      <c r="D9767" s="572">
        <v>276612.07</v>
      </c>
    </row>
    <row r="9768" spans="1:4" ht="51">
      <c r="A9768" s="571">
        <v>21109</v>
      </c>
      <c r="B9768" s="571" t="s">
        <v>3031</v>
      </c>
      <c r="C9768" s="571" t="s">
        <v>6748</v>
      </c>
      <c r="D9768" s="572">
        <v>60.51</v>
      </c>
    </row>
    <row r="9769" spans="1:4" ht="25.5">
      <c r="A9769" s="571">
        <v>36800</v>
      </c>
      <c r="B9769" s="571" t="s">
        <v>3440</v>
      </c>
      <c r="C9769" s="571" t="s">
        <v>6748</v>
      </c>
      <c r="D9769" s="572">
        <v>79.95</v>
      </c>
    </row>
    <row r="9770" spans="1:4" ht="25.5">
      <c r="A9770" s="571">
        <v>11769</v>
      </c>
      <c r="B9770" s="571" t="s">
        <v>2474</v>
      </c>
      <c r="C9770" s="571" t="s">
        <v>6748</v>
      </c>
      <c r="D9770" s="572">
        <v>195.93</v>
      </c>
    </row>
    <row r="9771" spans="1:4" ht="25.5">
      <c r="A9771" s="571">
        <v>36793</v>
      </c>
      <c r="B9771" s="571" t="s">
        <v>3434</v>
      </c>
      <c r="C9771" s="571" t="s">
        <v>6748</v>
      </c>
      <c r="D9771" s="572">
        <v>317.22000000000003</v>
      </c>
    </row>
    <row r="9772" spans="1:4" ht="51">
      <c r="A9772" s="571">
        <v>37546</v>
      </c>
      <c r="B9772" s="571" t="s">
        <v>3548</v>
      </c>
      <c r="C9772" s="571" t="s">
        <v>6748</v>
      </c>
      <c r="D9772" s="572">
        <v>8649.9500000000007</v>
      </c>
    </row>
    <row r="9773" spans="1:4" ht="51">
      <c r="A9773" s="571">
        <v>37544</v>
      </c>
      <c r="B9773" s="571" t="s">
        <v>3546</v>
      </c>
      <c r="C9773" s="571" t="s">
        <v>6748</v>
      </c>
      <c r="D9773" s="572">
        <v>9148.7800000000007</v>
      </c>
    </row>
    <row r="9774" spans="1:4" ht="51">
      <c r="A9774" s="571">
        <v>37545</v>
      </c>
      <c r="B9774" s="571" t="s">
        <v>3547</v>
      </c>
      <c r="C9774" s="571" t="s">
        <v>6748</v>
      </c>
      <c r="D9774" s="572">
        <v>10885.82</v>
      </c>
    </row>
    <row r="9775" spans="1:4" ht="25.5">
      <c r="A9775" s="571">
        <v>11771</v>
      </c>
      <c r="B9775" s="571" t="s">
        <v>2475</v>
      </c>
      <c r="C9775" s="571" t="s">
        <v>6748</v>
      </c>
      <c r="D9775" s="572">
        <v>243.03</v>
      </c>
    </row>
    <row r="9776" spans="1:4" ht="63.75">
      <c r="A9776" s="571">
        <v>39919</v>
      </c>
      <c r="B9776" s="571" t="s">
        <v>4339</v>
      </c>
      <c r="C9776" s="571" t="s">
        <v>6748</v>
      </c>
      <c r="D9776" s="572">
        <v>43297.82</v>
      </c>
    </row>
    <row r="9777" spans="1:4" ht="38.25">
      <c r="A9777" s="571">
        <v>38385</v>
      </c>
      <c r="B9777" s="571" t="s">
        <v>7014</v>
      </c>
      <c r="C9777" s="571" t="s">
        <v>6748</v>
      </c>
      <c r="D9777" s="572">
        <v>36.04</v>
      </c>
    </row>
    <row r="9778" spans="1:4" ht="25.5">
      <c r="A9778" s="571">
        <v>37587</v>
      </c>
      <c r="B9778" s="571" t="s">
        <v>3562</v>
      </c>
      <c r="C9778" s="571" t="s">
        <v>6748</v>
      </c>
      <c r="D9778" s="572">
        <v>221.05</v>
      </c>
    </row>
    <row r="9779" spans="1:4" ht="25.5">
      <c r="A9779" s="571">
        <v>11571</v>
      </c>
      <c r="B9779" s="571" t="s">
        <v>2374</v>
      </c>
      <c r="C9779" s="571" t="s">
        <v>6748</v>
      </c>
      <c r="D9779" s="572">
        <v>180.67</v>
      </c>
    </row>
    <row r="9780" spans="1:4" ht="25.5">
      <c r="A9780" s="571">
        <v>11561</v>
      </c>
      <c r="B9780" s="571" t="s">
        <v>2373</v>
      </c>
      <c r="C9780" s="571" t="s">
        <v>6748</v>
      </c>
      <c r="D9780" s="572">
        <v>139.72999999999999</v>
      </c>
    </row>
    <row r="9781" spans="1:4" ht="25.5">
      <c r="A9781" s="571">
        <v>11560</v>
      </c>
      <c r="B9781" s="571" t="s">
        <v>2372</v>
      </c>
      <c r="C9781" s="571" t="s">
        <v>6748</v>
      </c>
      <c r="D9781" s="572">
        <v>118.93</v>
      </c>
    </row>
    <row r="9782" spans="1:4" ht="25.5">
      <c r="A9782" s="571">
        <v>11499</v>
      </c>
      <c r="B9782" s="571" t="s">
        <v>2361</v>
      </c>
      <c r="C9782" s="571" t="s">
        <v>6748</v>
      </c>
      <c r="D9782" s="572">
        <v>1122.72</v>
      </c>
    </row>
    <row r="9783" spans="1:4">
      <c r="A9783" s="571">
        <v>34761</v>
      </c>
      <c r="B9783" s="571" t="s">
        <v>13463</v>
      </c>
      <c r="C9783" s="571" t="s">
        <v>6751</v>
      </c>
      <c r="D9783" s="572">
        <v>12.8</v>
      </c>
    </row>
    <row r="9784" spans="1:4" ht="25.5">
      <c r="A9784" s="571">
        <v>40924</v>
      </c>
      <c r="B9784" s="571" t="s">
        <v>4444</v>
      </c>
      <c r="C9784" s="571" t="s">
        <v>6936</v>
      </c>
      <c r="D9784" s="572">
        <v>2259.21</v>
      </c>
    </row>
    <row r="9785" spans="1:4">
      <c r="A9785" s="571">
        <v>25957</v>
      </c>
      <c r="B9785" s="571" t="s">
        <v>13464</v>
      </c>
      <c r="C9785" s="571" t="s">
        <v>6751</v>
      </c>
      <c r="D9785" s="572">
        <v>8.98</v>
      </c>
    </row>
    <row r="9786" spans="1:4" ht="25.5">
      <c r="A9786" s="571">
        <v>40983</v>
      </c>
      <c r="B9786" s="571" t="s">
        <v>4467</v>
      </c>
      <c r="C9786" s="571" t="s">
        <v>6936</v>
      </c>
      <c r="D9786" s="572">
        <v>1584.74</v>
      </c>
    </row>
    <row r="9787" spans="1:4">
      <c r="A9787" s="571">
        <v>2437</v>
      </c>
      <c r="B9787" s="571" t="s">
        <v>13465</v>
      </c>
      <c r="C9787" s="571" t="s">
        <v>6751</v>
      </c>
      <c r="D9787" s="572">
        <v>14.27</v>
      </c>
    </row>
    <row r="9788" spans="1:4">
      <c r="A9788" s="571">
        <v>40921</v>
      </c>
      <c r="B9788" s="571" t="s">
        <v>4441</v>
      </c>
      <c r="C9788" s="571" t="s">
        <v>6936</v>
      </c>
      <c r="D9788" s="572">
        <v>2518.31</v>
      </c>
    </row>
    <row r="9789" spans="1:4" ht="38.25">
      <c r="A9789" s="571">
        <v>40534</v>
      </c>
      <c r="B9789" s="571" t="s">
        <v>4380</v>
      </c>
      <c r="C9789" s="571" t="s">
        <v>6748</v>
      </c>
      <c r="D9789" s="572">
        <v>163.62</v>
      </c>
    </row>
    <row r="9790" spans="1:4" ht="38.25">
      <c r="A9790" s="571">
        <v>14252</v>
      </c>
      <c r="B9790" s="571" t="s">
        <v>2850</v>
      </c>
      <c r="C9790" s="571" t="s">
        <v>6748</v>
      </c>
      <c r="D9790" s="572">
        <v>2028.39</v>
      </c>
    </row>
    <row r="9791" spans="1:4" ht="51">
      <c r="A9791" s="571">
        <v>730</v>
      </c>
      <c r="B9791" s="571" t="s">
        <v>362</v>
      </c>
      <c r="C9791" s="571" t="s">
        <v>6748</v>
      </c>
      <c r="D9791" s="572">
        <v>5419.47</v>
      </c>
    </row>
    <row r="9792" spans="1:4" ht="51">
      <c r="A9792" s="571">
        <v>723</v>
      </c>
      <c r="B9792" s="571" t="s">
        <v>360</v>
      </c>
      <c r="C9792" s="571" t="s">
        <v>6748</v>
      </c>
      <c r="D9792" s="572">
        <v>2693.67</v>
      </c>
    </row>
    <row r="9793" spans="1:4" ht="51">
      <c r="A9793" s="571">
        <v>36502</v>
      </c>
      <c r="B9793" s="571" t="s">
        <v>3403</v>
      </c>
      <c r="C9793" s="571" t="s">
        <v>6748</v>
      </c>
      <c r="D9793" s="572">
        <v>2531.73</v>
      </c>
    </row>
    <row r="9794" spans="1:4" ht="51">
      <c r="A9794" s="571">
        <v>36503</v>
      </c>
      <c r="B9794" s="571" t="s">
        <v>3404</v>
      </c>
      <c r="C9794" s="571" t="s">
        <v>6748</v>
      </c>
      <c r="D9794" s="572">
        <v>3121.92</v>
      </c>
    </row>
    <row r="9795" spans="1:4" ht="38.25">
      <c r="A9795" s="571">
        <v>4090</v>
      </c>
      <c r="B9795" s="571" t="s">
        <v>1309</v>
      </c>
      <c r="C9795" s="571" t="s">
        <v>6748</v>
      </c>
      <c r="D9795" s="572">
        <v>548333.32999999996</v>
      </c>
    </row>
    <row r="9796" spans="1:4" ht="38.25">
      <c r="A9796" s="571">
        <v>13227</v>
      </c>
      <c r="B9796" s="571" t="s">
        <v>6951</v>
      </c>
      <c r="C9796" s="571" t="s">
        <v>6748</v>
      </c>
      <c r="D9796" s="572">
        <v>681372.53</v>
      </c>
    </row>
    <row r="9797" spans="1:4" ht="38.25">
      <c r="A9797" s="571">
        <v>10597</v>
      </c>
      <c r="B9797" s="571" t="s">
        <v>6938</v>
      </c>
      <c r="C9797" s="571" t="s">
        <v>6748</v>
      </c>
      <c r="D9797" s="572">
        <v>717232.49</v>
      </c>
    </row>
    <row r="9798" spans="1:4" ht="25.5">
      <c r="A9798" s="571">
        <v>39628</v>
      </c>
      <c r="B9798" s="571" t="s">
        <v>4206</v>
      </c>
      <c r="C9798" s="571" t="s">
        <v>6748</v>
      </c>
      <c r="D9798" s="572">
        <v>2573.75</v>
      </c>
    </row>
    <row r="9799" spans="1:4" ht="25.5">
      <c r="A9799" s="571">
        <v>39404</v>
      </c>
      <c r="B9799" s="571" t="s">
        <v>4090</v>
      </c>
      <c r="C9799" s="571" t="s">
        <v>6748</v>
      </c>
      <c r="D9799" s="572">
        <v>1276.24</v>
      </c>
    </row>
    <row r="9800" spans="1:4" ht="25.5">
      <c r="A9800" s="571">
        <v>39402</v>
      </c>
      <c r="B9800" s="571" t="s">
        <v>4088</v>
      </c>
      <c r="C9800" s="571" t="s">
        <v>6748</v>
      </c>
      <c r="D9800" s="572">
        <v>1051.3800000000001</v>
      </c>
    </row>
    <row r="9801" spans="1:4" ht="25.5">
      <c r="A9801" s="571">
        <v>39403</v>
      </c>
      <c r="B9801" s="571" t="s">
        <v>4089</v>
      </c>
      <c r="C9801" s="571" t="s">
        <v>6748</v>
      </c>
      <c r="D9801" s="572">
        <v>1028.51</v>
      </c>
    </row>
    <row r="9802" spans="1:4">
      <c r="A9802" s="571">
        <v>4093</v>
      </c>
      <c r="B9802" s="571" t="s">
        <v>1310</v>
      </c>
      <c r="C9802" s="571" t="s">
        <v>6751</v>
      </c>
      <c r="D9802" s="572">
        <v>10.42</v>
      </c>
    </row>
    <row r="9803" spans="1:4">
      <c r="A9803" s="571">
        <v>10512</v>
      </c>
      <c r="B9803" s="571" t="s">
        <v>13466</v>
      </c>
      <c r="C9803" s="571" t="s">
        <v>6936</v>
      </c>
      <c r="D9803" s="572">
        <v>1839.79</v>
      </c>
    </row>
    <row r="9804" spans="1:4">
      <c r="A9804" s="571">
        <v>20020</v>
      </c>
      <c r="B9804" s="571" t="s">
        <v>13467</v>
      </c>
      <c r="C9804" s="571" t="s">
        <v>6751</v>
      </c>
      <c r="D9804" s="572">
        <v>9.83</v>
      </c>
    </row>
    <row r="9805" spans="1:4" ht="25.5">
      <c r="A9805" s="571">
        <v>41038</v>
      </c>
      <c r="B9805" s="571" t="s">
        <v>4485</v>
      </c>
      <c r="C9805" s="571" t="s">
        <v>6936</v>
      </c>
      <c r="D9805" s="572">
        <v>1735.39</v>
      </c>
    </row>
    <row r="9806" spans="1:4">
      <c r="A9806" s="571">
        <v>4094</v>
      </c>
      <c r="B9806" s="571" t="s">
        <v>13468</v>
      </c>
      <c r="C9806" s="571" t="s">
        <v>6751</v>
      </c>
      <c r="D9806" s="572">
        <v>13.93</v>
      </c>
    </row>
    <row r="9807" spans="1:4" ht="25.5">
      <c r="A9807" s="571">
        <v>40988</v>
      </c>
      <c r="B9807" s="571" t="s">
        <v>4471</v>
      </c>
      <c r="C9807" s="571" t="s">
        <v>6936</v>
      </c>
      <c r="D9807" s="572">
        <v>2456.92</v>
      </c>
    </row>
    <row r="9808" spans="1:4">
      <c r="A9808" s="571">
        <v>4095</v>
      </c>
      <c r="B9808" s="571" t="s">
        <v>13469</v>
      </c>
      <c r="C9808" s="571" t="s">
        <v>6751</v>
      </c>
      <c r="D9808" s="572">
        <v>9.66</v>
      </c>
    </row>
    <row r="9809" spans="1:4" ht="25.5">
      <c r="A9809" s="571">
        <v>40990</v>
      </c>
      <c r="B9809" s="571" t="s">
        <v>4472</v>
      </c>
      <c r="C9809" s="571" t="s">
        <v>6936</v>
      </c>
      <c r="D9809" s="572">
        <v>1704.91</v>
      </c>
    </row>
    <row r="9810" spans="1:4">
      <c r="A9810" s="571">
        <v>4097</v>
      </c>
      <c r="B9810" s="571" t="s">
        <v>13470</v>
      </c>
      <c r="C9810" s="571" t="s">
        <v>6751</v>
      </c>
      <c r="D9810" s="572">
        <v>11.38</v>
      </c>
    </row>
    <row r="9811" spans="1:4" ht="25.5">
      <c r="A9811" s="571">
        <v>40994</v>
      </c>
      <c r="B9811" s="571" t="s">
        <v>4474</v>
      </c>
      <c r="C9811" s="571" t="s">
        <v>6936</v>
      </c>
      <c r="D9811" s="572">
        <v>2007.19</v>
      </c>
    </row>
    <row r="9812" spans="1:4" ht="25.5">
      <c r="A9812" s="571">
        <v>4096</v>
      </c>
      <c r="B9812" s="571" t="s">
        <v>13471</v>
      </c>
      <c r="C9812" s="571" t="s">
        <v>6751</v>
      </c>
      <c r="D9812" s="572">
        <v>12.21</v>
      </c>
    </row>
    <row r="9813" spans="1:4" ht="25.5">
      <c r="A9813" s="571">
        <v>40992</v>
      </c>
      <c r="B9813" s="571" t="s">
        <v>4473</v>
      </c>
      <c r="C9813" s="571" t="s">
        <v>6936</v>
      </c>
      <c r="D9813" s="572">
        <v>2154.06</v>
      </c>
    </row>
    <row r="9814" spans="1:4" ht="25.5">
      <c r="A9814" s="571">
        <v>13955</v>
      </c>
      <c r="B9814" s="571" t="s">
        <v>2820</v>
      </c>
      <c r="C9814" s="571" t="s">
        <v>6748</v>
      </c>
      <c r="D9814" s="572">
        <v>1899.94</v>
      </c>
    </row>
    <row r="9815" spans="1:4" ht="25.5">
      <c r="A9815" s="571">
        <v>4114</v>
      </c>
      <c r="B9815" s="571" t="s">
        <v>1315</v>
      </c>
      <c r="C9815" s="571" t="s">
        <v>6748</v>
      </c>
      <c r="D9815" s="572">
        <v>41.01</v>
      </c>
    </row>
    <row r="9816" spans="1:4" ht="25.5">
      <c r="A9816" s="571">
        <v>36797</v>
      </c>
      <c r="B9816" s="571" t="s">
        <v>3438</v>
      </c>
      <c r="C9816" s="571" t="s">
        <v>6748</v>
      </c>
      <c r="D9816" s="572">
        <v>35.86</v>
      </c>
    </row>
    <row r="9817" spans="1:4" ht="25.5">
      <c r="A9817" s="571">
        <v>4107</v>
      </c>
      <c r="B9817" s="571" t="s">
        <v>1312</v>
      </c>
      <c r="C9817" s="571" t="s">
        <v>6748</v>
      </c>
      <c r="D9817" s="572">
        <v>34.53</v>
      </c>
    </row>
    <row r="9818" spans="1:4" ht="25.5">
      <c r="A9818" s="571">
        <v>36799</v>
      </c>
      <c r="B9818" s="571" t="s">
        <v>3439</v>
      </c>
      <c r="C9818" s="571" t="s">
        <v>6748</v>
      </c>
      <c r="D9818" s="572">
        <v>32.97</v>
      </c>
    </row>
    <row r="9819" spans="1:4" ht="25.5">
      <c r="A9819" s="571">
        <v>4108</v>
      </c>
      <c r="B9819" s="571" t="s">
        <v>1313</v>
      </c>
      <c r="C9819" s="571" t="s">
        <v>6748</v>
      </c>
      <c r="D9819" s="572">
        <v>27.76</v>
      </c>
    </row>
    <row r="9820" spans="1:4" ht="25.5">
      <c r="A9820" s="571">
        <v>4102</v>
      </c>
      <c r="B9820" s="571" t="s">
        <v>1311</v>
      </c>
      <c r="C9820" s="571" t="s">
        <v>6748</v>
      </c>
      <c r="D9820" s="572">
        <v>41.3</v>
      </c>
    </row>
    <row r="9821" spans="1:4" ht="38.25">
      <c r="A9821" s="571">
        <v>10826</v>
      </c>
      <c r="B9821" s="571" t="s">
        <v>2180</v>
      </c>
      <c r="C9821" s="571" t="s">
        <v>6748</v>
      </c>
      <c r="D9821" s="572">
        <v>66.09</v>
      </c>
    </row>
    <row r="9822" spans="1:4" ht="38.25">
      <c r="A9822" s="571">
        <v>365</v>
      </c>
      <c r="B9822" s="571" t="s">
        <v>259</v>
      </c>
      <c r="C9822" s="571" t="s">
        <v>6748</v>
      </c>
      <c r="D9822" s="572">
        <v>40.97</v>
      </c>
    </row>
    <row r="9823" spans="1:4">
      <c r="A9823" s="571">
        <v>38639</v>
      </c>
      <c r="B9823" s="571" t="s">
        <v>3911</v>
      </c>
      <c r="C9823" s="571" t="s">
        <v>6748</v>
      </c>
      <c r="D9823" s="572">
        <v>158.62</v>
      </c>
    </row>
    <row r="9824" spans="1:4" ht="25.5">
      <c r="A9824" s="571">
        <v>38640</v>
      </c>
      <c r="B9824" s="571" t="s">
        <v>3912</v>
      </c>
      <c r="C9824" s="571" t="s">
        <v>6748</v>
      </c>
      <c r="D9824" s="572">
        <v>2.37</v>
      </c>
    </row>
    <row r="9825" spans="1:4" ht="38.25">
      <c r="A9825" s="571">
        <v>358</v>
      </c>
      <c r="B9825" s="571" t="s">
        <v>256</v>
      </c>
      <c r="C9825" s="571" t="s">
        <v>6748</v>
      </c>
      <c r="D9825" s="572">
        <v>48.9</v>
      </c>
    </row>
    <row r="9826" spans="1:4" ht="38.25">
      <c r="A9826" s="571">
        <v>359</v>
      </c>
      <c r="B9826" s="571" t="s">
        <v>257</v>
      </c>
      <c r="C9826" s="571" t="s">
        <v>6748</v>
      </c>
      <c r="D9826" s="572">
        <v>100.45</v>
      </c>
    </row>
    <row r="9827" spans="1:4">
      <c r="A9827" s="571">
        <v>38641</v>
      </c>
      <c r="B9827" s="571" t="s">
        <v>3913</v>
      </c>
      <c r="C9827" s="571" t="s">
        <v>6748</v>
      </c>
      <c r="D9827" s="572">
        <v>99.13</v>
      </c>
    </row>
    <row r="9828" spans="1:4" ht="38.25">
      <c r="A9828" s="571">
        <v>360</v>
      </c>
      <c r="B9828" s="571" t="s">
        <v>258</v>
      </c>
      <c r="C9828" s="571" t="s">
        <v>6748</v>
      </c>
      <c r="D9828" s="572">
        <v>2.2999999999999998</v>
      </c>
    </row>
    <row r="9829" spans="1:4" ht="38.25">
      <c r="A9829" s="571">
        <v>4127</v>
      </c>
      <c r="B9829" s="571" t="s">
        <v>1319</v>
      </c>
      <c r="C9829" s="571" t="s">
        <v>6748</v>
      </c>
      <c r="D9829" s="572">
        <v>167.78</v>
      </c>
    </row>
    <row r="9830" spans="1:4" ht="38.25">
      <c r="A9830" s="571">
        <v>4154</v>
      </c>
      <c r="B9830" s="571" t="s">
        <v>1320</v>
      </c>
      <c r="C9830" s="571" t="s">
        <v>6748</v>
      </c>
      <c r="D9830" s="572">
        <v>204.99</v>
      </c>
    </row>
    <row r="9831" spans="1:4" ht="38.25">
      <c r="A9831" s="571">
        <v>4168</v>
      </c>
      <c r="B9831" s="571" t="s">
        <v>1322</v>
      </c>
      <c r="C9831" s="571" t="s">
        <v>6748</v>
      </c>
      <c r="D9831" s="572">
        <v>216.49</v>
      </c>
    </row>
    <row r="9832" spans="1:4" ht="38.25">
      <c r="A9832" s="571">
        <v>4161</v>
      </c>
      <c r="B9832" s="571" t="s">
        <v>1321</v>
      </c>
      <c r="C9832" s="571" t="s">
        <v>6748</v>
      </c>
      <c r="D9832" s="572">
        <v>208.37</v>
      </c>
    </row>
    <row r="9833" spans="1:4" ht="76.5">
      <c r="A9833" s="571">
        <v>42459</v>
      </c>
      <c r="B9833" s="571" t="s">
        <v>13472</v>
      </c>
      <c r="C9833" s="571" t="s">
        <v>6748</v>
      </c>
      <c r="D9833" s="572">
        <v>5382.14</v>
      </c>
    </row>
    <row r="9834" spans="1:4" ht="25.5">
      <c r="A9834" s="571">
        <v>4214</v>
      </c>
      <c r="B9834" s="571" t="s">
        <v>1354</v>
      </c>
      <c r="C9834" s="571" t="s">
        <v>6748</v>
      </c>
      <c r="D9834" s="572">
        <v>4.3099999999999996</v>
      </c>
    </row>
    <row r="9835" spans="1:4" ht="25.5">
      <c r="A9835" s="571">
        <v>4215</v>
      </c>
      <c r="B9835" s="571" t="s">
        <v>1355</v>
      </c>
      <c r="C9835" s="571" t="s">
        <v>6748</v>
      </c>
      <c r="D9835" s="572">
        <v>3.57</v>
      </c>
    </row>
    <row r="9836" spans="1:4">
      <c r="A9836" s="571">
        <v>4210</v>
      </c>
      <c r="B9836" s="571" t="s">
        <v>1350</v>
      </c>
      <c r="C9836" s="571" t="s">
        <v>6748</v>
      </c>
      <c r="D9836" s="572">
        <v>0.55000000000000004</v>
      </c>
    </row>
    <row r="9837" spans="1:4">
      <c r="A9837" s="571">
        <v>4212</v>
      </c>
      <c r="B9837" s="571" t="s">
        <v>1352</v>
      </c>
      <c r="C9837" s="571" t="s">
        <v>6748</v>
      </c>
      <c r="D9837" s="572">
        <v>1.44</v>
      </c>
    </row>
    <row r="9838" spans="1:4">
      <c r="A9838" s="571">
        <v>4213</v>
      </c>
      <c r="B9838" s="571" t="s">
        <v>1353</v>
      </c>
      <c r="C9838" s="571" t="s">
        <v>6748</v>
      </c>
      <c r="D9838" s="572">
        <v>7.79</v>
      </c>
    </row>
    <row r="9839" spans="1:4">
      <c r="A9839" s="571">
        <v>4211</v>
      </c>
      <c r="B9839" s="571" t="s">
        <v>1351</v>
      </c>
      <c r="C9839" s="571" t="s">
        <v>6748</v>
      </c>
      <c r="D9839" s="572">
        <v>0.81</v>
      </c>
    </row>
    <row r="9840" spans="1:4" ht="25.5">
      <c r="A9840" s="571">
        <v>4209</v>
      </c>
      <c r="B9840" s="571" t="s">
        <v>1349</v>
      </c>
      <c r="C9840" s="571" t="s">
        <v>6748</v>
      </c>
      <c r="D9840" s="572">
        <v>11.43</v>
      </c>
    </row>
    <row r="9841" spans="1:4" ht="25.5">
      <c r="A9841" s="571">
        <v>4180</v>
      </c>
      <c r="B9841" s="571" t="s">
        <v>1326</v>
      </c>
      <c r="C9841" s="571" t="s">
        <v>6748</v>
      </c>
      <c r="D9841" s="572">
        <v>8.6</v>
      </c>
    </row>
    <row r="9842" spans="1:4" ht="25.5">
      <c r="A9842" s="571">
        <v>4177</v>
      </c>
      <c r="B9842" s="571" t="s">
        <v>1323</v>
      </c>
      <c r="C9842" s="571" t="s">
        <v>6748</v>
      </c>
      <c r="D9842" s="572">
        <v>2.85</v>
      </c>
    </row>
    <row r="9843" spans="1:4" ht="25.5">
      <c r="A9843" s="571">
        <v>4179</v>
      </c>
      <c r="B9843" s="571" t="s">
        <v>1325</v>
      </c>
      <c r="C9843" s="571" t="s">
        <v>6748</v>
      </c>
      <c r="D9843" s="572">
        <v>5.84</v>
      </c>
    </row>
    <row r="9844" spans="1:4" ht="25.5">
      <c r="A9844" s="571">
        <v>4208</v>
      </c>
      <c r="B9844" s="571" t="s">
        <v>1348</v>
      </c>
      <c r="C9844" s="571" t="s">
        <v>6748</v>
      </c>
      <c r="D9844" s="572">
        <v>27.2</v>
      </c>
    </row>
    <row r="9845" spans="1:4" ht="25.5">
      <c r="A9845" s="571">
        <v>4181</v>
      </c>
      <c r="B9845" s="571" t="s">
        <v>1327</v>
      </c>
      <c r="C9845" s="571" t="s">
        <v>6748</v>
      </c>
      <c r="D9845" s="572">
        <v>17.77</v>
      </c>
    </row>
    <row r="9846" spans="1:4" ht="25.5">
      <c r="A9846" s="571">
        <v>4178</v>
      </c>
      <c r="B9846" s="571" t="s">
        <v>1324</v>
      </c>
      <c r="C9846" s="571" t="s">
        <v>6748</v>
      </c>
      <c r="D9846" s="572">
        <v>3.96</v>
      </c>
    </row>
    <row r="9847" spans="1:4" ht="25.5">
      <c r="A9847" s="571">
        <v>4182</v>
      </c>
      <c r="B9847" s="571" t="s">
        <v>1328</v>
      </c>
      <c r="C9847" s="571" t="s">
        <v>6748</v>
      </c>
      <c r="D9847" s="572">
        <v>44.26</v>
      </c>
    </row>
    <row r="9848" spans="1:4" ht="25.5">
      <c r="A9848" s="571">
        <v>4183</v>
      </c>
      <c r="B9848" s="571" t="s">
        <v>1329</v>
      </c>
      <c r="C9848" s="571" t="s">
        <v>6748</v>
      </c>
      <c r="D9848" s="572">
        <v>71.25</v>
      </c>
    </row>
    <row r="9849" spans="1:4" ht="25.5">
      <c r="A9849" s="571">
        <v>4184</v>
      </c>
      <c r="B9849" s="571" t="s">
        <v>1330</v>
      </c>
      <c r="C9849" s="571" t="s">
        <v>6748</v>
      </c>
      <c r="D9849" s="572">
        <v>157.28</v>
      </c>
    </row>
    <row r="9850" spans="1:4" ht="25.5">
      <c r="A9850" s="571">
        <v>4185</v>
      </c>
      <c r="B9850" s="571" t="s">
        <v>1331</v>
      </c>
      <c r="C9850" s="571" t="s">
        <v>6748</v>
      </c>
      <c r="D9850" s="572">
        <v>261.33999999999997</v>
      </c>
    </row>
    <row r="9851" spans="1:4" ht="25.5">
      <c r="A9851" s="571">
        <v>4205</v>
      </c>
      <c r="B9851" s="571" t="s">
        <v>1345</v>
      </c>
      <c r="C9851" s="571" t="s">
        <v>6748</v>
      </c>
      <c r="D9851" s="572">
        <v>15.09</v>
      </c>
    </row>
    <row r="9852" spans="1:4" ht="25.5">
      <c r="A9852" s="571">
        <v>4192</v>
      </c>
      <c r="B9852" s="571" t="s">
        <v>1338</v>
      </c>
      <c r="C9852" s="571" t="s">
        <v>6748</v>
      </c>
      <c r="D9852" s="572">
        <v>15.09</v>
      </c>
    </row>
    <row r="9853" spans="1:4" ht="25.5">
      <c r="A9853" s="571">
        <v>4191</v>
      </c>
      <c r="B9853" s="571" t="s">
        <v>1337</v>
      </c>
      <c r="C9853" s="571" t="s">
        <v>6748</v>
      </c>
      <c r="D9853" s="572">
        <v>15.09</v>
      </c>
    </row>
    <row r="9854" spans="1:4" ht="25.5">
      <c r="A9854" s="571">
        <v>4207</v>
      </c>
      <c r="B9854" s="571" t="s">
        <v>1347</v>
      </c>
      <c r="C9854" s="571" t="s">
        <v>6748</v>
      </c>
      <c r="D9854" s="572">
        <v>12.14</v>
      </c>
    </row>
    <row r="9855" spans="1:4" ht="25.5">
      <c r="A9855" s="571">
        <v>4206</v>
      </c>
      <c r="B9855" s="571" t="s">
        <v>1346</v>
      </c>
      <c r="C9855" s="571" t="s">
        <v>6748</v>
      </c>
      <c r="D9855" s="572">
        <v>11.79</v>
      </c>
    </row>
    <row r="9856" spans="1:4" ht="25.5">
      <c r="A9856" s="571">
        <v>4190</v>
      </c>
      <c r="B9856" s="571" t="s">
        <v>1336</v>
      </c>
      <c r="C9856" s="571" t="s">
        <v>6748</v>
      </c>
      <c r="D9856" s="572">
        <v>11.79</v>
      </c>
    </row>
    <row r="9857" spans="1:4" ht="25.5">
      <c r="A9857" s="571">
        <v>4186</v>
      </c>
      <c r="B9857" s="571" t="s">
        <v>1332</v>
      </c>
      <c r="C9857" s="571" t="s">
        <v>6748</v>
      </c>
      <c r="D9857" s="572">
        <v>3.48</v>
      </c>
    </row>
    <row r="9858" spans="1:4" ht="25.5">
      <c r="A9858" s="571">
        <v>4188</v>
      </c>
      <c r="B9858" s="571" t="s">
        <v>1334</v>
      </c>
      <c r="C9858" s="571" t="s">
        <v>6748</v>
      </c>
      <c r="D9858" s="572">
        <v>7.11</v>
      </c>
    </row>
    <row r="9859" spans="1:4" ht="25.5">
      <c r="A9859" s="571">
        <v>4189</v>
      </c>
      <c r="B9859" s="571" t="s">
        <v>1335</v>
      </c>
      <c r="C9859" s="571" t="s">
        <v>6748</v>
      </c>
      <c r="D9859" s="572">
        <v>7.11</v>
      </c>
    </row>
    <row r="9860" spans="1:4" ht="25.5">
      <c r="A9860" s="571">
        <v>4197</v>
      </c>
      <c r="B9860" s="571" t="s">
        <v>1341</v>
      </c>
      <c r="C9860" s="571" t="s">
        <v>6748</v>
      </c>
      <c r="D9860" s="572">
        <v>37.68</v>
      </c>
    </row>
    <row r="9861" spans="1:4" ht="25.5">
      <c r="A9861" s="571">
        <v>4194</v>
      </c>
      <c r="B9861" s="571" t="s">
        <v>1340</v>
      </c>
      <c r="C9861" s="571" t="s">
        <v>6748</v>
      </c>
      <c r="D9861" s="572">
        <v>22.77</v>
      </c>
    </row>
    <row r="9862" spans="1:4" ht="25.5">
      <c r="A9862" s="571">
        <v>4193</v>
      </c>
      <c r="B9862" s="571" t="s">
        <v>1339</v>
      </c>
      <c r="C9862" s="571" t="s">
        <v>6748</v>
      </c>
      <c r="D9862" s="572">
        <v>22.77</v>
      </c>
    </row>
    <row r="9863" spans="1:4" ht="25.5">
      <c r="A9863" s="571">
        <v>4204</v>
      </c>
      <c r="B9863" s="571" t="s">
        <v>1344</v>
      </c>
      <c r="C9863" s="571" t="s">
        <v>6748</v>
      </c>
      <c r="D9863" s="572">
        <v>22.77</v>
      </c>
    </row>
    <row r="9864" spans="1:4" ht="25.5">
      <c r="A9864" s="571">
        <v>4187</v>
      </c>
      <c r="B9864" s="571" t="s">
        <v>1333</v>
      </c>
      <c r="C9864" s="571" t="s">
        <v>6748</v>
      </c>
      <c r="D9864" s="572">
        <v>4.54</v>
      </c>
    </row>
    <row r="9865" spans="1:4" ht="25.5">
      <c r="A9865" s="571">
        <v>4202</v>
      </c>
      <c r="B9865" s="571" t="s">
        <v>1342</v>
      </c>
      <c r="C9865" s="571" t="s">
        <v>6748</v>
      </c>
      <c r="D9865" s="572">
        <v>68.819999999999993</v>
      </c>
    </row>
    <row r="9866" spans="1:4" ht="25.5">
      <c r="A9866" s="571">
        <v>4203</v>
      </c>
      <c r="B9866" s="571" t="s">
        <v>1343</v>
      </c>
      <c r="C9866" s="571" t="s">
        <v>6748</v>
      </c>
      <c r="D9866" s="572">
        <v>60.78</v>
      </c>
    </row>
    <row r="9867" spans="1:4" ht="25.5">
      <c r="A9867" s="571">
        <v>40368</v>
      </c>
      <c r="B9867" s="571" t="s">
        <v>13473</v>
      </c>
      <c r="C9867" s="571" t="s">
        <v>6748</v>
      </c>
      <c r="D9867" s="572">
        <v>21.76</v>
      </c>
    </row>
    <row r="9868" spans="1:4" ht="25.5">
      <c r="A9868" s="571">
        <v>40365</v>
      </c>
      <c r="B9868" s="571" t="s">
        <v>13474</v>
      </c>
      <c r="C9868" s="571" t="s">
        <v>6748</v>
      </c>
      <c r="D9868" s="572">
        <v>14.68</v>
      </c>
    </row>
    <row r="9869" spans="1:4" ht="25.5">
      <c r="A9869" s="571">
        <v>40356</v>
      </c>
      <c r="B9869" s="571" t="s">
        <v>13475</v>
      </c>
      <c r="C9869" s="571" t="s">
        <v>6748</v>
      </c>
      <c r="D9869" s="572">
        <v>5.01</v>
      </c>
    </row>
    <row r="9870" spans="1:4" ht="25.5">
      <c r="A9870" s="571">
        <v>40362</v>
      </c>
      <c r="B9870" s="571" t="s">
        <v>13476</v>
      </c>
      <c r="C9870" s="571" t="s">
        <v>6748</v>
      </c>
      <c r="D9870" s="572">
        <v>9.7200000000000006</v>
      </c>
    </row>
    <row r="9871" spans="1:4" ht="25.5">
      <c r="A9871" s="571">
        <v>40374</v>
      </c>
      <c r="B9871" s="571" t="s">
        <v>13477</v>
      </c>
      <c r="C9871" s="571" t="s">
        <v>6748</v>
      </c>
      <c r="D9871" s="572">
        <v>56.89</v>
      </c>
    </row>
    <row r="9872" spans="1:4" ht="25.5">
      <c r="A9872" s="571">
        <v>40371</v>
      </c>
      <c r="B9872" s="571" t="s">
        <v>13478</v>
      </c>
      <c r="C9872" s="571" t="s">
        <v>6748</v>
      </c>
      <c r="D9872" s="572">
        <v>35.81</v>
      </c>
    </row>
    <row r="9873" spans="1:4" ht="25.5">
      <c r="A9873" s="571">
        <v>40359</v>
      </c>
      <c r="B9873" s="571" t="s">
        <v>13479</v>
      </c>
      <c r="C9873" s="571" t="s">
        <v>6748</v>
      </c>
      <c r="D9873" s="572">
        <v>6.48</v>
      </c>
    </row>
    <row r="9874" spans="1:4">
      <c r="A9874" s="571">
        <v>7595</v>
      </c>
      <c r="B9874" s="571" t="s">
        <v>1906</v>
      </c>
      <c r="C9874" s="571" t="s">
        <v>6751</v>
      </c>
      <c r="D9874" s="572">
        <v>6.51</v>
      </c>
    </row>
    <row r="9875" spans="1:4">
      <c r="A9875" s="571">
        <v>41094</v>
      </c>
      <c r="B9875" s="571" t="s">
        <v>4516</v>
      </c>
      <c r="C9875" s="571" t="s">
        <v>6936</v>
      </c>
      <c r="D9875" s="572">
        <v>1150.8699999999999</v>
      </c>
    </row>
    <row r="9876" spans="1:4" ht="38.25">
      <c r="A9876" s="571">
        <v>38175</v>
      </c>
      <c r="B9876" s="571" t="s">
        <v>3799</v>
      </c>
      <c r="C9876" s="571" t="s">
        <v>6748</v>
      </c>
      <c r="D9876" s="572">
        <v>2.41</v>
      </c>
    </row>
    <row r="9877" spans="1:4" ht="38.25">
      <c r="A9877" s="571">
        <v>38176</v>
      </c>
      <c r="B9877" s="571" t="s">
        <v>3800</v>
      </c>
      <c r="C9877" s="571" t="s">
        <v>6748</v>
      </c>
      <c r="D9877" s="572">
        <v>6.53</v>
      </c>
    </row>
    <row r="9878" spans="1:4" ht="38.25">
      <c r="A9878" s="571">
        <v>36152</v>
      </c>
      <c r="B9878" s="571" t="s">
        <v>3348</v>
      </c>
      <c r="C9878" s="571" t="s">
        <v>6748</v>
      </c>
      <c r="D9878" s="572">
        <v>4.68</v>
      </c>
    </row>
    <row r="9879" spans="1:4">
      <c r="A9879" s="571">
        <v>11138</v>
      </c>
      <c r="B9879" s="571" t="s">
        <v>2278</v>
      </c>
      <c r="C9879" s="571" t="s">
        <v>6747</v>
      </c>
      <c r="D9879" s="572">
        <v>2.5</v>
      </c>
    </row>
    <row r="9880" spans="1:4">
      <c r="A9880" s="571">
        <v>5333</v>
      </c>
      <c r="B9880" s="571" t="s">
        <v>1604</v>
      </c>
      <c r="C9880" s="571" t="s">
        <v>6747</v>
      </c>
      <c r="D9880" s="572">
        <v>16.71</v>
      </c>
    </row>
    <row r="9881" spans="1:4">
      <c r="A9881" s="571">
        <v>4221</v>
      </c>
      <c r="B9881" s="571" t="s">
        <v>1356</v>
      </c>
      <c r="C9881" s="571" t="s">
        <v>6747</v>
      </c>
      <c r="D9881" s="572">
        <v>3.89</v>
      </c>
    </row>
    <row r="9882" spans="1:4" ht="38.25">
      <c r="A9882" s="571">
        <v>4227</v>
      </c>
      <c r="B9882" s="571" t="s">
        <v>1361</v>
      </c>
      <c r="C9882" s="571" t="s">
        <v>6747</v>
      </c>
      <c r="D9882" s="572">
        <v>11.25</v>
      </c>
    </row>
    <row r="9883" spans="1:4" ht="51">
      <c r="A9883" s="571">
        <v>38170</v>
      </c>
      <c r="B9883" s="571" t="s">
        <v>3798</v>
      </c>
      <c r="C9883" s="571" t="s">
        <v>6748</v>
      </c>
      <c r="D9883" s="572">
        <v>11</v>
      </c>
    </row>
    <row r="9884" spans="1:4">
      <c r="A9884" s="571">
        <v>4252</v>
      </c>
      <c r="B9884" s="571" t="s">
        <v>13480</v>
      </c>
      <c r="C9884" s="571" t="s">
        <v>6751</v>
      </c>
      <c r="D9884" s="572">
        <v>10.96</v>
      </c>
    </row>
    <row r="9885" spans="1:4">
      <c r="A9885" s="571">
        <v>40980</v>
      </c>
      <c r="B9885" s="571" t="s">
        <v>4464</v>
      </c>
      <c r="C9885" s="571" t="s">
        <v>6936</v>
      </c>
      <c r="D9885" s="572">
        <v>1934.23</v>
      </c>
    </row>
    <row r="9886" spans="1:4">
      <c r="A9886" s="571">
        <v>4243</v>
      </c>
      <c r="B9886" s="571" t="s">
        <v>1368</v>
      </c>
      <c r="C9886" s="571" t="s">
        <v>6751</v>
      </c>
      <c r="D9886" s="572">
        <v>9.4</v>
      </c>
    </row>
    <row r="9887" spans="1:4" ht="25.5">
      <c r="A9887" s="571">
        <v>41031</v>
      </c>
      <c r="B9887" s="571" t="s">
        <v>4482</v>
      </c>
      <c r="C9887" s="571" t="s">
        <v>6936</v>
      </c>
      <c r="D9887" s="572">
        <v>1658.83</v>
      </c>
    </row>
    <row r="9888" spans="1:4" ht="25.5">
      <c r="A9888" s="571">
        <v>40986</v>
      </c>
      <c r="B9888" s="571" t="s">
        <v>13481</v>
      </c>
      <c r="C9888" s="571" t="s">
        <v>6936</v>
      </c>
      <c r="D9888" s="572">
        <v>1600.82</v>
      </c>
    </row>
    <row r="9889" spans="1:4" ht="25.5">
      <c r="A9889" s="571">
        <v>37666</v>
      </c>
      <c r="B9889" s="571" t="s">
        <v>13482</v>
      </c>
      <c r="C9889" s="571" t="s">
        <v>6751</v>
      </c>
      <c r="D9889" s="572">
        <v>9.06</v>
      </c>
    </row>
    <row r="9890" spans="1:4" ht="25.5">
      <c r="A9890" s="571">
        <v>4250</v>
      </c>
      <c r="B9890" s="571" t="s">
        <v>1371</v>
      </c>
      <c r="C9890" s="571" t="s">
        <v>6751</v>
      </c>
      <c r="D9890" s="572">
        <v>9.89</v>
      </c>
    </row>
    <row r="9891" spans="1:4" ht="25.5">
      <c r="A9891" s="571">
        <v>40978</v>
      </c>
      <c r="B9891" s="571" t="s">
        <v>4462</v>
      </c>
      <c r="C9891" s="571" t="s">
        <v>6936</v>
      </c>
      <c r="D9891" s="572">
        <v>1744.68</v>
      </c>
    </row>
    <row r="9892" spans="1:4" ht="25.5">
      <c r="A9892" s="571">
        <v>25960</v>
      </c>
      <c r="B9892" s="571" t="s">
        <v>3100</v>
      </c>
      <c r="C9892" s="571" t="s">
        <v>6751</v>
      </c>
      <c r="D9892" s="572">
        <v>11.57</v>
      </c>
    </row>
    <row r="9893" spans="1:4" ht="25.5">
      <c r="A9893" s="571">
        <v>41043</v>
      </c>
      <c r="B9893" s="571" t="s">
        <v>4486</v>
      </c>
      <c r="C9893" s="571" t="s">
        <v>6936</v>
      </c>
      <c r="D9893" s="572">
        <v>2041.62</v>
      </c>
    </row>
    <row r="9894" spans="1:4">
      <c r="A9894" s="571">
        <v>4234</v>
      </c>
      <c r="B9894" s="571" t="s">
        <v>1364</v>
      </c>
      <c r="C9894" s="571" t="s">
        <v>6751</v>
      </c>
      <c r="D9894" s="572">
        <v>12.68</v>
      </c>
    </row>
    <row r="9895" spans="1:4">
      <c r="A9895" s="571">
        <v>40987</v>
      </c>
      <c r="B9895" s="571" t="s">
        <v>4470</v>
      </c>
      <c r="C9895" s="571" t="s">
        <v>6936</v>
      </c>
      <c r="D9895" s="572">
        <v>2236.52</v>
      </c>
    </row>
    <row r="9896" spans="1:4">
      <c r="A9896" s="571">
        <v>4253</v>
      </c>
      <c r="B9896" s="571" t="s">
        <v>1373</v>
      </c>
      <c r="C9896" s="571" t="s">
        <v>6751</v>
      </c>
      <c r="D9896" s="572">
        <v>9.11</v>
      </c>
    </row>
    <row r="9897" spans="1:4" ht="25.5">
      <c r="A9897" s="571">
        <v>40981</v>
      </c>
      <c r="B9897" s="571" t="s">
        <v>4465</v>
      </c>
      <c r="C9897" s="571" t="s">
        <v>6936</v>
      </c>
      <c r="D9897" s="572">
        <v>1608.74</v>
      </c>
    </row>
    <row r="9898" spans="1:4">
      <c r="A9898" s="571">
        <v>4254</v>
      </c>
      <c r="B9898" s="571" t="s">
        <v>1374</v>
      </c>
      <c r="C9898" s="571" t="s">
        <v>6751</v>
      </c>
      <c r="D9898" s="572">
        <v>9.74</v>
      </c>
    </row>
    <row r="9899" spans="1:4">
      <c r="A9899" s="571">
        <v>41036</v>
      </c>
      <c r="B9899" s="571" t="s">
        <v>4484</v>
      </c>
      <c r="C9899" s="571" t="s">
        <v>6936</v>
      </c>
      <c r="D9899" s="572">
        <v>1718.32</v>
      </c>
    </row>
    <row r="9900" spans="1:4">
      <c r="A9900" s="571">
        <v>4251</v>
      </c>
      <c r="B9900" s="571" t="s">
        <v>1372</v>
      </c>
      <c r="C9900" s="571" t="s">
        <v>6751</v>
      </c>
      <c r="D9900" s="572">
        <v>13.89</v>
      </c>
    </row>
    <row r="9901" spans="1:4" ht="25.5">
      <c r="A9901" s="571">
        <v>40979</v>
      </c>
      <c r="B9901" s="571" t="s">
        <v>4463</v>
      </c>
      <c r="C9901" s="571" t="s">
        <v>6936</v>
      </c>
      <c r="D9901" s="572">
        <v>2451.71</v>
      </c>
    </row>
    <row r="9902" spans="1:4" ht="25.5">
      <c r="A9902" s="571">
        <v>4230</v>
      </c>
      <c r="B9902" s="571" t="s">
        <v>13483</v>
      </c>
      <c r="C9902" s="571" t="s">
        <v>6751</v>
      </c>
      <c r="D9902" s="572">
        <v>9.66</v>
      </c>
    </row>
    <row r="9903" spans="1:4" ht="25.5">
      <c r="A9903" s="571">
        <v>40998</v>
      </c>
      <c r="B9903" s="571" t="s">
        <v>4475</v>
      </c>
      <c r="C9903" s="571" t="s">
        <v>6936</v>
      </c>
      <c r="D9903" s="572">
        <v>1704.91</v>
      </c>
    </row>
    <row r="9904" spans="1:4">
      <c r="A9904" s="571">
        <v>4257</v>
      </c>
      <c r="B9904" s="571" t="s">
        <v>1375</v>
      </c>
      <c r="C9904" s="571" t="s">
        <v>6751</v>
      </c>
      <c r="D9904" s="572">
        <v>7.6</v>
      </c>
    </row>
    <row r="9905" spans="1:4" ht="25.5">
      <c r="A9905" s="571">
        <v>40982</v>
      </c>
      <c r="B9905" s="571" t="s">
        <v>4466</v>
      </c>
      <c r="C9905" s="571" t="s">
        <v>6936</v>
      </c>
      <c r="D9905" s="572">
        <v>1344.04</v>
      </c>
    </row>
    <row r="9906" spans="1:4" ht="25.5">
      <c r="A9906" s="571">
        <v>41029</v>
      </c>
      <c r="B9906" s="571" t="s">
        <v>4481</v>
      </c>
      <c r="C9906" s="571" t="s">
        <v>6936</v>
      </c>
      <c r="D9906" s="572">
        <v>1894.08</v>
      </c>
    </row>
    <row r="9907" spans="1:4">
      <c r="A9907" s="571">
        <v>4240</v>
      </c>
      <c r="B9907" s="571" t="s">
        <v>13484</v>
      </c>
      <c r="C9907" s="571" t="s">
        <v>6751</v>
      </c>
      <c r="D9907" s="572">
        <v>11.76</v>
      </c>
    </row>
    <row r="9908" spans="1:4">
      <c r="A9908" s="571">
        <v>41026</v>
      </c>
      <c r="B9908" s="571" t="s">
        <v>4480</v>
      </c>
      <c r="C9908" s="571" t="s">
        <v>6936</v>
      </c>
      <c r="D9908" s="572">
        <v>2076.4299999999998</v>
      </c>
    </row>
    <row r="9909" spans="1:4">
      <c r="A9909" s="571">
        <v>4239</v>
      </c>
      <c r="B9909" s="571" t="s">
        <v>1367</v>
      </c>
      <c r="C9909" s="571" t="s">
        <v>6751</v>
      </c>
      <c r="D9909" s="572">
        <v>14.44</v>
      </c>
    </row>
    <row r="9910" spans="1:4">
      <c r="A9910" s="571">
        <v>41024</v>
      </c>
      <c r="B9910" s="571" t="s">
        <v>4479</v>
      </c>
      <c r="C9910" s="571" t="s">
        <v>6936</v>
      </c>
      <c r="D9910" s="572">
        <v>2547.4</v>
      </c>
    </row>
    <row r="9911" spans="1:4">
      <c r="A9911" s="571">
        <v>4248</v>
      </c>
      <c r="B9911" s="571" t="s">
        <v>1370</v>
      </c>
      <c r="C9911" s="571" t="s">
        <v>6751</v>
      </c>
      <c r="D9911" s="572">
        <v>10.53</v>
      </c>
    </row>
    <row r="9912" spans="1:4">
      <c r="A9912" s="571">
        <v>41033</v>
      </c>
      <c r="B9912" s="571" t="s">
        <v>4483</v>
      </c>
      <c r="C9912" s="571" t="s">
        <v>6936</v>
      </c>
      <c r="D9912" s="572">
        <v>1860.27</v>
      </c>
    </row>
    <row r="9913" spans="1:4">
      <c r="A9913" s="571">
        <v>25959</v>
      </c>
      <c r="B9913" s="571" t="s">
        <v>3099</v>
      </c>
      <c r="C9913" s="571" t="s">
        <v>6751</v>
      </c>
      <c r="D9913" s="572">
        <v>12.15</v>
      </c>
    </row>
    <row r="9914" spans="1:4" ht="25.5">
      <c r="A9914" s="571">
        <v>41040</v>
      </c>
      <c r="B9914" s="571" t="s">
        <v>13485</v>
      </c>
      <c r="C9914" s="571" t="s">
        <v>6936</v>
      </c>
      <c r="D9914" s="572">
        <v>2143.71</v>
      </c>
    </row>
    <row r="9915" spans="1:4">
      <c r="A9915" s="571">
        <v>4238</v>
      </c>
      <c r="B9915" s="571" t="s">
        <v>1366</v>
      </c>
      <c r="C9915" s="571" t="s">
        <v>6751</v>
      </c>
      <c r="D9915" s="572">
        <v>9.66</v>
      </c>
    </row>
    <row r="9916" spans="1:4" ht="25.5">
      <c r="A9916" s="571">
        <v>41012</v>
      </c>
      <c r="B9916" s="571" t="s">
        <v>4478</v>
      </c>
      <c r="C9916" s="571" t="s">
        <v>6936</v>
      </c>
      <c r="D9916" s="572">
        <v>1704.91</v>
      </c>
    </row>
    <row r="9917" spans="1:4" ht="25.5">
      <c r="A9917" s="571">
        <v>4237</v>
      </c>
      <c r="B9917" s="571" t="s">
        <v>13486</v>
      </c>
      <c r="C9917" s="571" t="s">
        <v>6751</v>
      </c>
      <c r="D9917" s="572">
        <v>9.74</v>
      </c>
    </row>
    <row r="9918" spans="1:4" ht="25.5">
      <c r="A9918" s="571">
        <v>41002</v>
      </c>
      <c r="B9918" s="571" t="s">
        <v>4477</v>
      </c>
      <c r="C9918" s="571" t="s">
        <v>6936</v>
      </c>
      <c r="D9918" s="572">
        <v>1718.32</v>
      </c>
    </row>
    <row r="9919" spans="1:4" ht="25.5">
      <c r="A9919" s="571">
        <v>4233</v>
      </c>
      <c r="B9919" s="571" t="s">
        <v>1363</v>
      </c>
      <c r="C9919" s="571" t="s">
        <v>6751</v>
      </c>
      <c r="D9919" s="572">
        <v>10.44</v>
      </c>
    </row>
    <row r="9920" spans="1:4" ht="25.5">
      <c r="A9920" s="571">
        <v>41001</v>
      </c>
      <c r="B9920" s="571" t="s">
        <v>4476</v>
      </c>
      <c r="C9920" s="571" t="s">
        <v>6936</v>
      </c>
      <c r="D9920" s="572">
        <v>1840.94</v>
      </c>
    </row>
    <row r="9921" spans="1:4" ht="25.5">
      <c r="A9921" s="571">
        <v>2</v>
      </c>
      <c r="B9921" s="571" t="s">
        <v>124</v>
      </c>
      <c r="C9921" s="571" t="s">
        <v>6746</v>
      </c>
      <c r="D9921" s="572">
        <v>12.05</v>
      </c>
    </row>
    <row r="9922" spans="1:4" ht="38.25">
      <c r="A9922" s="571">
        <v>36517</v>
      </c>
      <c r="B9922" s="571" t="s">
        <v>6034</v>
      </c>
      <c r="C9922" s="571" t="s">
        <v>6748</v>
      </c>
      <c r="D9922" s="572">
        <v>230880</v>
      </c>
    </row>
    <row r="9923" spans="1:4" ht="38.25">
      <c r="A9923" s="571">
        <v>4262</v>
      </c>
      <c r="B9923" s="571" t="s">
        <v>1376</v>
      </c>
      <c r="C9923" s="571" t="s">
        <v>6748</v>
      </c>
      <c r="D9923" s="572">
        <v>260000</v>
      </c>
    </row>
    <row r="9924" spans="1:4" ht="38.25">
      <c r="A9924" s="571">
        <v>4263</v>
      </c>
      <c r="B9924" s="571" t="s">
        <v>1377</v>
      </c>
      <c r="C9924" s="571" t="s">
        <v>6748</v>
      </c>
      <c r="D9924" s="572">
        <v>360533.31</v>
      </c>
    </row>
    <row r="9925" spans="1:4" ht="38.25">
      <c r="A9925" s="571">
        <v>36518</v>
      </c>
      <c r="B9925" s="571" t="s">
        <v>3414</v>
      </c>
      <c r="C9925" s="571" t="s">
        <v>6748</v>
      </c>
      <c r="D9925" s="572">
        <v>410453.31</v>
      </c>
    </row>
    <row r="9926" spans="1:4" ht="38.25">
      <c r="A9926" s="571">
        <v>14221</v>
      </c>
      <c r="B9926" s="571" t="s">
        <v>2849</v>
      </c>
      <c r="C9926" s="571" t="s">
        <v>6748</v>
      </c>
      <c r="D9926" s="572">
        <v>239546.65</v>
      </c>
    </row>
    <row r="9927" spans="1:4">
      <c r="A9927" s="571">
        <v>38402</v>
      </c>
      <c r="B9927" s="571" t="s">
        <v>3843</v>
      </c>
      <c r="C9927" s="571" t="s">
        <v>6748</v>
      </c>
      <c r="D9927" s="572">
        <v>10.06</v>
      </c>
    </row>
    <row r="9928" spans="1:4" ht="25.5">
      <c r="A9928" s="571">
        <v>3412</v>
      </c>
      <c r="B9928" s="571" t="s">
        <v>1045</v>
      </c>
      <c r="C9928" s="571" t="s">
        <v>6753</v>
      </c>
      <c r="D9928" s="572">
        <v>16.07</v>
      </c>
    </row>
    <row r="9929" spans="1:4" ht="25.5">
      <c r="A9929" s="571">
        <v>3413</v>
      </c>
      <c r="B9929" s="571" t="s">
        <v>1046</v>
      </c>
      <c r="C9929" s="571" t="s">
        <v>6753</v>
      </c>
      <c r="D9929" s="572">
        <v>36.19</v>
      </c>
    </row>
    <row r="9930" spans="1:4" ht="25.5">
      <c r="A9930" s="571">
        <v>39744</v>
      </c>
      <c r="B9930" s="571" t="s">
        <v>4251</v>
      </c>
      <c r="C9930" s="571" t="s">
        <v>6753</v>
      </c>
      <c r="D9930" s="572">
        <v>28.1</v>
      </c>
    </row>
    <row r="9931" spans="1:4" ht="25.5">
      <c r="A9931" s="571">
        <v>39745</v>
      </c>
      <c r="B9931" s="571" t="s">
        <v>4252</v>
      </c>
      <c r="C9931" s="571" t="s">
        <v>6753</v>
      </c>
      <c r="D9931" s="572">
        <v>59.3</v>
      </c>
    </row>
    <row r="9932" spans="1:4" ht="38.25">
      <c r="A9932" s="571">
        <v>39637</v>
      </c>
      <c r="B9932" s="571" t="s">
        <v>4210</v>
      </c>
      <c r="C9932" s="571" t="s">
        <v>6753</v>
      </c>
      <c r="D9932" s="572">
        <v>63.37</v>
      </c>
    </row>
    <row r="9933" spans="1:4" ht="38.25">
      <c r="A9933" s="571">
        <v>39638</v>
      </c>
      <c r="B9933" s="571" t="s">
        <v>4211</v>
      </c>
      <c r="C9933" s="571" t="s">
        <v>6753</v>
      </c>
      <c r="D9933" s="572">
        <v>118.01</v>
      </c>
    </row>
    <row r="9934" spans="1:4" ht="38.25">
      <c r="A9934" s="571">
        <v>39639</v>
      </c>
      <c r="B9934" s="571" t="s">
        <v>4212</v>
      </c>
      <c r="C9934" s="571" t="s">
        <v>6753</v>
      </c>
      <c r="D9934" s="572">
        <v>155.59</v>
      </c>
    </row>
    <row r="9935" spans="1:4" ht="63.75">
      <c r="A9935" s="571">
        <v>39517</v>
      </c>
      <c r="B9935" s="571" t="s">
        <v>4179</v>
      </c>
      <c r="C9935" s="571" t="s">
        <v>6753</v>
      </c>
      <c r="D9935" s="572">
        <v>139.31</v>
      </c>
    </row>
    <row r="9936" spans="1:4" ht="63.75">
      <c r="A9936" s="571">
        <v>39518</v>
      </c>
      <c r="B9936" s="571" t="s">
        <v>4180</v>
      </c>
      <c r="C9936" s="571" t="s">
        <v>6753</v>
      </c>
      <c r="D9936" s="572">
        <v>164.78</v>
      </c>
    </row>
    <row r="9937" spans="1:4">
      <c r="A9937" s="571">
        <v>38366</v>
      </c>
      <c r="B9937" s="571" t="s">
        <v>6038</v>
      </c>
      <c r="C9937" s="571" t="s">
        <v>6753</v>
      </c>
      <c r="D9937" s="572">
        <v>3.83</v>
      </c>
    </row>
    <row r="9938" spans="1:4" ht="25.5">
      <c r="A9938" s="571">
        <v>11703</v>
      </c>
      <c r="B9938" s="571" t="s">
        <v>2435</v>
      </c>
      <c r="C9938" s="571" t="s">
        <v>6748</v>
      </c>
      <c r="D9938" s="572">
        <v>31.8</v>
      </c>
    </row>
    <row r="9939" spans="1:4" ht="25.5">
      <c r="A9939" s="571">
        <v>37400</v>
      </c>
      <c r="B9939" s="571" t="s">
        <v>3463</v>
      </c>
      <c r="C9939" s="571" t="s">
        <v>6748</v>
      </c>
      <c r="D9939" s="572">
        <v>51.67</v>
      </c>
    </row>
    <row r="9940" spans="1:4" ht="51">
      <c r="A9940" s="571">
        <v>25400</v>
      </c>
      <c r="B9940" s="571" t="s">
        <v>3061</v>
      </c>
      <c r="C9940" s="571" t="s">
        <v>6748</v>
      </c>
      <c r="D9940" s="572">
        <v>1119.4000000000001</v>
      </c>
    </row>
    <row r="9941" spans="1:4" ht="25.5">
      <c r="A9941" s="571">
        <v>4272</v>
      </c>
      <c r="B9941" s="571" t="s">
        <v>1378</v>
      </c>
      <c r="C9941" s="571" t="s">
        <v>6748</v>
      </c>
      <c r="D9941" s="572">
        <v>77.459999999999994</v>
      </c>
    </row>
    <row r="9942" spans="1:4" ht="25.5">
      <c r="A9942" s="571">
        <v>4276</v>
      </c>
      <c r="B9942" s="571" t="s">
        <v>1381</v>
      </c>
      <c r="C9942" s="571" t="s">
        <v>6748</v>
      </c>
      <c r="D9942" s="572">
        <v>228.63</v>
      </c>
    </row>
    <row r="9943" spans="1:4" ht="25.5">
      <c r="A9943" s="571">
        <v>4273</v>
      </c>
      <c r="B9943" s="571" t="s">
        <v>1379</v>
      </c>
      <c r="C9943" s="571" t="s">
        <v>6748</v>
      </c>
      <c r="D9943" s="572">
        <v>379.8</v>
      </c>
    </row>
    <row r="9944" spans="1:4" ht="51">
      <c r="A9944" s="571">
        <v>4274</v>
      </c>
      <c r="B9944" s="571" t="s">
        <v>1380</v>
      </c>
      <c r="C9944" s="571" t="s">
        <v>6748</v>
      </c>
      <c r="D9944" s="572">
        <v>88.07</v>
      </c>
    </row>
    <row r="9945" spans="1:4" ht="51">
      <c r="A9945" s="571">
        <v>39438</v>
      </c>
      <c r="B9945" s="571" t="s">
        <v>4116</v>
      </c>
      <c r="C9945" s="571" t="s">
        <v>6748</v>
      </c>
      <c r="D9945" s="572">
        <v>0.13</v>
      </c>
    </row>
    <row r="9946" spans="1:4" ht="38.25">
      <c r="A9946" s="571">
        <v>11963</v>
      </c>
      <c r="B9946" s="571" t="s">
        <v>2558</v>
      </c>
      <c r="C9946" s="571" t="s">
        <v>6748</v>
      </c>
      <c r="D9946" s="572">
        <v>5.0199999999999996</v>
      </c>
    </row>
    <row r="9947" spans="1:4" ht="38.25">
      <c r="A9947" s="571">
        <v>11964</v>
      </c>
      <c r="B9947" s="571" t="s">
        <v>2559</v>
      </c>
      <c r="C9947" s="571" t="s">
        <v>6748</v>
      </c>
      <c r="D9947" s="572">
        <v>1.26</v>
      </c>
    </row>
    <row r="9948" spans="1:4" ht="38.25">
      <c r="A9948" s="571">
        <v>4379</v>
      </c>
      <c r="B9948" s="571" t="s">
        <v>1425</v>
      </c>
      <c r="C9948" s="571" t="s">
        <v>6748</v>
      </c>
      <c r="D9948" s="572">
        <v>0.02</v>
      </c>
    </row>
    <row r="9949" spans="1:4" ht="38.25">
      <c r="A9949" s="571">
        <v>4377</v>
      </c>
      <c r="B9949" s="571" t="s">
        <v>1424</v>
      </c>
      <c r="C9949" s="571" t="s">
        <v>6748</v>
      </c>
      <c r="D9949" s="572">
        <v>0.09</v>
      </c>
    </row>
    <row r="9950" spans="1:4" ht="38.25">
      <c r="A9950" s="571">
        <v>4356</v>
      </c>
      <c r="B9950" s="571" t="s">
        <v>1419</v>
      </c>
      <c r="C9950" s="571" t="s">
        <v>6748</v>
      </c>
      <c r="D9950" s="572">
        <v>0.13</v>
      </c>
    </row>
    <row r="9951" spans="1:4" ht="38.25">
      <c r="A9951" s="571">
        <v>13246</v>
      </c>
      <c r="B9951" s="571" t="s">
        <v>2766</v>
      </c>
      <c r="C9951" s="571" t="s">
        <v>6748</v>
      </c>
      <c r="D9951" s="572">
        <v>0.24</v>
      </c>
    </row>
    <row r="9952" spans="1:4" ht="38.25">
      <c r="A9952" s="571">
        <v>4346</v>
      </c>
      <c r="B9952" s="571" t="s">
        <v>1417</v>
      </c>
      <c r="C9952" s="571" t="s">
        <v>6748</v>
      </c>
      <c r="D9952" s="572">
        <v>5.38</v>
      </c>
    </row>
    <row r="9953" spans="1:4" ht="51">
      <c r="A9953" s="571">
        <v>11955</v>
      </c>
      <c r="B9953" s="571" t="s">
        <v>2555</v>
      </c>
      <c r="C9953" s="571" t="s">
        <v>6748</v>
      </c>
      <c r="D9953" s="572">
        <v>2.35</v>
      </c>
    </row>
    <row r="9954" spans="1:4" ht="38.25">
      <c r="A9954" s="571">
        <v>11960</v>
      </c>
      <c r="B9954" s="571" t="s">
        <v>2556</v>
      </c>
      <c r="C9954" s="571" t="s">
        <v>6748</v>
      </c>
      <c r="D9954" s="572">
        <v>7.0000000000000007E-2</v>
      </c>
    </row>
    <row r="9955" spans="1:4" ht="38.25">
      <c r="A9955" s="571">
        <v>4333</v>
      </c>
      <c r="B9955" s="571" t="s">
        <v>6646</v>
      </c>
      <c r="C9955" s="571" t="s">
        <v>6748</v>
      </c>
      <c r="D9955" s="572">
        <v>0.13</v>
      </c>
    </row>
    <row r="9956" spans="1:4" ht="38.25">
      <c r="A9956" s="571">
        <v>4358</v>
      </c>
      <c r="B9956" s="571" t="s">
        <v>1420</v>
      </c>
      <c r="C9956" s="571" t="s">
        <v>6748</v>
      </c>
      <c r="D9956" s="572">
        <v>1.07</v>
      </c>
    </row>
    <row r="9957" spans="1:4" ht="38.25">
      <c r="A9957" s="571">
        <v>39435</v>
      </c>
      <c r="B9957" s="571" t="s">
        <v>4113</v>
      </c>
      <c r="C9957" s="571" t="s">
        <v>6748</v>
      </c>
      <c r="D9957" s="572">
        <v>0.05</v>
      </c>
    </row>
    <row r="9958" spans="1:4" ht="38.25">
      <c r="A9958" s="571">
        <v>39436</v>
      </c>
      <c r="B9958" s="571" t="s">
        <v>4114</v>
      </c>
      <c r="C9958" s="571" t="s">
        <v>6748</v>
      </c>
      <c r="D9958" s="572">
        <v>0.09</v>
      </c>
    </row>
    <row r="9959" spans="1:4" ht="38.25">
      <c r="A9959" s="571">
        <v>39437</v>
      </c>
      <c r="B9959" s="571" t="s">
        <v>4115</v>
      </c>
      <c r="C9959" s="571" t="s">
        <v>6748</v>
      </c>
      <c r="D9959" s="572">
        <v>0.12</v>
      </c>
    </row>
    <row r="9960" spans="1:4" ht="38.25">
      <c r="A9960" s="571">
        <v>39439</v>
      </c>
      <c r="B9960" s="571" t="s">
        <v>4117</v>
      </c>
      <c r="C9960" s="571" t="s">
        <v>6748</v>
      </c>
      <c r="D9960" s="572">
        <v>0.08</v>
      </c>
    </row>
    <row r="9961" spans="1:4" ht="38.25">
      <c r="A9961" s="571">
        <v>39440</v>
      </c>
      <c r="B9961" s="571" t="s">
        <v>4118</v>
      </c>
      <c r="C9961" s="571" t="s">
        <v>6748</v>
      </c>
      <c r="D9961" s="572">
        <v>0.1</v>
      </c>
    </row>
    <row r="9962" spans="1:4" ht="38.25">
      <c r="A9962" s="571">
        <v>39441</v>
      </c>
      <c r="B9962" s="571" t="s">
        <v>4119</v>
      </c>
      <c r="C9962" s="571" t="s">
        <v>6748</v>
      </c>
      <c r="D9962" s="572">
        <v>0.13</v>
      </c>
    </row>
    <row r="9963" spans="1:4" ht="38.25">
      <c r="A9963" s="571">
        <v>39442</v>
      </c>
      <c r="B9963" s="571" t="s">
        <v>4120</v>
      </c>
      <c r="C9963" s="571" t="s">
        <v>6748</v>
      </c>
      <c r="D9963" s="572">
        <v>0.09</v>
      </c>
    </row>
    <row r="9964" spans="1:4" ht="38.25">
      <c r="A9964" s="571">
        <v>39443</v>
      </c>
      <c r="B9964" s="571" t="s">
        <v>4121</v>
      </c>
      <c r="C9964" s="571" t="s">
        <v>6748</v>
      </c>
      <c r="D9964" s="572">
        <v>0.12</v>
      </c>
    </row>
    <row r="9965" spans="1:4" ht="38.25">
      <c r="A9965" s="571">
        <v>4329</v>
      </c>
      <c r="B9965" s="571" t="s">
        <v>1403</v>
      </c>
      <c r="C9965" s="571" t="s">
        <v>6748</v>
      </c>
      <c r="D9965" s="572">
        <v>1.1499999999999999</v>
      </c>
    </row>
    <row r="9966" spans="1:4" ht="51">
      <c r="A9966" s="571">
        <v>4383</v>
      </c>
      <c r="B9966" s="571" t="s">
        <v>6811</v>
      </c>
      <c r="C9966" s="571" t="s">
        <v>6748</v>
      </c>
      <c r="D9966" s="572">
        <v>10.4</v>
      </c>
    </row>
    <row r="9967" spans="1:4" ht="51">
      <c r="A9967" s="571">
        <v>4344</v>
      </c>
      <c r="B9967" s="571" t="s">
        <v>1416</v>
      </c>
      <c r="C9967" s="571" t="s">
        <v>6748</v>
      </c>
      <c r="D9967" s="572">
        <v>10.9</v>
      </c>
    </row>
    <row r="9968" spans="1:4" ht="38.25">
      <c r="A9968" s="571">
        <v>436</v>
      </c>
      <c r="B9968" s="571" t="s">
        <v>298</v>
      </c>
      <c r="C9968" s="571" t="s">
        <v>6748</v>
      </c>
      <c r="D9968" s="572">
        <v>4.46</v>
      </c>
    </row>
    <row r="9969" spans="1:4" ht="38.25">
      <c r="A9969" s="571">
        <v>442</v>
      </c>
      <c r="B9969" s="571" t="s">
        <v>302</v>
      </c>
      <c r="C9969" s="571" t="s">
        <v>6748</v>
      </c>
      <c r="D9969" s="572">
        <v>2.64</v>
      </c>
    </row>
    <row r="9970" spans="1:4" ht="25.5">
      <c r="A9970" s="571">
        <v>11953</v>
      </c>
      <c r="B9970" s="571" t="s">
        <v>2554</v>
      </c>
      <c r="C9970" s="571" t="s">
        <v>6748</v>
      </c>
      <c r="D9970" s="572">
        <v>1.72</v>
      </c>
    </row>
    <row r="9971" spans="1:4" ht="38.25">
      <c r="A9971" s="571">
        <v>4335</v>
      </c>
      <c r="B9971" s="571" t="s">
        <v>1408</v>
      </c>
      <c r="C9971" s="571" t="s">
        <v>6748</v>
      </c>
      <c r="D9971" s="572">
        <v>7.32</v>
      </c>
    </row>
    <row r="9972" spans="1:4" ht="38.25">
      <c r="A9972" s="571">
        <v>4334</v>
      </c>
      <c r="B9972" s="571" t="s">
        <v>1407</v>
      </c>
      <c r="C9972" s="571" t="s">
        <v>6748</v>
      </c>
      <c r="D9972" s="572">
        <v>10.039999999999999</v>
      </c>
    </row>
    <row r="9973" spans="1:4" ht="25.5">
      <c r="A9973" s="571">
        <v>4343</v>
      </c>
      <c r="B9973" s="571" t="s">
        <v>1415</v>
      </c>
      <c r="C9973" s="571" t="s">
        <v>6748</v>
      </c>
      <c r="D9973" s="572">
        <v>2.4700000000000002</v>
      </c>
    </row>
    <row r="9974" spans="1:4" ht="38.25">
      <c r="A9974" s="571">
        <v>430</v>
      </c>
      <c r="B9974" s="571" t="s">
        <v>294</v>
      </c>
      <c r="C9974" s="571" t="s">
        <v>6748</v>
      </c>
      <c r="D9974" s="572">
        <v>3.99</v>
      </c>
    </row>
    <row r="9975" spans="1:4" ht="38.25">
      <c r="A9975" s="571">
        <v>441</v>
      </c>
      <c r="B9975" s="571" t="s">
        <v>301</v>
      </c>
      <c r="C9975" s="571" t="s">
        <v>6748</v>
      </c>
      <c r="D9975" s="572">
        <v>4.3899999999999997</v>
      </c>
    </row>
    <row r="9976" spans="1:4" ht="38.25">
      <c r="A9976" s="571">
        <v>431</v>
      </c>
      <c r="B9976" s="571" t="s">
        <v>295</v>
      </c>
      <c r="C9976" s="571" t="s">
        <v>6748</v>
      </c>
      <c r="D9976" s="572">
        <v>5.3</v>
      </c>
    </row>
    <row r="9977" spans="1:4" ht="38.25">
      <c r="A9977" s="571">
        <v>432</v>
      </c>
      <c r="B9977" s="571" t="s">
        <v>296</v>
      </c>
      <c r="C9977" s="571" t="s">
        <v>6748</v>
      </c>
      <c r="D9977" s="572">
        <v>5.85</v>
      </c>
    </row>
    <row r="9978" spans="1:4" ht="38.25">
      <c r="A9978" s="571">
        <v>429</v>
      </c>
      <c r="B9978" s="571" t="s">
        <v>293</v>
      </c>
      <c r="C9978" s="571" t="s">
        <v>6748</v>
      </c>
      <c r="D9978" s="572">
        <v>7.89</v>
      </c>
    </row>
    <row r="9979" spans="1:4" ht="38.25">
      <c r="A9979" s="571">
        <v>439</v>
      </c>
      <c r="B9979" s="571" t="s">
        <v>300</v>
      </c>
      <c r="C9979" s="571" t="s">
        <v>6748</v>
      </c>
      <c r="D9979" s="572">
        <v>6.72</v>
      </c>
    </row>
    <row r="9980" spans="1:4" ht="38.25">
      <c r="A9980" s="571">
        <v>433</v>
      </c>
      <c r="B9980" s="571" t="s">
        <v>297</v>
      </c>
      <c r="C9980" s="571" t="s">
        <v>6748</v>
      </c>
      <c r="D9980" s="572">
        <v>7.85</v>
      </c>
    </row>
    <row r="9981" spans="1:4" ht="38.25">
      <c r="A9981" s="571">
        <v>437</v>
      </c>
      <c r="B9981" s="571" t="s">
        <v>299</v>
      </c>
      <c r="C9981" s="571" t="s">
        <v>6748</v>
      </c>
      <c r="D9981" s="572">
        <v>10.43</v>
      </c>
    </row>
    <row r="9982" spans="1:4" ht="38.25">
      <c r="A9982" s="571">
        <v>11790</v>
      </c>
      <c r="B9982" s="571" t="s">
        <v>2484</v>
      </c>
      <c r="C9982" s="571" t="s">
        <v>6748</v>
      </c>
      <c r="D9982" s="572">
        <v>11.83</v>
      </c>
    </row>
    <row r="9983" spans="1:4" ht="51">
      <c r="A9983" s="571">
        <v>428</v>
      </c>
      <c r="B9983" s="571" t="s">
        <v>292</v>
      </c>
      <c r="C9983" s="571" t="s">
        <v>6748</v>
      </c>
      <c r="D9983" s="572">
        <v>12.87</v>
      </c>
    </row>
    <row r="9984" spans="1:4" ht="51">
      <c r="A9984" s="571">
        <v>4384</v>
      </c>
      <c r="B9984" s="571" t="s">
        <v>1428</v>
      </c>
      <c r="C9984" s="571" t="s">
        <v>6748</v>
      </c>
      <c r="D9984" s="572">
        <v>11.94</v>
      </c>
    </row>
    <row r="9985" spans="1:4" ht="51">
      <c r="A9985" s="571">
        <v>4351</v>
      </c>
      <c r="B9985" s="571" t="s">
        <v>5979</v>
      </c>
      <c r="C9985" s="571" t="s">
        <v>6748</v>
      </c>
      <c r="D9985" s="572">
        <v>8.85</v>
      </c>
    </row>
    <row r="9986" spans="1:4" ht="25.5">
      <c r="A9986" s="571">
        <v>11054</v>
      </c>
      <c r="B9986" s="571" t="s">
        <v>2237</v>
      </c>
      <c r="C9986" s="571" t="s">
        <v>6748</v>
      </c>
      <c r="D9986" s="572">
        <v>0.02</v>
      </c>
    </row>
    <row r="9987" spans="1:4" ht="25.5">
      <c r="A9987" s="571">
        <v>11055</v>
      </c>
      <c r="B9987" s="571" t="s">
        <v>2238</v>
      </c>
      <c r="C9987" s="571" t="s">
        <v>6748</v>
      </c>
      <c r="D9987" s="572">
        <v>0.04</v>
      </c>
    </row>
    <row r="9988" spans="1:4" ht="25.5">
      <c r="A9988" s="571">
        <v>11056</v>
      </c>
      <c r="B9988" s="571" t="s">
        <v>2239</v>
      </c>
      <c r="C9988" s="571" t="s">
        <v>6748</v>
      </c>
      <c r="D9988" s="572">
        <v>0.05</v>
      </c>
    </row>
    <row r="9989" spans="1:4" ht="25.5">
      <c r="A9989" s="571">
        <v>11057</v>
      </c>
      <c r="B9989" s="571" t="s">
        <v>2240</v>
      </c>
      <c r="C9989" s="571" t="s">
        <v>6748</v>
      </c>
      <c r="D9989" s="572">
        <v>0.1</v>
      </c>
    </row>
    <row r="9990" spans="1:4" ht="25.5">
      <c r="A9990" s="571">
        <v>11059</v>
      </c>
      <c r="B9990" s="571" t="s">
        <v>2242</v>
      </c>
      <c r="C9990" s="571" t="s">
        <v>6748</v>
      </c>
      <c r="D9990" s="572">
        <v>0.19</v>
      </c>
    </row>
    <row r="9991" spans="1:4" ht="25.5">
      <c r="A9991" s="571">
        <v>11058</v>
      </c>
      <c r="B9991" s="571" t="s">
        <v>2241</v>
      </c>
      <c r="C9991" s="571" t="s">
        <v>6748</v>
      </c>
      <c r="D9991" s="572">
        <v>0.25</v>
      </c>
    </row>
    <row r="9992" spans="1:4" ht="25.5">
      <c r="A9992" s="571">
        <v>4380</v>
      </c>
      <c r="B9992" s="571" t="s">
        <v>1426</v>
      </c>
      <c r="C9992" s="571" t="s">
        <v>6748</v>
      </c>
      <c r="D9992" s="572">
        <v>0.84</v>
      </c>
    </row>
    <row r="9993" spans="1:4" ht="38.25">
      <c r="A9993" s="571">
        <v>4299</v>
      </c>
      <c r="B9993" s="571" t="s">
        <v>1382</v>
      </c>
      <c r="C9993" s="571" t="s">
        <v>6748</v>
      </c>
      <c r="D9993" s="572">
        <v>0.79</v>
      </c>
    </row>
    <row r="9994" spans="1:4" ht="38.25">
      <c r="A9994" s="571">
        <v>4304</v>
      </c>
      <c r="B9994" s="571" t="s">
        <v>1386</v>
      </c>
      <c r="C9994" s="571" t="s">
        <v>6748</v>
      </c>
      <c r="D9994" s="572">
        <v>1.07</v>
      </c>
    </row>
    <row r="9995" spans="1:4" ht="38.25">
      <c r="A9995" s="571">
        <v>4305</v>
      </c>
      <c r="B9995" s="571" t="s">
        <v>1387</v>
      </c>
      <c r="C9995" s="571" t="s">
        <v>6748</v>
      </c>
      <c r="D9995" s="572">
        <v>1.25</v>
      </c>
    </row>
    <row r="9996" spans="1:4" ht="38.25">
      <c r="A9996" s="571">
        <v>4306</v>
      </c>
      <c r="B9996" s="571" t="s">
        <v>1388</v>
      </c>
      <c r="C9996" s="571" t="s">
        <v>6748</v>
      </c>
      <c r="D9996" s="572">
        <v>1.45</v>
      </c>
    </row>
    <row r="9997" spans="1:4" ht="38.25">
      <c r="A9997" s="571">
        <v>4308</v>
      </c>
      <c r="B9997" s="571" t="s">
        <v>1390</v>
      </c>
      <c r="C9997" s="571" t="s">
        <v>6748</v>
      </c>
      <c r="D9997" s="572">
        <v>3</v>
      </c>
    </row>
    <row r="9998" spans="1:4" ht="38.25">
      <c r="A9998" s="571">
        <v>4302</v>
      </c>
      <c r="B9998" s="571" t="s">
        <v>1385</v>
      </c>
      <c r="C9998" s="571" t="s">
        <v>6748</v>
      </c>
      <c r="D9998" s="572">
        <v>2.25</v>
      </c>
    </row>
    <row r="9999" spans="1:4" ht="38.25">
      <c r="A9999" s="571">
        <v>4300</v>
      </c>
      <c r="B9999" s="571" t="s">
        <v>1383</v>
      </c>
      <c r="C9999" s="571" t="s">
        <v>6748</v>
      </c>
      <c r="D9999" s="572">
        <v>0.53</v>
      </c>
    </row>
    <row r="10000" spans="1:4" ht="38.25">
      <c r="A10000" s="571">
        <v>4301</v>
      </c>
      <c r="B10000" s="571" t="s">
        <v>1384</v>
      </c>
      <c r="C10000" s="571" t="s">
        <v>6748</v>
      </c>
      <c r="D10000" s="572">
        <v>0.65</v>
      </c>
    </row>
    <row r="10001" spans="1:4" ht="38.25">
      <c r="A10001" s="571">
        <v>4320</v>
      </c>
      <c r="B10001" s="571" t="s">
        <v>1402</v>
      </c>
      <c r="C10001" s="571" t="s">
        <v>6748</v>
      </c>
      <c r="D10001" s="572">
        <v>1.99</v>
      </c>
    </row>
    <row r="10002" spans="1:4" ht="38.25">
      <c r="A10002" s="571">
        <v>4318</v>
      </c>
      <c r="B10002" s="571" t="s">
        <v>1400</v>
      </c>
      <c r="C10002" s="571" t="s">
        <v>6748</v>
      </c>
      <c r="D10002" s="572">
        <v>0.97</v>
      </c>
    </row>
    <row r="10003" spans="1:4" ht="25.5">
      <c r="A10003" s="571">
        <v>40547</v>
      </c>
      <c r="B10003" s="571" t="s">
        <v>4384</v>
      </c>
      <c r="C10003" s="571" t="s">
        <v>6960</v>
      </c>
      <c r="D10003" s="572">
        <v>14.52</v>
      </c>
    </row>
    <row r="10004" spans="1:4" ht="25.5">
      <c r="A10004" s="571">
        <v>11962</v>
      </c>
      <c r="B10004" s="571" t="s">
        <v>2557</v>
      </c>
      <c r="C10004" s="571" t="s">
        <v>6748</v>
      </c>
      <c r="D10004" s="572">
        <v>0.11</v>
      </c>
    </row>
    <row r="10005" spans="1:4" ht="25.5">
      <c r="A10005" s="571">
        <v>4332</v>
      </c>
      <c r="B10005" s="571" t="s">
        <v>1406</v>
      </c>
      <c r="C10005" s="571" t="s">
        <v>6748</v>
      </c>
      <c r="D10005" s="572">
        <v>0.56999999999999995</v>
      </c>
    </row>
    <row r="10006" spans="1:4" ht="25.5">
      <c r="A10006" s="571">
        <v>4331</v>
      </c>
      <c r="B10006" s="571" t="s">
        <v>1405</v>
      </c>
      <c r="C10006" s="571" t="s">
        <v>6748</v>
      </c>
      <c r="D10006" s="572">
        <v>2.1800000000000002</v>
      </c>
    </row>
    <row r="10007" spans="1:4" ht="38.25">
      <c r="A10007" s="571">
        <v>4336</v>
      </c>
      <c r="B10007" s="571" t="s">
        <v>1409</v>
      </c>
      <c r="C10007" s="571" t="s">
        <v>6748</v>
      </c>
      <c r="D10007" s="572">
        <v>2.79</v>
      </c>
    </row>
    <row r="10008" spans="1:4" ht="25.5">
      <c r="A10008" s="571">
        <v>13294</v>
      </c>
      <c r="B10008" s="571" t="s">
        <v>2772</v>
      </c>
      <c r="C10008" s="571" t="s">
        <v>6748</v>
      </c>
      <c r="D10008" s="572">
        <v>0.8</v>
      </c>
    </row>
    <row r="10009" spans="1:4" ht="38.25">
      <c r="A10009" s="571">
        <v>11948</v>
      </c>
      <c r="B10009" s="571" t="s">
        <v>2552</v>
      </c>
      <c r="C10009" s="571" t="s">
        <v>6748</v>
      </c>
      <c r="D10009" s="572">
        <v>0.36</v>
      </c>
    </row>
    <row r="10010" spans="1:4" ht="38.25">
      <c r="A10010" s="571">
        <v>4382</v>
      </c>
      <c r="B10010" s="571" t="s">
        <v>1427</v>
      </c>
      <c r="C10010" s="571" t="s">
        <v>6748</v>
      </c>
      <c r="D10010" s="572">
        <v>0.59</v>
      </c>
    </row>
    <row r="10011" spans="1:4" ht="38.25">
      <c r="A10011" s="571">
        <v>4354</v>
      </c>
      <c r="B10011" s="571" t="s">
        <v>5980</v>
      </c>
      <c r="C10011" s="571" t="s">
        <v>6748</v>
      </c>
      <c r="D10011" s="572">
        <v>24.99</v>
      </c>
    </row>
    <row r="10012" spans="1:4" ht="38.25">
      <c r="A10012" s="571">
        <v>40839</v>
      </c>
      <c r="B10012" s="571" t="s">
        <v>7307</v>
      </c>
      <c r="C10012" s="571" t="s">
        <v>6960</v>
      </c>
      <c r="D10012" s="572">
        <v>60.15</v>
      </c>
    </row>
    <row r="10013" spans="1:4" ht="25.5">
      <c r="A10013" s="571">
        <v>40552</v>
      </c>
      <c r="B10013" s="571" t="s">
        <v>7299</v>
      </c>
      <c r="C10013" s="571" t="s">
        <v>6960</v>
      </c>
      <c r="D10013" s="572">
        <v>24.89</v>
      </c>
    </row>
    <row r="10014" spans="1:4" ht="38.25">
      <c r="A10014" s="571">
        <v>40549</v>
      </c>
      <c r="B10014" s="571" t="s">
        <v>7298</v>
      </c>
      <c r="C10014" s="571" t="s">
        <v>6960</v>
      </c>
      <c r="D10014" s="572">
        <v>98.52</v>
      </c>
    </row>
    <row r="10015" spans="1:4" ht="38.25">
      <c r="A10015" s="571">
        <v>4385</v>
      </c>
      <c r="B10015" s="571" t="s">
        <v>1429</v>
      </c>
      <c r="C10015" s="571" t="s">
        <v>6812</v>
      </c>
      <c r="D10015" s="572">
        <v>1225.71</v>
      </c>
    </row>
    <row r="10016" spans="1:4" ht="38.25">
      <c r="A10016" s="571">
        <v>4386</v>
      </c>
      <c r="B10016" s="571" t="s">
        <v>1429</v>
      </c>
      <c r="C10016" s="571" t="s">
        <v>6753</v>
      </c>
      <c r="D10016" s="572">
        <v>51.82</v>
      </c>
    </row>
    <row r="10017" spans="1:4">
      <c r="A10017" s="571">
        <v>38397</v>
      </c>
      <c r="B10017" s="571" t="s">
        <v>3839</v>
      </c>
      <c r="C10017" s="571" t="s">
        <v>6745</v>
      </c>
      <c r="D10017" s="572">
        <v>3.3</v>
      </c>
    </row>
    <row r="10018" spans="1:4" ht="38.25">
      <c r="A10018" s="571">
        <v>20078</v>
      </c>
      <c r="B10018" s="571" t="s">
        <v>2893</v>
      </c>
      <c r="C10018" s="571" t="s">
        <v>6748</v>
      </c>
      <c r="D10018" s="572">
        <v>18.190000000000001</v>
      </c>
    </row>
    <row r="10019" spans="1:4" ht="38.25">
      <c r="A10019" s="571">
        <v>20079</v>
      </c>
      <c r="B10019" s="571" t="s">
        <v>2894</v>
      </c>
      <c r="C10019" s="571" t="s">
        <v>6748</v>
      </c>
      <c r="D10019" s="572">
        <v>113.46</v>
      </c>
    </row>
    <row r="10020" spans="1:4" ht="25.5">
      <c r="A10020" s="571">
        <v>39897</v>
      </c>
      <c r="B10020" s="571" t="s">
        <v>4336</v>
      </c>
      <c r="C10020" s="571" t="s">
        <v>7277</v>
      </c>
      <c r="D10020" s="572">
        <v>20.9</v>
      </c>
    </row>
    <row r="10021" spans="1:4" ht="25.5">
      <c r="A10021" s="571">
        <v>118</v>
      </c>
      <c r="B10021" s="571" t="s">
        <v>199</v>
      </c>
      <c r="C10021" s="571" t="s">
        <v>6748</v>
      </c>
      <c r="D10021" s="572">
        <v>68.760000000000005</v>
      </c>
    </row>
    <row r="10022" spans="1:4" ht="38.25">
      <c r="A10022" s="571">
        <v>4396</v>
      </c>
      <c r="B10022" s="571" t="s">
        <v>1431</v>
      </c>
      <c r="C10022" s="571" t="s">
        <v>6753</v>
      </c>
      <c r="D10022" s="572">
        <v>88.3</v>
      </c>
    </row>
    <row r="10023" spans="1:4" ht="25.5">
      <c r="A10023" s="571">
        <v>36881</v>
      </c>
      <c r="B10023" s="571" t="s">
        <v>3444</v>
      </c>
      <c r="C10023" s="571" t="s">
        <v>6753</v>
      </c>
      <c r="D10023" s="572">
        <v>78.900000000000006</v>
      </c>
    </row>
    <row r="10024" spans="1:4" ht="25.5">
      <c r="A10024" s="571">
        <v>36882</v>
      </c>
      <c r="B10024" s="571" t="s">
        <v>3445</v>
      </c>
      <c r="C10024" s="571" t="s">
        <v>6753</v>
      </c>
      <c r="D10024" s="572">
        <v>92.05</v>
      </c>
    </row>
    <row r="10025" spans="1:4" ht="38.25">
      <c r="A10025" s="571">
        <v>4397</v>
      </c>
      <c r="B10025" s="571" t="s">
        <v>1432</v>
      </c>
      <c r="C10025" s="571" t="s">
        <v>6753</v>
      </c>
      <c r="D10025" s="572">
        <v>143.18</v>
      </c>
    </row>
    <row r="10026" spans="1:4" ht="38.25">
      <c r="A10026" s="571">
        <v>34754</v>
      </c>
      <c r="B10026" s="571" t="s">
        <v>3301</v>
      </c>
      <c r="C10026" s="571" t="s">
        <v>6753</v>
      </c>
      <c r="D10026" s="572">
        <v>265.13</v>
      </c>
    </row>
    <row r="10027" spans="1:4" ht="63.75">
      <c r="A10027" s="571">
        <v>25962</v>
      </c>
      <c r="B10027" s="571" t="s">
        <v>6974</v>
      </c>
      <c r="C10027" s="571" t="s">
        <v>6753</v>
      </c>
      <c r="D10027" s="572">
        <v>167.92</v>
      </c>
    </row>
    <row r="10028" spans="1:4" ht="51">
      <c r="A10028" s="571">
        <v>34752</v>
      </c>
      <c r="B10028" s="571" t="s">
        <v>3299</v>
      </c>
      <c r="C10028" s="571" t="s">
        <v>6753</v>
      </c>
      <c r="D10028" s="572">
        <v>295.70999999999998</v>
      </c>
    </row>
    <row r="10029" spans="1:4">
      <c r="A10029" s="571">
        <v>4751</v>
      </c>
      <c r="B10029" s="571" t="s">
        <v>1473</v>
      </c>
      <c r="C10029" s="571" t="s">
        <v>6751</v>
      </c>
      <c r="D10029" s="572">
        <v>14.78</v>
      </c>
    </row>
    <row r="10030" spans="1:4">
      <c r="A10030" s="571">
        <v>41066</v>
      </c>
      <c r="B10030" s="571" t="s">
        <v>4488</v>
      </c>
      <c r="C10030" s="571" t="s">
        <v>6936</v>
      </c>
      <c r="D10030" s="572">
        <v>2608.4299999999998</v>
      </c>
    </row>
    <row r="10031" spans="1:4" ht="25.5">
      <c r="A10031" s="571">
        <v>39604</v>
      </c>
      <c r="B10031" s="571" t="s">
        <v>7266</v>
      </c>
      <c r="C10031" s="571" t="s">
        <v>6748</v>
      </c>
      <c r="D10031" s="572">
        <v>8.59</v>
      </c>
    </row>
    <row r="10032" spans="1:4" ht="25.5">
      <c r="A10032" s="571">
        <v>39605</v>
      </c>
      <c r="B10032" s="571" t="s">
        <v>7267</v>
      </c>
      <c r="C10032" s="571" t="s">
        <v>6748</v>
      </c>
      <c r="D10032" s="572">
        <v>11.92</v>
      </c>
    </row>
    <row r="10033" spans="1:4" ht="25.5">
      <c r="A10033" s="571">
        <v>39606</v>
      </c>
      <c r="B10033" s="571" t="s">
        <v>7268</v>
      </c>
      <c r="C10033" s="571" t="s">
        <v>6748</v>
      </c>
      <c r="D10033" s="572">
        <v>15.14</v>
      </c>
    </row>
    <row r="10034" spans="1:4" ht="25.5">
      <c r="A10034" s="571">
        <v>39607</v>
      </c>
      <c r="B10034" s="571" t="s">
        <v>7269</v>
      </c>
      <c r="C10034" s="571" t="s">
        <v>6748</v>
      </c>
      <c r="D10034" s="572">
        <v>17.37</v>
      </c>
    </row>
    <row r="10035" spans="1:4" ht="25.5">
      <c r="A10035" s="571">
        <v>39594</v>
      </c>
      <c r="B10035" s="571" t="s">
        <v>7256</v>
      </c>
      <c r="C10035" s="571" t="s">
        <v>6748</v>
      </c>
      <c r="D10035" s="572">
        <v>164.45</v>
      </c>
    </row>
    <row r="10036" spans="1:4" ht="25.5">
      <c r="A10036" s="571">
        <v>39596</v>
      </c>
      <c r="B10036" s="571" t="s">
        <v>7258</v>
      </c>
      <c r="C10036" s="571" t="s">
        <v>6748</v>
      </c>
      <c r="D10036" s="572">
        <v>286.63</v>
      </c>
    </row>
    <row r="10037" spans="1:4" ht="25.5">
      <c r="A10037" s="571">
        <v>39595</v>
      </c>
      <c r="B10037" s="571" t="s">
        <v>7257</v>
      </c>
      <c r="C10037" s="571" t="s">
        <v>6748</v>
      </c>
      <c r="D10037" s="572">
        <v>240.6</v>
      </c>
    </row>
    <row r="10038" spans="1:4" ht="25.5">
      <c r="A10038" s="571">
        <v>39597</v>
      </c>
      <c r="B10038" s="571" t="s">
        <v>7259</v>
      </c>
      <c r="C10038" s="571" t="s">
        <v>6748</v>
      </c>
      <c r="D10038" s="572">
        <v>386.53</v>
      </c>
    </row>
    <row r="10039" spans="1:4" ht="38.25">
      <c r="A10039" s="571">
        <v>20209</v>
      </c>
      <c r="B10039" s="571" t="s">
        <v>2961</v>
      </c>
      <c r="C10039" s="571" t="s">
        <v>6752</v>
      </c>
      <c r="D10039" s="572">
        <v>5.38</v>
      </c>
    </row>
    <row r="10040" spans="1:4" ht="38.25">
      <c r="A10040" s="571">
        <v>4433</v>
      </c>
      <c r="B10040" s="571" t="s">
        <v>1440</v>
      </c>
      <c r="C10040" s="571" t="s">
        <v>6752</v>
      </c>
      <c r="D10040" s="572">
        <v>6.18</v>
      </c>
    </row>
    <row r="10041" spans="1:4" ht="25.5">
      <c r="A10041" s="571">
        <v>4491</v>
      </c>
      <c r="B10041" s="571" t="s">
        <v>1448</v>
      </c>
      <c r="C10041" s="571" t="s">
        <v>6752</v>
      </c>
      <c r="D10041" s="572">
        <v>4.33</v>
      </c>
    </row>
    <row r="10042" spans="1:4" ht="25.5">
      <c r="A10042" s="571">
        <v>4505</v>
      </c>
      <c r="B10042" s="571" t="s">
        <v>1451</v>
      </c>
      <c r="C10042" s="571" t="s">
        <v>6752</v>
      </c>
      <c r="D10042" s="572">
        <v>1.71</v>
      </c>
    </row>
    <row r="10043" spans="1:4" ht="25.5">
      <c r="A10043" s="571">
        <v>4517</v>
      </c>
      <c r="B10043" s="571" t="s">
        <v>1455</v>
      </c>
      <c r="C10043" s="571" t="s">
        <v>6752</v>
      </c>
      <c r="D10043" s="572">
        <v>1.17</v>
      </c>
    </row>
    <row r="10044" spans="1:4" ht="25.5">
      <c r="A10044" s="571">
        <v>4448</v>
      </c>
      <c r="B10044" s="571" t="s">
        <v>1442</v>
      </c>
      <c r="C10044" s="571" t="s">
        <v>6752</v>
      </c>
      <c r="D10044" s="572">
        <v>7.91</v>
      </c>
    </row>
    <row r="10045" spans="1:4" ht="25.5">
      <c r="A10045" s="571">
        <v>6194</v>
      </c>
      <c r="B10045" s="571" t="s">
        <v>1705</v>
      </c>
      <c r="C10045" s="571" t="s">
        <v>6752</v>
      </c>
      <c r="D10045" s="572">
        <v>2.5</v>
      </c>
    </row>
    <row r="10046" spans="1:4" ht="25.5">
      <c r="A10046" s="571">
        <v>4509</v>
      </c>
      <c r="B10046" s="571" t="s">
        <v>1452</v>
      </c>
      <c r="C10046" s="571" t="s">
        <v>6752</v>
      </c>
      <c r="D10046" s="572">
        <v>2.2200000000000002</v>
      </c>
    </row>
    <row r="10047" spans="1:4" ht="25.5">
      <c r="A10047" s="571">
        <v>4513</v>
      </c>
      <c r="B10047" s="571" t="s">
        <v>1454</v>
      </c>
      <c r="C10047" s="571" t="s">
        <v>6752</v>
      </c>
      <c r="D10047" s="572">
        <v>1.69</v>
      </c>
    </row>
    <row r="10048" spans="1:4" ht="25.5">
      <c r="A10048" s="571">
        <v>4512</v>
      </c>
      <c r="B10048" s="571" t="s">
        <v>1453</v>
      </c>
      <c r="C10048" s="571" t="s">
        <v>6752</v>
      </c>
      <c r="D10048" s="572">
        <v>1.37</v>
      </c>
    </row>
    <row r="10049" spans="1:4" ht="25.5">
      <c r="A10049" s="571">
        <v>4500</v>
      </c>
      <c r="B10049" s="571" t="s">
        <v>1450</v>
      </c>
      <c r="C10049" s="571" t="s">
        <v>6752</v>
      </c>
      <c r="D10049" s="572">
        <v>6.71</v>
      </c>
    </row>
    <row r="10050" spans="1:4">
      <c r="A10050" s="571">
        <v>10731</v>
      </c>
      <c r="B10050" s="571" t="s">
        <v>2168</v>
      </c>
      <c r="C10050" s="571" t="s">
        <v>6753</v>
      </c>
      <c r="D10050" s="572">
        <v>25.72</v>
      </c>
    </row>
    <row r="10051" spans="1:4">
      <c r="A10051" s="571">
        <v>4704</v>
      </c>
      <c r="B10051" s="571" t="s">
        <v>1456</v>
      </c>
      <c r="C10051" s="571" t="s">
        <v>6753</v>
      </c>
      <c r="D10051" s="572">
        <v>23.21</v>
      </c>
    </row>
    <row r="10052" spans="1:4">
      <c r="A10052" s="571">
        <v>10730</v>
      </c>
      <c r="B10052" s="571" t="s">
        <v>2167</v>
      </c>
      <c r="C10052" s="571" t="s">
        <v>6753</v>
      </c>
      <c r="D10052" s="572">
        <v>24.87</v>
      </c>
    </row>
    <row r="10053" spans="1:4" ht="25.5">
      <c r="A10053" s="571">
        <v>4729</v>
      </c>
      <c r="B10053" s="571" t="s">
        <v>1464</v>
      </c>
      <c r="C10053" s="571" t="s">
        <v>6746</v>
      </c>
      <c r="D10053" s="572">
        <v>74.47</v>
      </c>
    </row>
    <row r="10054" spans="1:4" ht="38.25">
      <c r="A10054" s="571">
        <v>4720</v>
      </c>
      <c r="B10054" s="571" t="s">
        <v>1460</v>
      </c>
      <c r="C10054" s="571" t="s">
        <v>6746</v>
      </c>
      <c r="D10054" s="572">
        <v>81.42</v>
      </c>
    </row>
    <row r="10055" spans="1:4" ht="25.5">
      <c r="A10055" s="571">
        <v>4721</v>
      </c>
      <c r="B10055" s="571" t="s">
        <v>1461</v>
      </c>
      <c r="C10055" s="571" t="s">
        <v>6746</v>
      </c>
      <c r="D10055" s="572">
        <v>63.77</v>
      </c>
    </row>
    <row r="10056" spans="1:4" ht="25.5">
      <c r="A10056" s="571">
        <v>4718</v>
      </c>
      <c r="B10056" s="571" t="s">
        <v>92</v>
      </c>
      <c r="C10056" s="571" t="s">
        <v>6746</v>
      </c>
      <c r="D10056" s="572">
        <v>63.77</v>
      </c>
    </row>
    <row r="10057" spans="1:4" ht="25.5">
      <c r="A10057" s="571">
        <v>4722</v>
      </c>
      <c r="B10057" s="571" t="s">
        <v>1462</v>
      </c>
      <c r="C10057" s="571" t="s">
        <v>6746</v>
      </c>
      <c r="D10057" s="572">
        <v>63.77</v>
      </c>
    </row>
    <row r="10058" spans="1:4" ht="25.5">
      <c r="A10058" s="571">
        <v>4723</v>
      </c>
      <c r="B10058" s="571" t="s">
        <v>121</v>
      </c>
      <c r="C10058" s="571" t="s">
        <v>6746</v>
      </c>
      <c r="D10058" s="572">
        <v>69.569999999999993</v>
      </c>
    </row>
    <row r="10059" spans="1:4" ht="25.5">
      <c r="A10059" s="571">
        <v>4727</v>
      </c>
      <c r="B10059" s="571" t="s">
        <v>1463</v>
      </c>
      <c r="C10059" s="571" t="s">
        <v>6746</v>
      </c>
      <c r="D10059" s="572">
        <v>71.5</v>
      </c>
    </row>
    <row r="10060" spans="1:4" ht="38.25">
      <c r="A10060" s="571">
        <v>4748</v>
      </c>
      <c r="B10060" s="571" t="s">
        <v>1472</v>
      </c>
      <c r="C10060" s="571" t="s">
        <v>6746</v>
      </c>
      <c r="D10060" s="572">
        <v>68.989999999999995</v>
      </c>
    </row>
    <row r="10061" spans="1:4" ht="38.25">
      <c r="A10061" s="571">
        <v>4730</v>
      </c>
      <c r="B10061" s="571" t="s">
        <v>1465</v>
      </c>
      <c r="C10061" s="571" t="s">
        <v>6746</v>
      </c>
      <c r="D10061" s="572">
        <v>66.67</v>
      </c>
    </row>
    <row r="10062" spans="1:4" ht="51">
      <c r="A10062" s="571">
        <v>13186</v>
      </c>
      <c r="B10062" s="571" t="s">
        <v>2762</v>
      </c>
      <c r="C10062" s="571" t="s">
        <v>6746</v>
      </c>
      <c r="D10062" s="572">
        <v>72.900000000000006</v>
      </c>
    </row>
    <row r="10063" spans="1:4" ht="51">
      <c r="A10063" s="571">
        <v>10737</v>
      </c>
      <c r="B10063" s="571" t="s">
        <v>2170</v>
      </c>
      <c r="C10063" s="571" t="s">
        <v>6753</v>
      </c>
      <c r="D10063" s="572">
        <v>80.819999999999993</v>
      </c>
    </row>
    <row r="10064" spans="1:4" ht="51">
      <c r="A10064" s="571">
        <v>10734</v>
      </c>
      <c r="B10064" s="571" t="s">
        <v>2169</v>
      </c>
      <c r="C10064" s="571" t="s">
        <v>6753</v>
      </c>
      <c r="D10064" s="572">
        <v>48.08</v>
      </c>
    </row>
    <row r="10065" spans="1:4" ht="25.5">
      <c r="A10065" s="571">
        <v>4708</v>
      </c>
      <c r="B10065" s="571" t="s">
        <v>1457</v>
      </c>
      <c r="C10065" s="571" t="s">
        <v>6753</v>
      </c>
      <c r="D10065" s="572">
        <v>93.26</v>
      </c>
    </row>
    <row r="10066" spans="1:4" ht="63.75">
      <c r="A10066" s="571">
        <v>4712</v>
      </c>
      <c r="B10066" s="571" t="s">
        <v>1459</v>
      </c>
      <c r="C10066" s="571" t="s">
        <v>6753</v>
      </c>
      <c r="D10066" s="572">
        <v>45.59</v>
      </c>
    </row>
    <row r="10067" spans="1:4" ht="63.75">
      <c r="A10067" s="571">
        <v>4710</v>
      </c>
      <c r="B10067" s="571" t="s">
        <v>1458</v>
      </c>
      <c r="C10067" s="571" t="s">
        <v>6753</v>
      </c>
      <c r="D10067" s="572">
        <v>146.21</v>
      </c>
    </row>
    <row r="10068" spans="1:4" ht="38.25">
      <c r="A10068" s="571">
        <v>4746</v>
      </c>
      <c r="B10068" s="571" t="s">
        <v>1471</v>
      </c>
      <c r="C10068" s="571" t="s">
        <v>6746</v>
      </c>
      <c r="D10068" s="572">
        <v>61.84</v>
      </c>
    </row>
    <row r="10069" spans="1:4">
      <c r="A10069" s="571">
        <v>4750</v>
      </c>
      <c r="B10069" s="571" t="s">
        <v>30</v>
      </c>
      <c r="C10069" s="571" t="s">
        <v>6751</v>
      </c>
      <c r="D10069" s="572">
        <v>12.68</v>
      </c>
    </row>
    <row r="10070" spans="1:4">
      <c r="A10070" s="571">
        <v>41065</v>
      </c>
      <c r="B10070" s="571" t="s">
        <v>4487</v>
      </c>
      <c r="C10070" s="571" t="s">
        <v>6936</v>
      </c>
      <c r="D10070" s="572">
        <v>2236.52</v>
      </c>
    </row>
    <row r="10071" spans="1:4" ht="38.25">
      <c r="A10071" s="571">
        <v>34747</v>
      </c>
      <c r="B10071" s="571" t="s">
        <v>3298</v>
      </c>
      <c r="C10071" s="571" t="s">
        <v>6752</v>
      </c>
      <c r="D10071" s="572">
        <v>68.48</v>
      </c>
    </row>
    <row r="10072" spans="1:4" ht="25.5">
      <c r="A10072" s="571">
        <v>4826</v>
      </c>
      <c r="B10072" s="571" t="s">
        <v>1507</v>
      </c>
      <c r="C10072" s="571" t="s">
        <v>6752</v>
      </c>
      <c r="D10072" s="572">
        <v>73.64</v>
      </c>
    </row>
    <row r="10073" spans="1:4" ht="25.5">
      <c r="A10073" s="571">
        <v>41975</v>
      </c>
      <c r="B10073" s="571" t="s">
        <v>6695</v>
      </c>
      <c r="C10073" s="571" t="s">
        <v>6753</v>
      </c>
      <c r="D10073" s="572">
        <v>68.260000000000005</v>
      </c>
    </row>
    <row r="10074" spans="1:4" ht="38.25">
      <c r="A10074" s="571">
        <v>4825</v>
      </c>
      <c r="B10074" s="571" t="s">
        <v>1506</v>
      </c>
      <c r="C10074" s="571" t="s">
        <v>6752</v>
      </c>
      <c r="D10074" s="572">
        <v>101.93</v>
      </c>
    </row>
    <row r="10075" spans="1:4" ht="25.5">
      <c r="A10075" s="571">
        <v>34744</v>
      </c>
      <c r="B10075" s="571" t="s">
        <v>3295</v>
      </c>
      <c r="C10075" s="571" t="s">
        <v>6753</v>
      </c>
      <c r="D10075" s="572">
        <v>37.200000000000003</v>
      </c>
    </row>
    <row r="10076" spans="1:4" ht="51">
      <c r="A10076" s="571">
        <v>39430</v>
      </c>
      <c r="B10076" s="571" t="s">
        <v>4108</v>
      </c>
      <c r="C10076" s="571" t="s">
        <v>6748</v>
      </c>
      <c r="D10076" s="572">
        <v>1.26</v>
      </c>
    </row>
    <row r="10077" spans="1:4" ht="38.25">
      <c r="A10077" s="571">
        <v>39573</v>
      </c>
      <c r="B10077" s="571" t="s">
        <v>4191</v>
      </c>
      <c r="C10077" s="571" t="s">
        <v>6748</v>
      </c>
      <c r="D10077" s="572">
        <v>1.24</v>
      </c>
    </row>
    <row r="10078" spans="1:4" ht="38.25">
      <c r="A10078" s="571">
        <v>38410</v>
      </c>
      <c r="B10078" s="571" t="s">
        <v>3850</v>
      </c>
      <c r="C10078" s="571" t="s">
        <v>6748</v>
      </c>
      <c r="D10078" s="572">
        <v>10128.969999999999</v>
      </c>
    </row>
    <row r="10079" spans="1:4">
      <c r="A10079" s="571">
        <v>4765</v>
      </c>
      <c r="B10079" s="571" t="s">
        <v>1480</v>
      </c>
      <c r="C10079" s="571" t="s">
        <v>6752</v>
      </c>
      <c r="D10079" s="572">
        <v>59.05</v>
      </c>
    </row>
    <row r="10080" spans="1:4">
      <c r="A10080" s="571">
        <v>4766</v>
      </c>
      <c r="B10080" s="571" t="s">
        <v>1481</v>
      </c>
      <c r="C10080" s="571" t="s">
        <v>6745</v>
      </c>
      <c r="D10080" s="572">
        <v>4.71</v>
      </c>
    </row>
    <row r="10081" spans="1:4">
      <c r="A10081" s="571">
        <v>4767</v>
      </c>
      <c r="B10081" s="571" t="s">
        <v>1481</v>
      </c>
      <c r="C10081" s="571" t="s">
        <v>6752</v>
      </c>
      <c r="D10081" s="572">
        <v>101.74</v>
      </c>
    </row>
    <row r="10082" spans="1:4">
      <c r="A10082" s="571">
        <v>10963</v>
      </c>
      <c r="B10082" s="571" t="s">
        <v>6004</v>
      </c>
      <c r="C10082" s="571" t="s">
        <v>6752</v>
      </c>
      <c r="D10082" s="572">
        <v>161.24</v>
      </c>
    </row>
    <row r="10083" spans="1:4">
      <c r="A10083" s="571">
        <v>10962</v>
      </c>
      <c r="B10083" s="571" t="s">
        <v>2219</v>
      </c>
      <c r="C10083" s="571" t="s">
        <v>6745</v>
      </c>
      <c r="D10083" s="572">
        <v>5</v>
      </c>
    </row>
    <row r="10084" spans="1:4">
      <c r="A10084" s="571">
        <v>34742</v>
      </c>
      <c r="B10084" s="571" t="s">
        <v>3293</v>
      </c>
      <c r="C10084" s="571" t="s">
        <v>6745</v>
      </c>
      <c r="D10084" s="572">
        <v>4.6900000000000004</v>
      </c>
    </row>
    <row r="10085" spans="1:4">
      <c r="A10085" s="571">
        <v>4773</v>
      </c>
      <c r="B10085" s="571" t="s">
        <v>1482</v>
      </c>
      <c r="C10085" s="571" t="s">
        <v>6752</v>
      </c>
      <c r="D10085" s="572">
        <v>203.53</v>
      </c>
    </row>
    <row r="10086" spans="1:4">
      <c r="A10086" s="571">
        <v>34740</v>
      </c>
      <c r="B10086" s="571" t="s">
        <v>3291</v>
      </c>
      <c r="C10086" s="571" t="s">
        <v>6745</v>
      </c>
      <c r="D10086" s="572">
        <v>4.6900000000000004</v>
      </c>
    </row>
    <row r="10087" spans="1:4">
      <c r="A10087" s="571">
        <v>4776</v>
      </c>
      <c r="B10087" s="571" t="s">
        <v>1483</v>
      </c>
      <c r="C10087" s="571" t="s">
        <v>6752</v>
      </c>
      <c r="D10087" s="572">
        <v>315.55</v>
      </c>
    </row>
    <row r="10088" spans="1:4">
      <c r="A10088" s="571">
        <v>4774</v>
      </c>
      <c r="B10088" s="571" t="s">
        <v>1483</v>
      </c>
      <c r="C10088" s="571" t="s">
        <v>6745</v>
      </c>
      <c r="D10088" s="572">
        <v>4.71</v>
      </c>
    </row>
    <row r="10089" spans="1:4">
      <c r="A10089" s="571">
        <v>40313</v>
      </c>
      <c r="B10089" s="571" t="s">
        <v>4351</v>
      </c>
      <c r="C10089" s="571" t="s">
        <v>6745</v>
      </c>
      <c r="D10089" s="572">
        <v>4.6900000000000004</v>
      </c>
    </row>
    <row r="10090" spans="1:4" ht="25.5">
      <c r="A10090" s="571">
        <v>13340</v>
      </c>
      <c r="B10090" s="571" t="s">
        <v>2776</v>
      </c>
      <c r="C10090" s="571" t="s">
        <v>6752</v>
      </c>
      <c r="D10090" s="572">
        <v>19.89</v>
      </c>
    </row>
    <row r="10091" spans="1:4">
      <c r="A10091" s="571">
        <v>10965</v>
      </c>
      <c r="B10091" s="571" t="s">
        <v>2220</v>
      </c>
      <c r="C10091" s="571" t="s">
        <v>6752</v>
      </c>
      <c r="D10091" s="572">
        <v>42.44</v>
      </c>
    </row>
    <row r="10092" spans="1:4">
      <c r="A10092" s="571">
        <v>10966</v>
      </c>
      <c r="B10092" s="571" t="s">
        <v>2221</v>
      </c>
      <c r="C10092" s="571" t="s">
        <v>6745</v>
      </c>
      <c r="D10092" s="572">
        <v>4.74</v>
      </c>
    </row>
    <row r="10093" spans="1:4" ht="25.5">
      <c r="A10093" s="571">
        <v>40537</v>
      </c>
      <c r="B10093" s="571" t="s">
        <v>4383</v>
      </c>
      <c r="C10093" s="571" t="s">
        <v>6745</v>
      </c>
      <c r="D10093" s="572">
        <v>5.18</v>
      </c>
    </row>
    <row r="10094" spans="1:4" ht="25.5">
      <c r="A10094" s="571">
        <v>40536</v>
      </c>
      <c r="B10094" s="571" t="s">
        <v>4382</v>
      </c>
      <c r="C10094" s="571" t="s">
        <v>6745</v>
      </c>
      <c r="D10094" s="572">
        <v>5.18</v>
      </c>
    </row>
    <row r="10095" spans="1:4" ht="25.5">
      <c r="A10095" s="571">
        <v>40535</v>
      </c>
      <c r="B10095" s="571" t="s">
        <v>4381</v>
      </c>
      <c r="C10095" s="571" t="s">
        <v>6745</v>
      </c>
      <c r="D10095" s="572">
        <v>5.18</v>
      </c>
    </row>
    <row r="10096" spans="1:4" ht="38.25">
      <c r="A10096" s="571">
        <v>39427</v>
      </c>
      <c r="B10096" s="571" t="s">
        <v>4105</v>
      </c>
      <c r="C10096" s="571" t="s">
        <v>6752</v>
      </c>
      <c r="D10096" s="572">
        <v>3.34</v>
      </c>
    </row>
    <row r="10097" spans="1:4" ht="25.5">
      <c r="A10097" s="571">
        <v>39424</v>
      </c>
      <c r="B10097" s="571" t="s">
        <v>4103</v>
      </c>
      <c r="C10097" s="571" t="s">
        <v>6752</v>
      </c>
      <c r="D10097" s="572">
        <v>1.99</v>
      </c>
    </row>
    <row r="10098" spans="1:4" ht="38.25">
      <c r="A10098" s="571">
        <v>39425</v>
      </c>
      <c r="B10098" s="571" t="s">
        <v>4104</v>
      </c>
      <c r="C10098" s="571" t="s">
        <v>6752</v>
      </c>
      <c r="D10098" s="572">
        <v>1.96</v>
      </c>
    </row>
    <row r="10099" spans="1:4" ht="25.5">
      <c r="A10099" s="571">
        <v>40664</v>
      </c>
      <c r="B10099" s="571" t="s">
        <v>4395</v>
      </c>
      <c r="C10099" s="571" t="s">
        <v>6745</v>
      </c>
      <c r="D10099" s="572">
        <v>4.4400000000000004</v>
      </c>
    </row>
    <row r="10100" spans="1:4">
      <c r="A10100" s="571">
        <v>34360</v>
      </c>
      <c r="B10100" s="571" t="s">
        <v>3142</v>
      </c>
      <c r="C10100" s="571" t="s">
        <v>6745</v>
      </c>
      <c r="D10100" s="572">
        <v>21.9</v>
      </c>
    </row>
    <row r="10101" spans="1:4" ht="25.5">
      <c r="A10101" s="571">
        <v>20259</v>
      </c>
      <c r="B10101" s="571" t="s">
        <v>2975</v>
      </c>
      <c r="C10101" s="571" t="s">
        <v>6752</v>
      </c>
      <c r="D10101" s="572">
        <v>8.6999999999999993</v>
      </c>
    </row>
    <row r="10102" spans="1:4" ht="51">
      <c r="A10102" s="571">
        <v>14077</v>
      </c>
      <c r="B10102" s="571" t="s">
        <v>2829</v>
      </c>
      <c r="C10102" s="571" t="s">
        <v>6752</v>
      </c>
      <c r="D10102" s="572">
        <v>133.16</v>
      </c>
    </row>
    <row r="10103" spans="1:4" ht="51">
      <c r="A10103" s="571">
        <v>3678</v>
      </c>
      <c r="B10103" s="571" t="s">
        <v>1170</v>
      </c>
      <c r="C10103" s="571" t="s">
        <v>6752</v>
      </c>
      <c r="D10103" s="572">
        <v>60.18</v>
      </c>
    </row>
    <row r="10104" spans="1:4" ht="38.25">
      <c r="A10104" s="571">
        <v>39418</v>
      </c>
      <c r="B10104" s="571" t="s">
        <v>4097</v>
      </c>
      <c r="C10104" s="571" t="s">
        <v>6752</v>
      </c>
      <c r="D10104" s="572">
        <v>3.73</v>
      </c>
    </row>
    <row r="10105" spans="1:4" ht="38.25">
      <c r="A10105" s="571">
        <v>39419</v>
      </c>
      <c r="B10105" s="571" t="s">
        <v>4098</v>
      </c>
      <c r="C10105" s="571" t="s">
        <v>6752</v>
      </c>
      <c r="D10105" s="572">
        <v>4.55</v>
      </c>
    </row>
    <row r="10106" spans="1:4" ht="38.25">
      <c r="A10106" s="571">
        <v>39420</v>
      </c>
      <c r="B10106" s="571" t="s">
        <v>4099</v>
      </c>
      <c r="C10106" s="571" t="s">
        <v>6752</v>
      </c>
      <c r="D10106" s="572">
        <v>5.0199999999999996</v>
      </c>
    </row>
    <row r="10107" spans="1:4" ht="38.25">
      <c r="A10107" s="571">
        <v>39571</v>
      </c>
      <c r="B10107" s="571" t="s">
        <v>4189</v>
      </c>
      <c r="C10107" s="571" t="s">
        <v>6752</v>
      </c>
      <c r="D10107" s="572">
        <v>3.03</v>
      </c>
    </row>
    <row r="10108" spans="1:4" ht="38.25">
      <c r="A10108" s="571">
        <v>39421</v>
      </c>
      <c r="B10108" s="571" t="s">
        <v>4100</v>
      </c>
      <c r="C10108" s="571" t="s">
        <v>6752</v>
      </c>
      <c r="D10108" s="572">
        <v>4.42</v>
      </c>
    </row>
    <row r="10109" spans="1:4" ht="38.25">
      <c r="A10109" s="571">
        <v>39422</v>
      </c>
      <c r="B10109" s="571" t="s">
        <v>4101</v>
      </c>
      <c r="C10109" s="571" t="s">
        <v>6752</v>
      </c>
      <c r="D10109" s="572">
        <v>5.16</v>
      </c>
    </row>
    <row r="10110" spans="1:4" ht="38.25">
      <c r="A10110" s="571">
        <v>39423</v>
      </c>
      <c r="B10110" s="571" t="s">
        <v>4102</v>
      </c>
      <c r="C10110" s="571" t="s">
        <v>6752</v>
      </c>
      <c r="D10110" s="572">
        <v>5.99</v>
      </c>
    </row>
    <row r="10111" spans="1:4" ht="51">
      <c r="A10111" s="571">
        <v>39426</v>
      </c>
      <c r="B10111" s="571" t="s">
        <v>6067</v>
      </c>
      <c r="C10111" s="571" t="s">
        <v>6752</v>
      </c>
      <c r="D10111" s="572">
        <v>13.47</v>
      </c>
    </row>
    <row r="10112" spans="1:4" ht="51">
      <c r="A10112" s="571">
        <v>39429</v>
      </c>
      <c r="B10112" s="571" t="s">
        <v>4107</v>
      </c>
      <c r="C10112" s="571" t="s">
        <v>6752</v>
      </c>
      <c r="D10112" s="572">
        <v>4.24</v>
      </c>
    </row>
    <row r="10113" spans="1:4" ht="51">
      <c r="A10113" s="571">
        <v>39428</v>
      </c>
      <c r="B10113" s="571" t="s">
        <v>4106</v>
      </c>
      <c r="C10113" s="571" t="s">
        <v>6752</v>
      </c>
      <c r="D10113" s="572">
        <v>3.24</v>
      </c>
    </row>
    <row r="10114" spans="1:4" ht="38.25">
      <c r="A10114" s="571">
        <v>39572</v>
      </c>
      <c r="B10114" s="571" t="s">
        <v>4190</v>
      </c>
      <c r="C10114" s="571" t="s">
        <v>6752</v>
      </c>
      <c r="D10114" s="572">
        <v>2.81</v>
      </c>
    </row>
    <row r="10115" spans="1:4" ht="38.25">
      <c r="A10115" s="571">
        <v>39570</v>
      </c>
      <c r="B10115" s="571" t="s">
        <v>4188</v>
      </c>
      <c r="C10115" s="571" t="s">
        <v>6752</v>
      </c>
      <c r="D10115" s="572">
        <v>2.98</v>
      </c>
    </row>
    <row r="10116" spans="1:4" ht="38.25">
      <c r="A10116" s="571">
        <v>39569</v>
      </c>
      <c r="B10116" s="571" t="s">
        <v>4187</v>
      </c>
      <c r="C10116" s="571" t="s">
        <v>6752</v>
      </c>
      <c r="D10116" s="572">
        <v>2.94</v>
      </c>
    </row>
    <row r="10117" spans="1:4" ht="38.25">
      <c r="A10117" s="571">
        <v>11552</v>
      </c>
      <c r="B10117" s="571" t="s">
        <v>2368</v>
      </c>
      <c r="C10117" s="571" t="s">
        <v>6752</v>
      </c>
      <c r="D10117" s="572">
        <v>8.31</v>
      </c>
    </row>
    <row r="10118" spans="1:4" ht="38.25">
      <c r="A10118" s="571">
        <v>40598</v>
      </c>
      <c r="B10118" s="571" t="s">
        <v>4386</v>
      </c>
      <c r="C10118" s="571" t="s">
        <v>6745</v>
      </c>
      <c r="D10118" s="572">
        <v>5.18</v>
      </c>
    </row>
    <row r="10119" spans="1:4" ht="25.5">
      <c r="A10119" s="571">
        <v>39029</v>
      </c>
      <c r="B10119" s="571" t="s">
        <v>3938</v>
      </c>
      <c r="C10119" s="571" t="s">
        <v>6752</v>
      </c>
      <c r="D10119" s="572">
        <v>9.51</v>
      </c>
    </row>
    <row r="10120" spans="1:4" ht="25.5">
      <c r="A10120" s="571">
        <v>39028</v>
      </c>
      <c r="B10120" s="571" t="s">
        <v>3937</v>
      </c>
      <c r="C10120" s="571" t="s">
        <v>6752</v>
      </c>
      <c r="D10120" s="572">
        <v>5.53</v>
      </c>
    </row>
    <row r="10121" spans="1:4">
      <c r="A10121" s="571">
        <v>39328</v>
      </c>
      <c r="B10121" s="571" t="s">
        <v>4049</v>
      </c>
      <c r="C10121" s="571" t="s">
        <v>6752</v>
      </c>
      <c r="D10121" s="572">
        <v>3.04</v>
      </c>
    </row>
    <row r="10122" spans="1:4" ht="76.5">
      <c r="A10122" s="571">
        <v>38541</v>
      </c>
      <c r="B10122" s="571" t="s">
        <v>3884</v>
      </c>
      <c r="C10122" s="571" t="s">
        <v>6748</v>
      </c>
      <c r="D10122" s="572">
        <v>2061315.77</v>
      </c>
    </row>
    <row r="10123" spans="1:4" ht="76.5">
      <c r="A10123" s="571">
        <v>38542</v>
      </c>
      <c r="B10123" s="571" t="s">
        <v>3885</v>
      </c>
      <c r="C10123" s="571" t="s">
        <v>6748</v>
      </c>
      <c r="D10123" s="572">
        <v>3205263.13</v>
      </c>
    </row>
    <row r="10124" spans="1:4" ht="76.5">
      <c r="A10124" s="571">
        <v>38543</v>
      </c>
      <c r="B10124" s="571" t="s">
        <v>3886</v>
      </c>
      <c r="C10124" s="571" t="s">
        <v>6748</v>
      </c>
      <c r="D10124" s="572">
        <v>784736.86</v>
      </c>
    </row>
    <row r="10125" spans="1:4" ht="38.25">
      <c r="A10125" s="571">
        <v>40406</v>
      </c>
      <c r="B10125" s="571" t="s">
        <v>4363</v>
      </c>
      <c r="C10125" s="571" t="s">
        <v>6748</v>
      </c>
      <c r="D10125" s="572">
        <v>56149.77</v>
      </c>
    </row>
    <row r="10126" spans="1:4" ht="38.25">
      <c r="A10126" s="571">
        <v>40789</v>
      </c>
      <c r="B10126" s="571" t="s">
        <v>4401</v>
      </c>
      <c r="C10126" s="571" t="s">
        <v>6748</v>
      </c>
      <c r="D10126" s="572">
        <v>8091.75</v>
      </c>
    </row>
    <row r="10127" spans="1:4" ht="51">
      <c r="A10127" s="571">
        <v>40791</v>
      </c>
      <c r="B10127" s="571" t="s">
        <v>4402</v>
      </c>
      <c r="C10127" s="571" t="s">
        <v>6748</v>
      </c>
      <c r="D10127" s="572">
        <v>25330.720000000001</v>
      </c>
    </row>
    <row r="10128" spans="1:4" ht="38.25">
      <c r="A10128" s="571">
        <v>11651</v>
      </c>
      <c r="B10128" s="571" t="s">
        <v>2399</v>
      </c>
      <c r="C10128" s="571" t="s">
        <v>6748</v>
      </c>
      <c r="D10128" s="572">
        <v>13853.73</v>
      </c>
    </row>
    <row r="10129" spans="1:4" ht="38.25">
      <c r="A10129" s="571">
        <v>42002</v>
      </c>
      <c r="B10129" s="571" t="s">
        <v>7323</v>
      </c>
      <c r="C10129" s="571" t="s">
        <v>6748</v>
      </c>
      <c r="D10129" s="572">
        <v>672107.77</v>
      </c>
    </row>
    <row r="10130" spans="1:4" ht="38.25">
      <c r="A10130" s="571">
        <v>40435</v>
      </c>
      <c r="B10130" s="571" t="s">
        <v>4368</v>
      </c>
      <c r="C10130" s="571" t="s">
        <v>6748</v>
      </c>
      <c r="D10130" s="572">
        <v>430500</v>
      </c>
    </row>
    <row r="10131" spans="1:4" ht="38.25">
      <c r="A10131" s="571">
        <v>39012</v>
      </c>
      <c r="B10131" s="571" t="s">
        <v>3929</v>
      </c>
      <c r="C10131" s="571" t="s">
        <v>6748</v>
      </c>
      <c r="D10131" s="572">
        <v>449167.23</v>
      </c>
    </row>
    <row r="10132" spans="1:4" ht="25.5">
      <c r="A10132" s="571">
        <v>5327</v>
      </c>
      <c r="B10132" s="571" t="s">
        <v>1601</v>
      </c>
      <c r="C10132" s="571" t="s">
        <v>6745</v>
      </c>
      <c r="D10132" s="572">
        <v>26.51</v>
      </c>
    </row>
    <row r="10133" spans="1:4" ht="38.25">
      <c r="A10133" s="571">
        <v>35274</v>
      </c>
      <c r="B10133" s="571" t="s">
        <v>3327</v>
      </c>
      <c r="C10133" s="571" t="s">
        <v>6752</v>
      </c>
      <c r="D10133" s="572">
        <v>19.02</v>
      </c>
    </row>
    <row r="10134" spans="1:4" ht="38.25">
      <c r="A10134" s="571">
        <v>35275</v>
      </c>
      <c r="B10134" s="571" t="s">
        <v>3328</v>
      </c>
      <c r="C10134" s="571" t="s">
        <v>6752</v>
      </c>
      <c r="D10134" s="572">
        <v>40.619999999999997</v>
      </c>
    </row>
    <row r="10135" spans="1:4" ht="38.25">
      <c r="A10135" s="571">
        <v>35276</v>
      </c>
      <c r="B10135" s="571" t="s">
        <v>3329</v>
      </c>
      <c r="C10135" s="571" t="s">
        <v>6752</v>
      </c>
      <c r="D10135" s="572">
        <v>66.42</v>
      </c>
    </row>
    <row r="10136" spans="1:4" ht="25.5">
      <c r="A10136" s="571">
        <v>38386</v>
      </c>
      <c r="B10136" s="571" t="s">
        <v>3832</v>
      </c>
      <c r="C10136" s="571" t="s">
        <v>6748</v>
      </c>
      <c r="D10136" s="572">
        <v>3.86</v>
      </c>
    </row>
    <row r="10137" spans="1:4" ht="38.25">
      <c r="A10137" s="571">
        <v>11091</v>
      </c>
      <c r="B10137" s="571" t="s">
        <v>2260</v>
      </c>
      <c r="C10137" s="571" t="s">
        <v>6748</v>
      </c>
      <c r="D10137" s="572">
        <v>0.96</v>
      </c>
    </row>
    <row r="10138" spans="1:4" ht="38.25">
      <c r="A10138" s="571">
        <v>37586</v>
      </c>
      <c r="B10138" s="571" t="s">
        <v>3561</v>
      </c>
      <c r="C10138" s="571" t="s">
        <v>6960</v>
      </c>
      <c r="D10138" s="572">
        <v>50.34</v>
      </c>
    </row>
    <row r="10139" spans="1:4" ht="25.5">
      <c r="A10139" s="571">
        <v>37395</v>
      </c>
      <c r="B10139" s="571" t="s">
        <v>3458</v>
      </c>
      <c r="C10139" s="571" t="s">
        <v>6960</v>
      </c>
      <c r="D10139" s="572">
        <v>43.29</v>
      </c>
    </row>
    <row r="10140" spans="1:4" ht="38.25">
      <c r="A10140" s="571">
        <v>14147</v>
      </c>
      <c r="B10140" s="571" t="s">
        <v>2831</v>
      </c>
      <c r="C10140" s="571" t="s">
        <v>6960</v>
      </c>
      <c r="D10140" s="572">
        <v>57.42</v>
      </c>
    </row>
    <row r="10141" spans="1:4" ht="25.5">
      <c r="A10141" s="571">
        <v>37396</v>
      </c>
      <c r="B10141" s="571" t="s">
        <v>3459</v>
      </c>
      <c r="C10141" s="571" t="s">
        <v>6960</v>
      </c>
      <c r="D10141" s="572">
        <v>35.42</v>
      </c>
    </row>
    <row r="10142" spans="1:4" ht="25.5">
      <c r="A10142" s="571">
        <v>37397</v>
      </c>
      <c r="B10142" s="571" t="s">
        <v>3460</v>
      </c>
      <c r="C10142" s="571" t="s">
        <v>6960</v>
      </c>
      <c r="D10142" s="572">
        <v>37.1</v>
      </c>
    </row>
    <row r="10143" spans="1:4" ht="38.25">
      <c r="A10143" s="571">
        <v>11559</v>
      </c>
      <c r="B10143" s="571" t="s">
        <v>2371</v>
      </c>
      <c r="C10143" s="571" t="s">
        <v>6748</v>
      </c>
      <c r="D10143" s="572">
        <v>3.82</v>
      </c>
    </row>
    <row r="10144" spans="1:4" ht="38.25">
      <c r="A10144" s="571">
        <v>444</v>
      </c>
      <c r="B10144" s="571" t="s">
        <v>303</v>
      </c>
      <c r="C10144" s="571" t="s">
        <v>6748</v>
      </c>
      <c r="D10144" s="572">
        <v>17.09</v>
      </c>
    </row>
    <row r="10145" spans="1:4" ht="38.25">
      <c r="A10145" s="571">
        <v>445</v>
      </c>
      <c r="B10145" s="571" t="s">
        <v>304</v>
      </c>
      <c r="C10145" s="571" t="s">
        <v>6748</v>
      </c>
      <c r="D10145" s="572">
        <v>23.4</v>
      </c>
    </row>
    <row r="10146" spans="1:4">
      <c r="A10146" s="571">
        <v>4783</v>
      </c>
      <c r="B10146" s="571" t="s">
        <v>1485</v>
      </c>
      <c r="C10146" s="571" t="s">
        <v>6751</v>
      </c>
      <c r="D10146" s="572">
        <v>12.68</v>
      </c>
    </row>
    <row r="10147" spans="1:4">
      <c r="A10147" s="571">
        <v>41079</v>
      </c>
      <c r="B10147" s="571" t="s">
        <v>4501</v>
      </c>
      <c r="C10147" s="571" t="s">
        <v>6936</v>
      </c>
      <c r="D10147" s="572">
        <v>2236.52</v>
      </c>
    </row>
    <row r="10148" spans="1:4">
      <c r="A10148" s="571">
        <v>12874</v>
      </c>
      <c r="B10148" s="571" t="s">
        <v>2743</v>
      </c>
      <c r="C10148" s="571" t="s">
        <v>6751</v>
      </c>
      <c r="D10148" s="572">
        <v>14.61</v>
      </c>
    </row>
    <row r="10149" spans="1:4">
      <c r="A10149" s="571">
        <v>41082</v>
      </c>
      <c r="B10149" s="571" t="s">
        <v>4504</v>
      </c>
      <c r="C10149" s="571" t="s">
        <v>6936</v>
      </c>
      <c r="D10149" s="572">
        <v>2578.1999999999998</v>
      </c>
    </row>
    <row r="10150" spans="1:4">
      <c r="A10150" s="571">
        <v>4785</v>
      </c>
      <c r="B10150" s="571" t="s">
        <v>1486</v>
      </c>
      <c r="C10150" s="571" t="s">
        <v>6751</v>
      </c>
      <c r="D10150" s="572">
        <v>13.63</v>
      </c>
    </row>
    <row r="10151" spans="1:4">
      <c r="A10151" s="571">
        <v>41081</v>
      </c>
      <c r="B10151" s="571" t="s">
        <v>4503</v>
      </c>
      <c r="C10151" s="571" t="s">
        <v>6936</v>
      </c>
      <c r="D10151" s="572">
        <v>2405.6</v>
      </c>
    </row>
    <row r="10152" spans="1:4" ht="25.5">
      <c r="A10152" s="571">
        <v>4801</v>
      </c>
      <c r="B10152" s="571" t="s">
        <v>1495</v>
      </c>
      <c r="C10152" s="571" t="s">
        <v>6753</v>
      </c>
      <c r="D10152" s="572">
        <v>50.56</v>
      </c>
    </row>
    <row r="10153" spans="1:4" ht="25.5">
      <c r="A10153" s="571">
        <v>4794</v>
      </c>
      <c r="B10153" s="571" t="s">
        <v>1491</v>
      </c>
      <c r="C10153" s="571" t="s">
        <v>6753</v>
      </c>
      <c r="D10153" s="572">
        <v>230.29</v>
      </c>
    </row>
    <row r="10154" spans="1:4" ht="38.25">
      <c r="A10154" s="571">
        <v>4796</v>
      </c>
      <c r="B10154" s="571" t="s">
        <v>1493</v>
      </c>
      <c r="C10154" s="571" t="s">
        <v>6753</v>
      </c>
      <c r="D10154" s="572">
        <v>139.88</v>
      </c>
    </row>
    <row r="10155" spans="1:4" ht="25.5">
      <c r="A10155" s="571">
        <v>4800</v>
      </c>
      <c r="B10155" s="571" t="s">
        <v>1494</v>
      </c>
      <c r="C10155" s="571" t="s">
        <v>6753</v>
      </c>
      <c r="D10155" s="572">
        <v>38.46</v>
      </c>
    </row>
    <row r="10156" spans="1:4" ht="25.5">
      <c r="A10156" s="571">
        <v>4795</v>
      </c>
      <c r="B10156" s="571" t="s">
        <v>1492</v>
      </c>
      <c r="C10156" s="571" t="s">
        <v>6753</v>
      </c>
      <c r="D10156" s="572">
        <v>224.18</v>
      </c>
    </row>
    <row r="10157" spans="1:4" ht="63.75">
      <c r="A10157" s="571">
        <v>39694</v>
      </c>
      <c r="B10157" s="571" t="s">
        <v>4239</v>
      </c>
      <c r="C10157" s="571" t="s">
        <v>6753</v>
      </c>
      <c r="D10157" s="572">
        <v>230.89</v>
      </c>
    </row>
    <row r="10158" spans="1:4" ht="38.25">
      <c r="A10158" s="571">
        <v>1292</v>
      </c>
      <c r="B10158" s="571" t="s">
        <v>578</v>
      </c>
      <c r="C10158" s="571" t="s">
        <v>6753</v>
      </c>
      <c r="D10158" s="572">
        <v>32.409999999999997</v>
      </c>
    </row>
    <row r="10159" spans="1:4" ht="38.25">
      <c r="A10159" s="571">
        <v>1287</v>
      </c>
      <c r="B10159" s="571" t="s">
        <v>577</v>
      </c>
      <c r="C10159" s="571" t="s">
        <v>6753</v>
      </c>
      <c r="D10159" s="572">
        <v>15.9</v>
      </c>
    </row>
    <row r="10160" spans="1:4" ht="38.25">
      <c r="A10160" s="571">
        <v>1297</v>
      </c>
      <c r="B10160" s="571" t="s">
        <v>579</v>
      </c>
      <c r="C10160" s="571" t="s">
        <v>6753</v>
      </c>
      <c r="D10160" s="572">
        <v>13.19</v>
      </c>
    </row>
    <row r="10161" spans="1:4" ht="38.25">
      <c r="A10161" s="571">
        <v>4786</v>
      </c>
      <c r="B10161" s="571" t="s">
        <v>1487</v>
      </c>
      <c r="C10161" s="571" t="s">
        <v>6753</v>
      </c>
      <c r="D10161" s="572">
        <v>78.5</v>
      </c>
    </row>
    <row r="10162" spans="1:4" ht="63.75">
      <c r="A10162" s="571">
        <v>10840</v>
      </c>
      <c r="B10162" s="571" t="s">
        <v>6001</v>
      </c>
      <c r="C10162" s="571" t="s">
        <v>6753</v>
      </c>
      <c r="D10162" s="572">
        <v>320</v>
      </c>
    </row>
    <row r="10163" spans="1:4" ht="51">
      <c r="A10163" s="571">
        <v>10841</v>
      </c>
      <c r="B10163" s="571" t="s">
        <v>6002</v>
      </c>
      <c r="C10163" s="571" t="s">
        <v>6753</v>
      </c>
      <c r="D10163" s="572">
        <v>241.5</v>
      </c>
    </row>
    <row r="10164" spans="1:4" ht="51">
      <c r="A10164" s="571">
        <v>25980</v>
      </c>
      <c r="B10164" s="571" t="s">
        <v>6030</v>
      </c>
      <c r="C10164" s="571" t="s">
        <v>6753</v>
      </c>
      <c r="D10164" s="572">
        <v>308.58999999999997</v>
      </c>
    </row>
    <row r="10165" spans="1:4" ht="51">
      <c r="A10165" s="571">
        <v>10842</v>
      </c>
      <c r="B10165" s="571" t="s">
        <v>6003</v>
      </c>
      <c r="C10165" s="571" t="s">
        <v>6753</v>
      </c>
      <c r="D10165" s="572">
        <v>348.84</v>
      </c>
    </row>
    <row r="10166" spans="1:4" ht="25.5">
      <c r="A10166" s="571">
        <v>21108</v>
      </c>
      <c r="B10166" s="571" t="s">
        <v>3030</v>
      </c>
      <c r="C10166" s="571" t="s">
        <v>6753</v>
      </c>
      <c r="D10166" s="572">
        <v>43.2</v>
      </c>
    </row>
    <row r="10167" spans="1:4" ht="25.5">
      <c r="A10167" s="571">
        <v>38180</v>
      </c>
      <c r="B10167" s="571" t="s">
        <v>3804</v>
      </c>
      <c r="C10167" s="571" t="s">
        <v>6753</v>
      </c>
      <c r="D10167" s="572">
        <v>112.62</v>
      </c>
    </row>
    <row r="10168" spans="1:4" ht="25.5">
      <c r="A10168" s="571">
        <v>40648</v>
      </c>
      <c r="B10168" s="571" t="s">
        <v>6083</v>
      </c>
      <c r="C10168" s="571" t="s">
        <v>6753</v>
      </c>
      <c r="D10168" s="572">
        <v>150.72</v>
      </c>
    </row>
    <row r="10169" spans="1:4" ht="25.5">
      <c r="A10169" s="571">
        <v>40649</v>
      </c>
      <c r="B10169" s="571" t="s">
        <v>6084</v>
      </c>
      <c r="C10169" s="571" t="s">
        <v>6753</v>
      </c>
      <c r="D10169" s="572">
        <v>87.79</v>
      </c>
    </row>
    <row r="10170" spans="1:4" ht="25.5">
      <c r="A10170" s="571">
        <v>40650</v>
      </c>
      <c r="B10170" s="571" t="s">
        <v>6085</v>
      </c>
      <c r="C10170" s="571" t="s">
        <v>6753</v>
      </c>
      <c r="D10170" s="572">
        <v>113.04</v>
      </c>
    </row>
    <row r="10171" spans="1:4" ht="25.5">
      <c r="A10171" s="571">
        <v>40651</v>
      </c>
      <c r="B10171" s="571" t="s">
        <v>6086</v>
      </c>
      <c r="C10171" s="571" t="s">
        <v>6753</v>
      </c>
      <c r="D10171" s="572">
        <v>208.49</v>
      </c>
    </row>
    <row r="10172" spans="1:4" ht="25.5">
      <c r="A10172" s="571">
        <v>40652</v>
      </c>
      <c r="B10172" s="571" t="s">
        <v>6087</v>
      </c>
      <c r="C10172" s="571" t="s">
        <v>6753</v>
      </c>
      <c r="D10172" s="572">
        <v>111.78</v>
      </c>
    </row>
    <row r="10173" spans="1:4" ht="38.25">
      <c r="A10173" s="571">
        <v>40647</v>
      </c>
      <c r="B10173" s="571" t="s">
        <v>7301</v>
      </c>
      <c r="C10173" s="571" t="s">
        <v>6753</v>
      </c>
      <c r="D10173" s="572">
        <v>123.08</v>
      </c>
    </row>
    <row r="10174" spans="1:4">
      <c r="A10174" s="571">
        <v>40653</v>
      </c>
      <c r="B10174" s="571" t="s">
        <v>6088</v>
      </c>
      <c r="C10174" s="571" t="s">
        <v>6753</v>
      </c>
      <c r="D10174" s="572">
        <v>94.2</v>
      </c>
    </row>
    <row r="10175" spans="1:4" ht="25.5">
      <c r="A10175" s="571">
        <v>36178</v>
      </c>
      <c r="B10175" s="571" t="s">
        <v>6133</v>
      </c>
      <c r="C10175" s="571" t="s">
        <v>6748</v>
      </c>
      <c r="D10175" s="572">
        <v>8.48</v>
      </c>
    </row>
    <row r="10176" spans="1:4" ht="25.5">
      <c r="A10176" s="571">
        <v>38195</v>
      </c>
      <c r="B10176" s="571" t="s">
        <v>3815</v>
      </c>
      <c r="C10176" s="571" t="s">
        <v>6753</v>
      </c>
      <c r="D10176" s="572">
        <v>51.02</v>
      </c>
    </row>
    <row r="10177" spans="1:4" ht="38.25">
      <c r="A10177" s="571">
        <v>38181</v>
      </c>
      <c r="B10177" s="571" t="s">
        <v>3805</v>
      </c>
      <c r="C10177" s="571" t="s">
        <v>6753</v>
      </c>
      <c r="D10177" s="572">
        <v>153.74</v>
      </c>
    </row>
    <row r="10178" spans="1:4" ht="38.25">
      <c r="A10178" s="571">
        <v>38182</v>
      </c>
      <c r="B10178" s="571" t="s">
        <v>3806</v>
      </c>
      <c r="C10178" s="571" t="s">
        <v>6753</v>
      </c>
      <c r="D10178" s="572">
        <v>146.44</v>
      </c>
    </row>
    <row r="10179" spans="1:4" ht="38.25">
      <c r="A10179" s="571">
        <v>38186</v>
      </c>
      <c r="B10179" s="571" t="s">
        <v>3808</v>
      </c>
      <c r="C10179" s="571" t="s">
        <v>6753</v>
      </c>
      <c r="D10179" s="572">
        <v>380.66</v>
      </c>
    </row>
    <row r="10180" spans="1:4" ht="38.25">
      <c r="A10180" s="571">
        <v>38185</v>
      </c>
      <c r="B10180" s="571" t="s">
        <v>3807</v>
      </c>
      <c r="C10180" s="571" t="s">
        <v>6753</v>
      </c>
      <c r="D10180" s="572">
        <v>338.92</v>
      </c>
    </row>
    <row r="10181" spans="1:4" ht="38.25">
      <c r="A10181" s="571">
        <v>40654</v>
      </c>
      <c r="B10181" s="571" t="s">
        <v>6089</v>
      </c>
      <c r="C10181" s="571" t="s">
        <v>6753</v>
      </c>
      <c r="D10181" s="572">
        <v>146.32</v>
      </c>
    </row>
    <row r="10182" spans="1:4" ht="51">
      <c r="A10182" s="571">
        <v>25981</v>
      </c>
      <c r="B10182" s="571" t="s">
        <v>6031</v>
      </c>
      <c r="C10182" s="571" t="s">
        <v>6753</v>
      </c>
      <c r="D10182" s="572">
        <v>254.92</v>
      </c>
    </row>
    <row r="10183" spans="1:4" ht="38.25">
      <c r="A10183" s="571">
        <v>4822</v>
      </c>
      <c r="B10183" s="571" t="s">
        <v>1503</v>
      </c>
      <c r="C10183" s="571" t="s">
        <v>6753</v>
      </c>
      <c r="D10183" s="572">
        <v>282.14</v>
      </c>
    </row>
    <row r="10184" spans="1:4" ht="38.25">
      <c r="A10184" s="571">
        <v>4818</v>
      </c>
      <c r="B10184" s="571" t="s">
        <v>1502</v>
      </c>
      <c r="C10184" s="571" t="s">
        <v>6753</v>
      </c>
      <c r="D10184" s="572">
        <v>290</v>
      </c>
    </row>
    <row r="10185" spans="1:4" ht="63.75">
      <c r="A10185" s="571">
        <v>39567</v>
      </c>
      <c r="B10185" s="571" t="s">
        <v>4186</v>
      </c>
      <c r="C10185" s="571" t="s">
        <v>6753</v>
      </c>
      <c r="D10185" s="572">
        <v>45.6</v>
      </c>
    </row>
    <row r="10186" spans="1:4" ht="63.75">
      <c r="A10186" s="571">
        <v>39566</v>
      </c>
      <c r="B10186" s="571" t="s">
        <v>4185</v>
      </c>
      <c r="C10186" s="571" t="s">
        <v>6753</v>
      </c>
      <c r="D10186" s="572">
        <v>52.67</v>
      </c>
    </row>
    <row r="10187" spans="1:4" ht="25.5">
      <c r="A10187" s="571">
        <v>11062</v>
      </c>
      <c r="B10187" s="571" t="s">
        <v>2244</v>
      </c>
      <c r="C10187" s="571" t="s">
        <v>6753</v>
      </c>
      <c r="D10187" s="572">
        <v>45.32</v>
      </c>
    </row>
    <row r="10188" spans="1:4" ht="25.5">
      <c r="A10188" s="571">
        <v>11063</v>
      </c>
      <c r="B10188" s="571" t="s">
        <v>2245</v>
      </c>
      <c r="C10188" s="571" t="s">
        <v>6753</v>
      </c>
      <c r="D10188" s="572">
        <v>43.88</v>
      </c>
    </row>
    <row r="10189" spans="1:4" ht="25.5">
      <c r="A10189" s="571">
        <v>13521</v>
      </c>
      <c r="B10189" s="571" t="s">
        <v>2799</v>
      </c>
      <c r="C10189" s="571" t="s">
        <v>6748</v>
      </c>
      <c r="D10189" s="572">
        <v>132</v>
      </c>
    </row>
    <row r="10190" spans="1:4" ht="51">
      <c r="A10190" s="571">
        <v>10851</v>
      </c>
      <c r="B10190" s="571" t="s">
        <v>112</v>
      </c>
      <c r="C10190" s="571" t="s">
        <v>6748</v>
      </c>
      <c r="D10190" s="572">
        <v>46.45</v>
      </c>
    </row>
    <row r="10191" spans="1:4" ht="38.25">
      <c r="A10191" s="571">
        <v>39515</v>
      </c>
      <c r="B10191" s="571" t="s">
        <v>7239</v>
      </c>
      <c r="C10191" s="571" t="s">
        <v>6748</v>
      </c>
      <c r="D10191" s="572">
        <v>32.049999999999997</v>
      </c>
    </row>
    <row r="10192" spans="1:4" ht="51">
      <c r="A10192" s="571">
        <v>39516</v>
      </c>
      <c r="B10192" s="571" t="s">
        <v>7240</v>
      </c>
      <c r="C10192" s="571" t="s">
        <v>6748</v>
      </c>
      <c r="D10192" s="572">
        <v>27.02</v>
      </c>
    </row>
    <row r="10193" spans="1:4" ht="38.25">
      <c r="A10193" s="571">
        <v>39514</v>
      </c>
      <c r="B10193" s="571" t="s">
        <v>7238</v>
      </c>
      <c r="C10193" s="571" t="s">
        <v>6748</v>
      </c>
      <c r="D10193" s="572">
        <v>16.809999999999999</v>
      </c>
    </row>
    <row r="10194" spans="1:4" ht="38.25">
      <c r="A10194" s="571">
        <v>4812</v>
      </c>
      <c r="B10194" s="571" t="s">
        <v>1499</v>
      </c>
      <c r="C10194" s="571" t="s">
        <v>6753</v>
      </c>
      <c r="D10194" s="572">
        <v>12.6</v>
      </c>
    </row>
    <row r="10195" spans="1:4">
      <c r="A10195" s="571">
        <v>10849</v>
      </c>
      <c r="B10195" s="571" t="s">
        <v>2184</v>
      </c>
      <c r="C10195" s="571" t="s">
        <v>6748</v>
      </c>
      <c r="D10195" s="572">
        <v>1920.01</v>
      </c>
    </row>
    <row r="10196" spans="1:4" ht="25.5">
      <c r="A10196" s="571">
        <v>10848</v>
      </c>
      <c r="B10196" s="571" t="s">
        <v>2183</v>
      </c>
      <c r="C10196" s="571" t="s">
        <v>6748</v>
      </c>
      <c r="D10196" s="572">
        <v>1206.01</v>
      </c>
    </row>
    <row r="10197" spans="1:4" ht="25.5">
      <c r="A10197" s="571">
        <v>4813</v>
      </c>
      <c r="B10197" s="571" t="s">
        <v>1500</v>
      </c>
      <c r="C10197" s="571" t="s">
        <v>6753</v>
      </c>
      <c r="D10197" s="572">
        <v>400</v>
      </c>
    </row>
    <row r="10198" spans="1:4" ht="51">
      <c r="A10198" s="571">
        <v>37560</v>
      </c>
      <c r="B10198" s="571" t="s">
        <v>6136</v>
      </c>
      <c r="C10198" s="571" t="s">
        <v>6748</v>
      </c>
      <c r="D10198" s="572">
        <v>29.53</v>
      </c>
    </row>
    <row r="10199" spans="1:4" ht="63.75">
      <c r="A10199" s="571">
        <v>37557</v>
      </c>
      <c r="B10199" s="571" t="s">
        <v>3554</v>
      </c>
      <c r="C10199" s="571" t="s">
        <v>6748</v>
      </c>
      <c r="D10199" s="572">
        <v>8.9600000000000009</v>
      </c>
    </row>
    <row r="10200" spans="1:4" ht="63.75">
      <c r="A10200" s="571">
        <v>37556</v>
      </c>
      <c r="B10200" s="571" t="s">
        <v>6667</v>
      </c>
      <c r="C10200" s="571" t="s">
        <v>6748</v>
      </c>
      <c r="D10200" s="572">
        <v>17.350000000000001</v>
      </c>
    </row>
    <row r="10201" spans="1:4" ht="63.75">
      <c r="A10201" s="571">
        <v>37559</v>
      </c>
      <c r="B10201" s="571" t="s">
        <v>3556</v>
      </c>
      <c r="C10201" s="571" t="s">
        <v>6748</v>
      </c>
      <c r="D10201" s="572">
        <v>21.28</v>
      </c>
    </row>
    <row r="10202" spans="1:4" ht="63.75">
      <c r="A10202" s="571">
        <v>37539</v>
      </c>
      <c r="B10202" s="571" t="s">
        <v>3544</v>
      </c>
      <c r="C10202" s="571" t="s">
        <v>6748</v>
      </c>
      <c r="D10202" s="572">
        <v>15</v>
      </c>
    </row>
    <row r="10203" spans="1:4" ht="63.75">
      <c r="A10203" s="571">
        <v>37558</v>
      </c>
      <c r="B10203" s="571" t="s">
        <v>3555</v>
      </c>
      <c r="C10203" s="571" t="s">
        <v>6748</v>
      </c>
      <c r="D10203" s="572">
        <v>27.96</v>
      </c>
    </row>
    <row r="10204" spans="1:4" ht="25.5">
      <c r="A10204" s="571">
        <v>34723</v>
      </c>
      <c r="B10204" s="571" t="s">
        <v>3287</v>
      </c>
      <c r="C10204" s="571" t="s">
        <v>6753</v>
      </c>
      <c r="D10204" s="572">
        <v>924</v>
      </c>
    </row>
    <row r="10205" spans="1:4" ht="25.5">
      <c r="A10205" s="571">
        <v>34721</v>
      </c>
      <c r="B10205" s="571" t="s">
        <v>3286</v>
      </c>
      <c r="C10205" s="571" t="s">
        <v>6753</v>
      </c>
      <c r="D10205" s="572">
        <v>1152.01</v>
      </c>
    </row>
    <row r="10206" spans="1:4" ht="25.5">
      <c r="A10206" s="571">
        <v>4309</v>
      </c>
      <c r="B10206" s="571" t="s">
        <v>1391</v>
      </c>
      <c r="C10206" s="571" t="s">
        <v>6748</v>
      </c>
      <c r="D10206" s="572">
        <v>4.32</v>
      </c>
    </row>
    <row r="10207" spans="1:4" ht="25.5">
      <c r="A10207" s="571">
        <v>4307</v>
      </c>
      <c r="B10207" s="571" t="s">
        <v>1389</v>
      </c>
      <c r="C10207" s="571" t="s">
        <v>6748</v>
      </c>
      <c r="D10207" s="572">
        <v>7.39</v>
      </c>
    </row>
    <row r="10208" spans="1:4" ht="25.5">
      <c r="A10208" s="571">
        <v>10850</v>
      </c>
      <c r="B10208" s="571" t="s">
        <v>2185</v>
      </c>
      <c r="C10208" s="571" t="s">
        <v>6748</v>
      </c>
      <c r="D10208" s="572">
        <v>60</v>
      </c>
    </row>
    <row r="10209" spans="1:4" ht="63.75">
      <c r="A10209" s="571">
        <v>42467</v>
      </c>
      <c r="B10209" s="571" t="s">
        <v>13487</v>
      </c>
      <c r="C10209" s="571" t="s">
        <v>6748</v>
      </c>
      <c r="D10209" s="572">
        <v>1422.31</v>
      </c>
    </row>
    <row r="10210" spans="1:4" ht="25.5">
      <c r="A10210" s="571">
        <v>4792</v>
      </c>
      <c r="B10210" s="571" t="s">
        <v>1490</v>
      </c>
      <c r="C10210" s="571" t="s">
        <v>6753</v>
      </c>
      <c r="D10210" s="572">
        <v>108.11</v>
      </c>
    </row>
    <row r="10211" spans="1:4" ht="38.25">
      <c r="A10211" s="571">
        <v>4790</v>
      </c>
      <c r="B10211" s="571" t="s">
        <v>1488</v>
      </c>
      <c r="C10211" s="571" t="s">
        <v>6753</v>
      </c>
      <c r="D10211" s="572">
        <v>65</v>
      </c>
    </row>
    <row r="10212" spans="1:4" ht="51">
      <c r="A10212" s="571">
        <v>40671</v>
      </c>
      <c r="B10212" s="571" t="s">
        <v>6158</v>
      </c>
      <c r="C10212" s="571" t="s">
        <v>6753</v>
      </c>
      <c r="D10212" s="572">
        <v>48.38</v>
      </c>
    </row>
    <row r="10213" spans="1:4" ht="25.5">
      <c r="A10213" s="571">
        <v>7552</v>
      </c>
      <c r="B10213" s="571" t="s">
        <v>1896</v>
      </c>
      <c r="C10213" s="571" t="s">
        <v>6748</v>
      </c>
      <c r="D10213" s="572">
        <v>27.65</v>
      </c>
    </row>
    <row r="10214" spans="1:4" ht="25.5">
      <c r="A10214" s="571">
        <v>4893</v>
      </c>
      <c r="B10214" s="571" t="s">
        <v>1514</v>
      </c>
      <c r="C10214" s="571" t="s">
        <v>6748</v>
      </c>
      <c r="D10214" s="572">
        <v>7.13</v>
      </c>
    </row>
    <row r="10215" spans="1:4" ht="25.5">
      <c r="A10215" s="571">
        <v>4894</v>
      </c>
      <c r="B10215" s="571" t="s">
        <v>1515</v>
      </c>
      <c r="C10215" s="571" t="s">
        <v>6748</v>
      </c>
      <c r="D10215" s="572">
        <v>6.11</v>
      </c>
    </row>
    <row r="10216" spans="1:4" ht="25.5">
      <c r="A10216" s="571">
        <v>4888</v>
      </c>
      <c r="B10216" s="571" t="s">
        <v>1509</v>
      </c>
      <c r="C10216" s="571" t="s">
        <v>6748</v>
      </c>
      <c r="D10216" s="572">
        <v>2.08</v>
      </c>
    </row>
    <row r="10217" spans="1:4">
      <c r="A10217" s="571">
        <v>4890</v>
      </c>
      <c r="B10217" s="571" t="s">
        <v>1511</v>
      </c>
      <c r="C10217" s="571" t="s">
        <v>6748</v>
      </c>
      <c r="D10217" s="572">
        <v>3.91</v>
      </c>
    </row>
    <row r="10218" spans="1:4" ht="25.5">
      <c r="A10218" s="571">
        <v>12411</v>
      </c>
      <c r="B10218" s="571" t="s">
        <v>2634</v>
      </c>
      <c r="C10218" s="571" t="s">
        <v>6748</v>
      </c>
      <c r="D10218" s="572">
        <v>21.08</v>
      </c>
    </row>
    <row r="10219" spans="1:4">
      <c r="A10219" s="571">
        <v>4891</v>
      </c>
      <c r="B10219" s="571" t="s">
        <v>1512</v>
      </c>
      <c r="C10219" s="571" t="s">
        <v>6748</v>
      </c>
      <c r="D10219" s="572">
        <v>10.54</v>
      </c>
    </row>
    <row r="10220" spans="1:4" ht="25.5">
      <c r="A10220" s="571">
        <v>4889</v>
      </c>
      <c r="B10220" s="571" t="s">
        <v>1510</v>
      </c>
      <c r="C10220" s="571" t="s">
        <v>6748</v>
      </c>
      <c r="D10220" s="572">
        <v>2.81</v>
      </c>
    </row>
    <row r="10221" spans="1:4">
      <c r="A10221" s="571">
        <v>4892</v>
      </c>
      <c r="B10221" s="571" t="s">
        <v>1513</v>
      </c>
      <c r="C10221" s="571" t="s">
        <v>6748</v>
      </c>
      <c r="D10221" s="572">
        <v>29.52</v>
      </c>
    </row>
    <row r="10222" spans="1:4">
      <c r="A10222" s="571">
        <v>12412</v>
      </c>
      <c r="B10222" s="571" t="s">
        <v>2635</v>
      </c>
      <c r="C10222" s="571" t="s">
        <v>6748</v>
      </c>
      <c r="D10222" s="572">
        <v>54.86</v>
      </c>
    </row>
    <row r="10223" spans="1:4">
      <c r="A10223" s="571">
        <v>11073</v>
      </c>
      <c r="B10223" s="571" t="s">
        <v>2253</v>
      </c>
      <c r="C10223" s="571" t="s">
        <v>6748</v>
      </c>
      <c r="D10223" s="572">
        <v>6.73</v>
      </c>
    </row>
    <row r="10224" spans="1:4">
      <c r="A10224" s="571">
        <v>11071</v>
      </c>
      <c r="B10224" s="571" t="s">
        <v>2251</v>
      </c>
      <c r="C10224" s="571" t="s">
        <v>6748</v>
      </c>
      <c r="D10224" s="572">
        <v>8.0299999999999994</v>
      </c>
    </row>
    <row r="10225" spans="1:4">
      <c r="A10225" s="571">
        <v>11072</v>
      </c>
      <c r="B10225" s="571" t="s">
        <v>2252</v>
      </c>
      <c r="C10225" s="571" t="s">
        <v>6748</v>
      </c>
      <c r="D10225" s="572">
        <v>2.94</v>
      </c>
    </row>
    <row r="10226" spans="1:4" ht="25.5">
      <c r="A10226" s="571">
        <v>4895</v>
      </c>
      <c r="B10226" s="571" t="s">
        <v>1516</v>
      </c>
      <c r="C10226" s="571" t="s">
        <v>6748</v>
      </c>
      <c r="D10226" s="572">
        <v>0.49</v>
      </c>
    </row>
    <row r="10227" spans="1:4" ht="25.5">
      <c r="A10227" s="571">
        <v>4907</v>
      </c>
      <c r="B10227" s="571" t="s">
        <v>1526</v>
      </c>
      <c r="C10227" s="571" t="s">
        <v>6748</v>
      </c>
      <c r="D10227" s="572">
        <v>11.03</v>
      </c>
    </row>
    <row r="10228" spans="1:4" ht="25.5">
      <c r="A10228" s="571">
        <v>4904</v>
      </c>
      <c r="B10228" s="571" t="s">
        <v>1524</v>
      </c>
      <c r="C10228" s="571" t="s">
        <v>6748</v>
      </c>
      <c r="D10228" s="572">
        <v>89.06</v>
      </c>
    </row>
    <row r="10229" spans="1:4" ht="25.5">
      <c r="A10229" s="571">
        <v>4905</v>
      </c>
      <c r="B10229" s="571" t="s">
        <v>1525</v>
      </c>
      <c r="C10229" s="571" t="s">
        <v>6748</v>
      </c>
      <c r="D10229" s="572">
        <v>145.26</v>
      </c>
    </row>
    <row r="10230" spans="1:4" ht="25.5">
      <c r="A10230" s="571">
        <v>4902</v>
      </c>
      <c r="B10230" s="571" t="s">
        <v>1522</v>
      </c>
      <c r="C10230" s="571" t="s">
        <v>6748</v>
      </c>
      <c r="D10230" s="572">
        <v>24.98</v>
      </c>
    </row>
    <row r="10231" spans="1:4" ht="25.5">
      <c r="A10231" s="571">
        <v>4908</v>
      </c>
      <c r="B10231" s="571" t="s">
        <v>1527</v>
      </c>
      <c r="C10231" s="571" t="s">
        <v>6748</v>
      </c>
      <c r="D10231" s="572">
        <v>35.950000000000003</v>
      </c>
    </row>
    <row r="10232" spans="1:4" ht="25.5">
      <c r="A10232" s="571">
        <v>4909</v>
      </c>
      <c r="B10232" s="571" t="s">
        <v>1528</v>
      </c>
      <c r="C10232" s="571" t="s">
        <v>6748</v>
      </c>
      <c r="D10232" s="572">
        <v>65.900000000000006</v>
      </c>
    </row>
    <row r="10233" spans="1:4" ht="25.5">
      <c r="A10233" s="571">
        <v>4903</v>
      </c>
      <c r="B10233" s="571" t="s">
        <v>1523</v>
      </c>
      <c r="C10233" s="571" t="s">
        <v>6748</v>
      </c>
      <c r="D10233" s="572">
        <v>129.62</v>
      </c>
    </row>
    <row r="10234" spans="1:4" ht="25.5">
      <c r="A10234" s="571">
        <v>4897</v>
      </c>
      <c r="B10234" s="571" t="s">
        <v>1518</v>
      </c>
      <c r="C10234" s="571" t="s">
        <v>6748</v>
      </c>
      <c r="D10234" s="572">
        <v>1.2</v>
      </c>
    </row>
    <row r="10235" spans="1:4" ht="25.5">
      <c r="A10235" s="571">
        <v>4896</v>
      </c>
      <c r="B10235" s="571" t="s">
        <v>1517</v>
      </c>
      <c r="C10235" s="571" t="s">
        <v>6748</v>
      </c>
      <c r="D10235" s="572">
        <v>0.5</v>
      </c>
    </row>
    <row r="10236" spans="1:4" ht="25.5">
      <c r="A10236" s="571">
        <v>4900</v>
      </c>
      <c r="B10236" s="571" t="s">
        <v>1521</v>
      </c>
      <c r="C10236" s="571" t="s">
        <v>6748</v>
      </c>
      <c r="D10236" s="572">
        <v>3.46</v>
      </c>
    </row>
    <row r="10237" spans="1:4" ht="25.5">
      <c r="A10237" s="571">
        <v>4898</v>
      </c>
      <c r="B10237" s="571" t="s">
        <v>1519</v>
      </c>
      <c r="C10237" s="571" t="s">
        <v>6748</v>
      </c>
      <c r="D10237" s="572">
        <v>1.51</v>
      </c>
    </row>
    <row r="10238" spans="1:4">
      <c r="A10238" s="571">
        <v>4899</v>
      </c>
      <c r="B10238" s="571" t="s">
        <v>1520</v>
      </c>
      <c r="C10238" s="571" t="s">
        <v>6748</v>
      </c>
      <c r="D10238" s="572">
        <v>4.72</v>
      </c>
    </row>
    <row r="10239" spans="1:4" ht="25.5">
      <c r="A10239" s="571">
        <v>11096</v>
      </c>
      <c r="B10239" s="571" t="s">
        <v>2261</v>
      </c>
      <c r="C10239" s="571" t="s">
        <v>6745</v>
      </c>
      <c r="D10239" s="572">
        <v>0.32</v>
      </c>
    </row>
    <row r="10240" spans="1:4" ht="25.5">
      <c r="A10240" s="571">
        <v>4741</v>
      </c>
      <c r="B10240" s="571" t="s">
        <v>1467</v>
      </c>
      <c r="C10240" s="571" t="s">
        <v>6746</v>
      </c>
      <c r="D10240" s="572">
        <v>60.87</v>
      </c>
    </row>
    <row r="10241" spans="1:4">
      <c r="A10241" s="571">
        <v>4752</v>
      </c>
      <c r="B10241" s="571" t="s">
        <v>1474</v>
      </c>
      <c r="C10241" s="571" t="s">
        <v>6751</v>
      </c>
      <c r="D10241" s="572">
        <v>9.11</v>
      </c>
    </row>
    <row r="10242" spans="1:4" ht="25.5">
      <c r="A10242" s="571">
        <v>41091</v>
      </c>
      <c r="B10242" s="571" t="s">
        <v>4513</v>
      </c>
      <c r="C10242" s="571" t="s">
        <v>6936</v>
      </c>
      <c r="D10242" s="572">
        <v>1608.74</v>
      </c>
    </row>
    <row r="10243" spans="1:4" ht="38.25">
      <c r="A10243" s="571">
        <v>13954</v>
      </c>
      <c r="B10243" s="571" t="s">
        <v>2819</v>
      </c>
      <c r="C10243" s="571" t="s">
        <v>6748</v>
      </c>
      <c r="D10243" s="572">
        <v>6346.57</v>
      </c>
    </row>
    <row r="10244" spans="1:4" ht="25.5">
      <c r="A10244" s="571">
        <v>3411</v>
      </c>
      <c r="B10244" s="571" t="s">
        <v>1044</v>
      </c>
      <c r="C10244" s="571" t="s">
        <v>6745</v>
      </c>
      <c r="D10244" s="572">
        <v>45.12</v>
      </c>
    </row>
    <row r="10245" spans="1:4" ht="25.5">
      <c r="A10245" s="571">
        <v>39995</v>
      </c>
      <c r="B10245" s="571" t="s">
        <v>4345</v>
      </c>
      <c r="C10245" s="571" t="s">
        <v>6746</v>
      </c>
      <c r="D10245" s="572">
        <v>347.14</v>
      </c>
    </row>
    <row r="10246" spans="1:4" ht="38.25">
      <c r="A10246" s="571">
        <v>11615</v>
      </c>
      <c r="B10246" s="571" t="s">
        <v>2392</v>
      </c>
      <c r="C10246" s="571" t="s">
        <v>6753</v>
      </c>
      <c r="D10246" s="572">
        <v>2.94</v>
      </c>
    </row>
    <row r="10247" spans="1:4" ht="38.25">
      <c r="A10247" s="571">
        <v>3408</v>
      </c>
      <c r="B10247" s="571" t="s">
        <v>1041</v>
      </c>
      <c r="C10247" s="571" t="s">
        <v>6753</v>
      </c>
      <c r="D10247" s="572">
        <v>7.82</v>
      </c>
    </row>
    <row r="10248" spans="1:4" ht="38.25">
      <c r="A10248" s="571">
        <v>3409</v>
      </c>
      <c r="B10248" s="571" t="s">
        <v>1042</v>
      </c>
      <c r="C10248" s="571" t="s">
        <v>6753</v>
      </c>
      <c r="D10248" s="572">
        <v>19.55</v>
      </c>
    </row>
    <row r="10249" spans="1:4">
      <c r="A10249" s="571">
        <v>11427</v>
      </c>
      <c r="B10249" s="571" t="s">
        <v>2338</v>
      </c>
      <c r="C10249" s="571" t="s">
        <v>6745</v>
      </c>
      <c r="D10249" s="572">
        <v>61.79</v>
      </c>
    </row>
    <row r="10250" spans="1:4" ht="38.25">
      <c r="A10250" s="571">
        <v>26022</v>
      </c>
      <c r="B10250" s="571" t="s">
        <v>3119</v>
      </c>
      <c r="C10250" s="571" t="s">
        <v>6748</v>
      </c>
      <c r="D10250" s="572">
        <v>152.37</v>
      </c>
    </row>
    <row r="10251" spans="1:4" ht="25.5">
      <c r="A10251" s="571">
        <v>421</v>
      </c>
      <c r="B10251" s="571" t="s">
        <v>288</v>
      </c>
      <c r="C10251" s="571" t="s">
        <v>6748</v>
      </c>
      <c r="D10251" s="572">
        <v>7.77</v>
      </c>
    </row>
    <row r="10252" spans="1:4" ht="25.5">
      <c r="A10252" s="571">
        <v>12362</v>
      </c>
      <c r="B10252" s="571" t="s">
        <v>2614</v>
      </c>
      <c r="C10252" s="571" t="s">
        <v>6748</v>
      </c>
      <c r="D10252" s="572">
        <v>9.2899999999999991</v>
      </c>
    </row>
    <row r="10253" spans="1:4" ht="25.5">
      <c r="A10253" s="571">
        <v>14148</v>
      </c>
      <c r="B10253" s="571" t="s">
        <v>2832</v>
      </c>
      <c r="C10253" s="571" t="s">
        <v>6748</v>
      </c>
      <c r="D10253" s="572">
        <v>0.97</v>
      </c>
    </row>
    <row r="10254" spans="1:4">
      <c r="A10254" s="571">
        <v>4341</v>
      </c>
      <c r="B10254" s="571" t="s">
        <v>1413</v>
      </c>
      <c r="C10254" s="571" t="s">
        <v>6748</v>
      </c>
      <c r="D10254" s="572">
        <v>0.53</v>
      </c>
    </row>
    <row r="10255" spans="1:4">
      <c r="A10255" s="571">
        <v>4337</v>
      </c>
      <c r="B10255" s="571" t="s">
        <v>1410</v>
      </c>
      <c r="C10255" s="571" t="s">
        <v>6748</v>
      </c>
      <c r="D10255" s="572">
        <v>1.36</v>
      </c>
    </row>
    <row r="10256" spans="1:4">
      <c r="A10256" s="571">
        <v>4339</v>
      </c>
      <c r="B10256" s="571" t="s">
        <v>1411</v>
      </c>
      <c r="C10256" s="571" t="s">
        <v>6748</v>
      </c>
      <c r="D10256" s="572">
        <v>0.28000000000000003</v>
      </c>
    </row>
    <row r="10257" spans="1:4">
      <c r="A10257" s="571">
        <v>39997</v>
      </c>
      <c r="B10257" s="571" t="s">
        <v>4346</v>
      </c>
      <c r="C10257" s="571" t="s">
        <v>6748</v>
      </c>
      <c r="D10257" s="572">
        <v>0.16</v>
      </c>
    </row>
    <row r="10258" spans="1:4">
      <c r="A10258" s="571">
        <v>11971</v>
      </c>
      <c r="B10258" s="571" t="s">
        <v>2560</v>
      </c>
      <c r="C10258" s="571" t="s">
        <v>6748</v>
      </c>
      <c r="D10258" s="572">
        <v>2.2400000000000002</v>
      </c>
    </row>
    <row r="10259" spans="1:4">
      <c r="A10259" s="571">
        <v>4342</v>
      </c>
      <c r="B10259" s="571" t="s">
        <v>1414</v>
      </c>
      <c r="C10259" s="571" t="s">
        <v>6748</v>
      </c>
      <c r="D10259" s="572">
        <v>0.11</v>
      </c>
    </row>
    <row r="10260" spans="1:4">
      <c r="A10260" s="571">
        <v>4330</v>
      </c>
      <c r="B10260" s="571" t="s">
        <v>1404</v>
      </c>
      <c r="C10260" s="571" t="s">
        <v>6748</v>
      </c>
      <c r="D10260" s="572">
        <v>7.0000000000000007E-2</v>
      </c>
    </row>
    <row r="10261" spans="1:4">
      <c r="A10261" s="571">
        <v>4340</v>
      </c>
      <c r="B10261" s="571" t="s">
        <v>1412</v>
      </c>
      <c r="C10261" s="571" t="s">
        <v>6748</v>
      </c>
      <c r="D10261" s="572">
        <v>0.63</v>
      </c>
    </row>
    <row r="10262" spans="1:4" ht="25.5">
      <c r="A10262" s="571">
        <v>5088</v>
      </c>
      <c r="B10262" s="571" t="s">
        <v>1590</v>
      </c>
      <c r="C10262" s="571" t="s">
        <v>6748</v>
      </c>
      <c r="D10262" s="572">
        <v>2.44</v>
      </c>
    </row>
    <row r="10263" spans="1:4" ht="38.25">
      <c r="A10263" s="571">
        <v>11154</v>
      </c>
      <c r="B10263" s="571" t="s">
        <v>2283</v>
      </c>
      <c r="C10263" s="571" t="s">
        <v>6748</v>
      </c>
      <c r="D10263" s="572">
        <v>1024.51</v>
      </c>
    </row>
    <row r="10264" spans="1:4" ht="63.75">
      <c r="A10264" s="571">
        <v>39021</v>
      </c>
      <c r="B10264" s="571" t="s">
        <v>3931</v>
      </c>
      <c r="C10264" s="571" t="s">
        <v>6748</v>
      </c>
      <c r="D10264" s="572">
        <v>460.82</v>
      </c>
    </row>
    <row r="10265" spans="1:4" ht="38.25">
      <c r="A10265" s="571">
        <v>39022</v>
      </c>
      <c r="B10265" s="571" t="s">
        <v>3932</v>
      </c>
      <c r="C10265" s="571" t="s">
        <v>6748</v>
      </c>
      <c r="D10265" s="572">
        <v>569.9</v>
      </c>
    </row>
    <row r="10266" spans="1:4" ht="51">
      <c r="A10266" s="571">
        <v>39024</v>
      </c>
      <c r="B10266" s="571" t="s">
        <v>3933</v>
      </c>
      <c r="C10266" s="571" t="s">
        <v>6748</v>
      </c>
      <c r="D10266" s="572">
        <v>911.9</v>
      </c>
    </row>
    <row r="10267" spans="1:4" ht="51">
      <c r="A10267" s="571">
        <v>4914</v>
      </c>
      <c r="B10267" s="571" t="s">
        <v>1532</v>
      </c>
      <c r="C10267" s="571" t="s">
        <v>6753</v>
      </c>
      <c r="D10267" s="572">
        <v>739.39</v>
      </c>
    </row>
    <row r="10268" spans="1:4" ht="38.25">
      <c r="A10268" s="571">
        <v>4917</v>
      </c>
      <c r="B10268" s="571" t="s">
        <v>1533</v>
      </c>
      <c r="C10268" s="571" t="s">
        <v>6753</v>
      </c>
      <c r="D10268" s="572">
        <v>510.63</v>
      </c>
    </row>
    <row r="10269" spans="1:4" ht="38.25">
      <c r="A10269" s="571">
        <v>39025</v>
      </c>
      <c r="B10269" s="571" t="s">
        <v>3934</v>
      </c>
      <c r="C10269" s="571" t="s">
        <v>6748</v>
      </c>
      <c r="D10269" s="572">
        <v>935.06</v>
      </c>
    </row>
    <row r="10270" spans="1:4" ht="38.25">
      <c r="A10270" s="571">
        <v>4930</v>
      </c>
      <c r="B10270" s="571" t="s">
        <v>1535</v>
      </c>
      <c r="C10270" s="571" t="s">
        <v>6753</v>
      </c>
      <c r="D10270" s="572">
        <v>495.25</v>
      </c>
    </row>
    <row r="10271" spans="1:4" ht="51">
      <c r="A10271" s="571">
        <v>4922</v>
      </c>
      <c r="B10271" s="571" t="s">
        <v>1534</v>
      </c>
      <c r="C10271" s="571" t="s">
        <v>6753</v>
      </c>
      <c r="D10271" s="572">
        <v>473.65</v>
      </c>
    </row>
    <row r="10272" spans="1:4" ht="51">
      <c r="A10272" s="571">
        <v>4911</v>
      </c>
      <c r="B10272" s="571" t="s">
        <v>1530</v>
      </c>
      <c r="C10272" s="571" t="s">
        <v>6753</v>
      </c>
      <c r="D10272" s="572">
        <v>117.72</v>
      </c>
    </row>
    <row r="10273" spans="1:4" ht="51">
      <c r="A10273" s="571">
        <v>37518</v>
      </c>
      <c r="B10273" s="571" t="s">
        <v>3524</v>
      </c>
      <c r="C10273" s="571" t="s">
        <v>6753</v>
      </c>
      <c r="D10273" s="572">
        <v>150.28</v>
      </c>
    </row>
    <row r="10274" spans="1:4" ht="38.25">
      <c r="A10274" s="571">
        <v>4910</v>
      </c>
      <c r="B10274" s="571" t="s">
        <v>1529</v>
      </c>
      <c r="C10274" s="571" t="s">
        <v>6753</v>
      </c>
      <c r="D10274" s="572">
        <v>117.72</v>
      </c>
    </row>
    <row r="10275" spans="1:4" ht="51">
      <c r="A10275" s="571">
        <v>4943</v>
      </c>
      <c r="B10275" s="571" t="s">
        <v>1536</v>
      </c>
      <c r="C10275" s="571" t="s">
        <v>6753</v>
      </c>
      <c r="D10275" s="572">
        <v>186.84</v>
      </c>
    </row>
    <row r="10276" spans="1:4" ht="38.25">
      <c r="A10276" s="571">
        <v>5002</v>
      </c>
      <c r="B10276" s="571" t="s">
        <v>6816</v>
      </c>
      <c r="C10276" s="571" t="s">
        <v>6753</v>
      </c>
      <c r="D10276" s="572">
        <v>228.03</v>
      </c>
    </row>
    <row r="10277" spans="1:4" ht="25.5">
      <c r="A10277" s="571">
        <v>4977</v>
      </c>
      <c r="B10277" s="571" t="s">
        <v>6814</v>
      </c>
      <c r="C10277" s="571" t="s">
        <v>6753</v>
      </c>
      <c r="D10277" s="572">
        <v>153.91999999999999</v>
      </c>
    </row>
    <row r="10278" spans="1:4" ht="38.25">
      <c r="A10278" s="571">
        <v>5028</v>
      </c>
      <c r="B10278" s="571" t="s">
        <v>6817</v>
      </c>
      <c r="C10278" s="571" t="s">
        <v>6753</v>
      </c>
      <c r="D10278" s="572">
        <v>376.63</v>
      </c>
    </row>
    <row r="10279" spans="1:4" ht="38.25">
      <c r="A10279" s="571">
        <v>4998</v>
      </c>
      <c r="B10279" s="571" t="s">
        <v>6815</v>
      </c>
      <c r="C10279" s="571" t="s">
        <v>6753</v>
      </c>
      <c r="D10279" s="572">
        <v>312.8</v>
      </c>
    </row>
    <row r="10280" spans="1:4" ht="38.25">
      <c r="A10280" s="571">
        <v>4969</v>
      </c>
      <c r="B10280" s="571" t="s">
        <v>6813</v>
      </c>
      <c r="C10280" s="571" t="s">
        <v>6753</v>
      </c>
      <c r="D10280" s="572">
        <v>217.7</v>
      </c>
    </row>
    <row r="10281" spans="1:4" ht="51">
      <c r="A10281" s="571">
        <v>11364</v>
      </c>
      <c r="B10281" s="571" t="s">
        <v>2332</v>
      </c>
      <c r="C10281" s="571" t="s">
        <v>6748</v>
      </c>
      <c r="D10281" s="572">
        <v>110.92</v>
      </c>
    </row>
    <row r="10282" spans="1:4" ht="51">
      <c r="A10282" s="571">
        <v>11365</v>
      </c>
      <c r="B10282" s="571" t="s">
        <v>2333</v>
      </c>
      <c r="C10282" s="571" t="s">
        <v>6748</v>
      </c>
      <c r="D10282" s="572">
        <v>119.45</v>
      </c>
    </row>
    <row r="10283" spans="1:4" ht="51">
      <c r="A10283" s="571">
        <v>11366</v>
      </c>
      <c r="B10283" s="571" t="s">
        <v>2334</v>
      </c>
      <c r="C10283" s="571" t="s">
        <v>6748</v>
      </c>
      <c r="D10283" s="572">
        <v>126.41</v>
      </c>
    </row>
    <row r="10284" spans="1:4" ht="51">
      <c r="A10284" s="571">
        <v>11367</v>
      </c>
      <c r="B10284" s="571" t="s">
        <v>2335</v>
      </c>
      <c r="C10284" s="571" t="s">
        <v>6753</v>
      </c>
      <c r="D10284" s="572">
        <v>97.38</v>
      </c>
    </row>
    <row r="10285" spans="1:4" ht="51">
      <c r="A10285" s="571">
        <v>4989</v>
      </c>
      <c r="B10285" s="571" t="s">
        <v>1546</v>
      </c>
      <c r="C10285" s="571" t="s">
        <v>6748</v>
      </c>
      <c r="D10285" s="572">
        <v>252.68</v>
      </c>
    </row>
    <row r="10286" spans="1:4" ht="51">
      <c r="A10286" s="571">
        <v>4982</v>
      </c>
      <c r="B10286" s="571" t="s">
        <v>1544</v>
      </c>
      <c r="C10286" s="571" t="s">
        <v>6748</v>
      </c>
      <c r="D10286" s="572">
        <v>219.37</v>
      </c>
    </row>
    <row r="10287" spans="1:4" ht="63.75">
      <c r="A10287" s="571">
        <v>20322</v>
      </c>
      <c r="B10287" s="571" t="s">
        <v>2980</v>
      </c>
      <c r="C10287" s="571" t="s">
        <v>6748</v>
      </c>
      <c r="D10287" s="572">
        <v>193.34</v>
      </c>
    </row>
    <row r="10288" spans="1:4" ht="51">
      <c r="A10288" s="571">
        <v>10553</v>
      </c>
      <c r="B10288" s="571" t="s">
        <v>2122</v>
      </c>
      <c r="C10288" s="571" t="s">
        <v>6748</v>
      </c>
      <c r="D10288" s="572">
        <v>206.13</v>
      </c>
    </row>
    <row r="10289" spans="1:4" ht="51">
      <c r="A10289" s="571">
        <v>5020</v>
      </c>
      <c r="B10289" s="571" t="s">
        <v>1548</v>
      </c>
      <c r="C10289" s="571" t="s">
        <v>6748</v>
      </c>
      <c r="D10289" s="572">
        <v>213.72</v>
      </c>
    </row>
    <row r="10290" spans="1:4" ht="63.75">
      <c r="A10290" s="571">
        <v>4962</v>
      </c>
      <c r="B10290" s="571" t="s">
        <v>1541</v>
      </c>
      <c r="C10290" s="571" t="s">
        <v>6748</v>
      </c>
      <c r="D10290" s="572">
        <v>208.21</v>
      </c>
    </row>
    <row r="10291" spans="1:4" ht="51">
      <c r="A10291" s="571">
        <v>4981</v>
      </c>
      <c r="B10291" s="571" t="s">
        <v>1543</v>
      </c>
      <c r="C10291" s="571" t="s">
        <v>6748</v>
      </c>
      <c r="D10291" s="572">
        <v>147.24</v>
      </c>
    </row>
    <row r="10292" spans="1:4" ht="51">
      <c r="A10292" s="571">
        <v>10554</v>
      </c>
      <c r="B10292" s="571" t="s">
        <v>2123</v>
      </c>
      <c r="C10292" s="571" t="s">
        <v>6748</v>
      </c>
      <c r="D10292" s="572">
        <v>230.37</v>
      </c>
    </row>
    <row r="10293" spans="1:4" ht="63.75">
      <c r="A10293" s="571">
        <v>4964</v>
      </c>
      <c r="B10293" s="571" t="s">
        <v>1542</v>
      </c>
      <c r="C10293" s="571" t="s">
        <v>6748</v>
      </c>
      <c r="D10293" s="572">
        <v>252.83</v>
      </c>
    </row>
    <row r="10294" spans="1:4" ht="51">
      <c r="A10294" s="571">
        <v>4992</v>
      </c>
      <c r="B10294" s="571" t="s">
        <v>1547</v>
      </c>
      <c r="C10294" s="571" t="s">
        <v>6748</v>
      </c>
      <c r="D10294" s="572">
        <v>250.75</v>
      </c>
    </row>
    <row r="10295" spans="1:4" ht="51">
      <c r="A10295" s="571">
        <v>10555</v>
      </c>
      <c r="B10295" s="571" t="s">
        <v>2124</v>
      </c>
      <c r="C10295" s="571" t="s">
        <v>6748</v>
      </c>
      <c r="D10295" s="572">
        <v>222.34</v>
      </c>
    </row>
    <row r="10296" spans="1:4" ht="51">
      <c r="A10296" s="571">
        <v>4987</v>
      </c>
      <c r="B10296" s="571" t="s">
        <v>1545</v>
      </c>
      <c r="C10296" s="571" t="s">
        <v>6748</v>
      </c>
      <c r="D10296" s="572">
        <v>230.37</v>
      </c>
    </row>
    <row r="10297" spans="1:4" ht="51">
      <c r="A10297" s="571">
        <v>10556</v>
      </c>
      <c r="B10297" s="571" t="s">
        <v>2125</v>
      </c>
      <c r="C10297" s="571" t="s">
        <v>6748</v>
      </c>
      <c r="D10297" s="572">
        <v>236.21</v>
      </c>
    </row>
    <row r="10298" spans="1:4" ht="51">
      <c r="A10298" s="571">
        <v>4958</v>
      </c>
      <c r="B10298" s="571" t="s">
        <v>1540</v>
      </c>
      <c r="C10298" s="571" t="s">
        <v>6753</v>
      </c>
      <c r="D10298" s="572">
        <v>135</v>
      </c>
    </row>
    <row r="10299" spans="1:4" ht="51">
      <c r="A10299" s="571">
        <v>39502</v>
      </c>
      <c r="B10299" s="571" t="s">
        <v>4172</v>
      </c>
      <c r="C10299" s="571" t="s">
        <v>6748</v>
      </c>
      <c r="D10299" s="572">
        <v>327.19</v>
      </c>
    </row>
    <row r="10300" spans="1:4" ht="51">
      <c r="A10300" s="571">
        <v>39504</v>
      </c>
      <c r="B10300" s="571" t="s">
        <v>4174</v>
      </c>
      <c r="C10300" s="571" t="s">
        <v>6748</v>
      </c>
      <c r="D10300" s="572">
        <v>232.01</v>
      </c>
    </row>
    <row r="10301" spans="1:4" ht="51">
      <c r="A10301" s="571">
        <v>39503</v>
      </c>
      <c r="B10301" s="571" t="s">
        <v>4173</v>
      </c>
      <c r="C10301" s="571" t="s">
        <v>6748</v>
      </c>
      <c r="D10301" s="572">
        <v>355.45</v>
      </c>
    </row>
    <row r="10302" spans="1:4" ht="51">
      <c r="A10302" s="571">
        <v>39505</v>
      </c>
      <c r="B10302" s="571" t="s">
        <v>4175</v>
      </c>
      <c r="C10302" s="571" t="s">
        <v>6748</v>
      </c>
      <c r="D10302" s="572">
        <v>252.83</v>
      </c>
    </row>
    <row r="10303" spans="1:4">
      <c r="A10303" s="571">
        <v>25969</v>
      </c>
      <c r="B10303" s="571" t="s">
        <v>3104</v>
      </c>
      <c r="C10303" s="571" t="s">
        <v>6748</v>
      </c>
      <c r="D10303" s="572">
        <v>240.91</v>
      </c>
    </row>
    <row r="10304" spans="1:4" ht="38.25">
      <c r="A10304" s="571">
        <v>4944</v>
      </c>
      <c r="B10304" s="571" t="s">
        <v>1537</v>
      </c>
      <c r="C10304" s="571" t="s">
        <v>6753</v>
      </c>
      <c r="D10304" s="572">
        <v>229.14</v>
      </c>
    </row>
    <row r="10305" spans="1:4" ht="25.5">
      <c r="A10305" s="571">
        <v>21102</v>
      </c>
      <c r="B10305" s="571" t="s">
        <v>3027</v>
      </c>
      <c r="C10305" s="571" t="s">
        <v>6748</v>
      </c>
      <c r="D10305" s="572">
        <v>37.83</v>
      </c>
    </row>
    <row r="10306" spans="1:4" ht="25.5">
      <c r="A10306" s="571">
        <v>21101</v>
      </c>
      <c r="B10306" s="571" t="s">
        <v>3026</v>
      </c>
      <c r="C10306" s="571" t="s">
        <v>6748</v>
      </c>
      <c r="D10306" s="572">
        <v>24.29</v>
      </c>
    </row>
    <row r="10307" spans="1:4" ht="38.25">
      <c r="A10307" s="571">
        <v>34713</v>
      </c>
      <c r="B10307" s="571" t="s">
        <v>3284</v>
      </c>
      <c r="C10307" s="571" t="s">
        <v>6753</v>
      </c>
      <c r="D10307" s="572">
        <v>232.23</v>
      </c>
    </row>
    <row r="10308" spans="1:4" ht="51">
      <c r="A10308" s="571">
        <v>4947</v>
      </c>
      <c r="B10308" s="571" t="s">
        <v>1538</v>
      </c>
      <c r="C10308" s="571" t="s">
        <v>6753</v>
      </c>
      <c r="D10308" s="572">
        <v>636.44000000000005</v>
      </c>
    </row>
    <row r="10309" spans="1:4" ht="38.25">
      <c r="A10309" s="571">
        <v>37563</v>
      </c>
      <c r="B10309" s="571" t="s">
        <v>3559</v>
      </c>
      <c r="C10309" s="571" t="s">
        <v>6753</v>
      </c>
      <c r="D10309" s="572">
        <v>488.68</v>
      </c>
    </row>
    <row r="10310" spans="1:4" ht="38.25">
      <c r="A10310" s="571">
        <v>4948</v>
      </c>
      <c r="B10310" s="571" t="s">
        <v>1539</v>
      </c>
      <c r="C10310" s="571" t="s">
        <v>6753</v>
      </c>
      <c r="D10310" s="572">
        <v>443.5</v>
      </c>
    </row>
    <row r="10311" spans="1:4" ht="63.75">
      <c r="A10311" s="571">
        <v>37561</v>
      </c>
      <c r="B10311" s="571" t="s">
        <v>3557</v>
      </c>
      <c r="C10311" s="571" t="s">
        <v>6753</v>
      </c>
      <c r="D10311" s="572">
        <v>912.24</v>
      </c>
    </row>
    <row r="10312" spans="1:4" ht="51">
      <c r="A10312" s="571">
        <v>37562</v>
      </c>
      <c r="B10312" s="571" t="s">
        <v>3558</v>
      </c>
      <c r="C10312" s="571" t="s">
        <v>6753</v>
      </c>
      <c r="D10312" s="572">
        <v>585.11</v>
      </c>
    </row>
    <row r="10313" spans="1:4" ht="38.25">
      <c r="A10313" s="571">
        <v>37585</v>
      </c>
      <c r="B10313" s="571" t="s">
        <v>3560</v>
      </c>
      <c r="C10313" s="571" t="s">
        <v>6748</v>
      </c>
      <c r="D10313" s="572">
        <v>254.6</v>
      </c>
    </row>
    <row r="10314" spans="1:4" ht="51">
      <c r="A10314" s="571">
        <v>14164</v>
      </c>
      <c r="B10314" s="571" t="s">
        <v>2840</v>
      </c>
      <c r="C10314" s="571" t="s">
        <v>6748</v>
      </c>
      <c r="D10314" s="572">
        <v>1527.36</v>
      </c>
    </row>
    <row r="10315" spans="1:4" ht="51">
      <c r="A10315" s="571">
        <v>14163</v>
      </c>
      <c r="B10315" s="571" t="s">
        <v>2839</v>
      </c>
      <c r="C10315" s="571" t="s">
        <v>6748</v>
      </c>
      <c r="D10315" s="572">
        <v>1735.94</v>
      </c>
    </row>
    <row r="10316" spans="1:4" ht="51">
      <c r="A10316" s="571">
        <v>5051</v>
      </c>
      <c r="B10316" s="571" t="s">
        <v>6819</v>
      </c>
      <c r="C10316" s="571" t="s">
        <v>6748</v>
      </c>
      <c r="D10316" s="572">
        <v>1476.39</v>
      </c>
    </row>
    <row r="10317" spans="1:4" ht="51">
      <c r="A10317" s="571">
        <v>14162</v>
      </c>
      <c r="B10317" s="571" t="s">
        <v>6961</v>
      </c>
      <c r="C10317" s="571" t="s">
        <v>6748</v>
      </c>
      <c r="D10317" s="572">
        <v>1474.25</v>
      </c>
    </row>
    <row r="10318" spans="1:4" ht="51">
      <c r="A10318" s="571">
        <v>5052</v>
      </c>
      <c r="B10318" s="571" t="s">
        <v>1563</v>
      </c>
      <c r="C10318" s="571" t="s">
        <v>6748</v>
      </c>
      <c r="D10318" s="572">
        <v>1100</v>
      </c>
    </row>
    <row r="10319" spans="1:4" ht="38.25">
      <c r="A10319" s="571">
        <v>14166</v>
      </c>
      <c r="B10319" s="571" t="s">
        <v>2842</v>
      </c>
      <c r="C10319" s="571" t="s">
        <v>6748</v>
      </c>
      <c r="D10319" s="572">
        <v>1113.96</v>
      </c>
    </row>
    <row r="10320" spans="1:4" ht="38.25">
      <c r="A10320" s="571">
        <v>14165</v>
      </c>
      <c r="B10320" s="571" t="s">
        <v>2841</v>
      </c>
      <c r="C10320" s="571" t="s">
        <v>6748</v>
      </c>
      <c r="D10320" s="572">
        <v>1543.24</v>
      </c>
    </row>
    <row r="10321" spans="1:4" ht="38.25">
      <c r="A10321" s="571">
        <v>5050</v>
      </c>
      <c r="B10321" s="571" t="s">
        <v>1562</v>
      </c>
      <c r="C10321" s="571" t="s">
        <v>6748</v>
      </c>
      <c r="D10321" s="572">
        <v>379.83</v>
      </c>
    </row>
    <row r="10322" spans="1:4" ht="38.25">
      <c r="A10322" s="571">
        <v>12378</v>
      </c>
      <c r="B10322" s="571" t="s">
        <v>2621</v>
      </c>
      <c r="C10322" s="571" t="s">
        <v>6748</v>
      </c>
      <c r="D10322" s="572">
        <v>902.83</v>
      </c>
    </row>
    <row r="10323" spans="1:4" ht="25.5">
      <c r="A10323" s="571">
        <v>5040</v>
      </c>
      <c r="B10323" s="571" t="s">
        <v>1556</v>
      </c>
      <c r="C10323" s="571" t="s">
        <v>6748</v>
      </c>
      <c r="D10323" s="572">
        <v>207.96</v>
      </c>
    </row>
    <row r="10324" spans="1:4" ht="25.5">
      <c r="A10324" s="571">
        <v>5054</v>
      </c>
      <c r="B10324" s="571" t="s">
        <v>1565</v>
      </c>
      <c r="C10324" s="571" t="s">
        <v>6748</v>
      </c>
      <c r="D10324" s="572">
        <v>303.37</v>
      </c>
    </row>
    <row r="10325" spans="1:4" ht="25.5">
      <c r="A10325" s="571">
        <v>12366</v>
      </c>
      <c r="B10325" s="571" t="s">
        <v>2615</v>
      </c>
      <c r="C10325" s="571" t="s">
        <v>6748</v>
      </c>
      <c r="D10325" s="572">
        <v>540.11</v>
      </c>
    </row>
    <row r="10326" spans="1:4" ht="25.5">
      <c r="A10326" s="571">
        <v>5045</v>
      </c>
      <c r="B10326" s="571" t="s">
        <v>1561</v>
      </c>
      <c r="C10326" s="571" t="s">
        <v>6748</v>
      </c>
      <c r="D10326" s="572">
        <v>752.13</v>
      </c>
    </row>
    <row r="10327" spans="1:4" ht="25.5">
      <c r="A10327" s="571">
        <v>12367</v>
      </c>
      <c r="B10327" s="571" t="s">
        <v>2616</v>
      </c>
      <c r="C10327" s="571" t="s">
        <v>6748</v>
      </c>
      <c r="D10327" s="572">
        <v>2302.65</v>
      </c>
    </row>
    <row r="10328" spans="1:4" ht="25.5">
      <c r="A10328" s="571">
        <v>12368</v>
      </c>
      <c r="B10328" s="571" t="s">
        <v>2617</v>
      </c>
      <c r="C10328" s="571" t="s">
        <v>6748</v>
      </c>
      <c r="D10328" s="572">
        <v>4556</v>
      </c>
    </row>
    <row r="10329" spans="1:4" ht="25.5">
      <c r="A10329" s="571">
        <v>5042</v>
      </c>
      <c r="B10329" s="571" t="s">
        <v>1558</v>
      </c>
      <c r="C10329" s="571" t="s">
        <v>6748</v>
      </c>
      <c r="D10329" s="572">
        <v>392.35</v>
      </c>
    </row>
    <row r="10330" spans="1:4" ht="25.5">
      <c r="A10330" s="571">
        <v>5044</v>
      </c>
      <c r="B10330" s="571" t="s">
        <v>1560</v>
      </c>
      <c r="C10330" s="571" t="s">
        <v>6748</v>
      </c>
      <c r="D10330" s="572">
        <v>530.64</v>
      </c>
    </row>
    <row r="10331" spans="1:4" ht="25.5">
      <c r="A10331" s="571">
        <v>5055</v>
      </c>
      <c r="B10331" s="571" t="s">
        <v>1566</v>
      </c>
      <c r="C10331" s="571" t="s">
        <v>6748</v>
      </c>
      <c r="D10331" s="572">
        <v>754.43</v>
      </c>
    </row>
    <row r="10332" spans="1:4" ht="25.5">
      <c r="A10332" s="571">
        <v>5041</v>
      </c>
      <c r="B10332" s="571" t="s">
        <v>1557</v>
      </c>
      <c r="C10332" s="571" t="s">
        <v>6748</v>
      </c>
      <c r="D10332" s="572">
        <v>278.72000000000003</v>
      </c>
    </row>
    <row r="10333" spans="1:4" ht="25.5">
      <c r="A10333" s="571">
        <v>5043</v>
      </c>
      <c r="B10333" s="571" t="s">
        <v>1559</v>
      </c>
      <c r="C10333" s="571" t="s">
        <v>6748</v>
      </c>
      <c r="D10333" s="572">
        <v>481.32</v>
      </c>
    </row>
    <row r="10334" spans="1:4" ht="25.5">
      <c r="A10334" s="571">
        <v>5053</v>
      </c>
      <c r="B10334" s="571" t="s">
        <v>1564</v>
      </c>
      <c r="C10334" s="571" t="s">
        <v>6748</v>
      </c>
      <c r="D10334" s="572">
        <v>587.19000000000005</v>
      </c>
    </row>
    <row r="10335" spans="1:4" ht="25.5">
      <c r="A10335" s="571">
        <v>5035</v>
      </c>
      <c r="B10335" s="571" t="s">
        <v>1552</v>
      </c>
      <c r="C10335" s="571" t="s">
        <v>6748</v>
      </c>
      <c r="D10335" s="572">
        <v>960.05</v>
      </c>
    </row>
    <row r="10336" spans="1:4" ht="25.5">
      <c r="A10336" s="571">
        <v>5036</v>
      </c>
      <c r="B10336" s="571" t="s">
        <v>1553</v>
      </c>
      <c r="C10336" s="571" t="s">
        <v>6748</v>
      </c>
      <c r="D10336" s="572">
        <v>1602.64</v>
      </c>
    </row>
    <row r="10337" spans="1:4" ht="25.5">
      <c r="A10337" s="571">
        <v>5059</v>
      </c>
      <c r="B10337" s="571" t="s">
        <v>1568</v>
      </c>
      <c r="C10337" s="571" t="s">
        <v>6748</v>
      </c>
      <c r="D10337" s="572">
        <v>750.85</v>
      </c>
    </row>
    <row r="10338" spans="1:4" ht="25.5">
      <c r="A10338" s="571">
        <v>5034</v>
      </c>
      <c r="B10338" s="571" t="s">
        <v>1551</v>
      </c>
      <c r="C10338" s="571" t="s">
        <v>6748</v>
      </c>
      <c r="D10338" s="572">
        <v>1036.0999999999999</v>
      </c>
    </row>
    <row r="10339" spans="1:4" ht="25.5">
      <c r="A10339" s="571">
        <v>5056</v>
      </c>
      <c r="B10339" s="571" t="s">
        <v>114</v>
      </c>
      <c r="C10339" s="571" t="s">
        <v>6748</v>
      </c>
      <c r="D10339" s="572">
        <v>805.07</v>
      </c>
    </row>
    <row r="10340" spans="1:4" ht="25.5">
      <c r="A10340" s="571">
        <v>5057</v>
      </c>
      <c r="B10340" s="571" t="s">
        <v>1567</v>
      </c>
      <c r="C10340" s="571" t="s">
        <v>6748</v>
      </c>
      <c r="D10340" s="572">
        <v>645.66</v>
      </c>
    </row>
    <row r="10341" spans="1:4" ht="25.5">
      <c r="A10341" s="571">
        <v>5033</v>
      </c>
      <c r="B10341" s="571" t="s">
        <v>1550</v>
      </c>
      <c r="C10341" s="571" t="s">
        <v>6748</v>
      </c>
      <c r="D10341" s="572">
        <v>536</v>
      </c>
    </row>
    <row r="10342" spans="1:4" ht="25.5">
      <c r="A10342" s="571">
        <v>5037</v>
      </c>
      <c r="B10342" s="571" t="s">
        <v>1554</v>
      </c>
      <c r="C10342" s="571" t="s">
        <v>6748</v>
      </c>
      <c r="D10342" s="572">
        <v>271.93</v>
      </c>
    </row>
    <row r="10343" spans="1:4" ht="25.5">
      <c r="A10343" s="571">
        <v>5038</v>
      </c>
      <c r="B10343" s="571" t="s">
        <v>1555</v>
      </c>
      <c r="C10343" s="571" t="s">
        <v>6748</v>
      </c>
      <c r="D10343" s="572">
        <v>436.84</v>
      </c>
    </row>
    <row r="10344" spans="1:4" ht="25.5">
      <c r="A10344" s="571">
        <v>12374</v>
      </c>
      <c r="B10344" s="571" t="s">
        <v>2620</v>
      </c>
      <c r="C10344" s="571" t="s">
        <v>6748</v>
      </c>
      <c r="D10344" s="572">
        <v>268</v>
      </c>
    </row>
    <row r="10345" spans="1:4" ht="25.5">
      <c r="A10345" s="571">
        <v>12372</v>
      </c>
      <c r="B10345" s="571" t="s">
        <v>2618</v>
      </c>
      <c r="C10345" s="571" t="s">
        <v>6748</v>
      </c>
      <c r="D10345" s="572">
        <v>575.66</v>
      </c>
    </row>
    <row r="10346" spans="1:4" ht="25.5">
      <c r="A10346" s="571">
        <v>13335</v>
      </c>
      <c r="B10346" s="571" t="s">
        <v>2774</v>
      </c>
      <c r="C10346" s="571" t="s">
        <v>6748</v>
      </c>
      <c r="D10346" s="572">
        <v>346.67</v>
      </c>
    </row>
    <row r="10347" spans="1:4" ht="25.5">
      <c r="A10347" s="571">
        <v>13339</v>
      </c>
      <c r="B10347" s="571" t="s">
        <v>2775</v>
      </c>
      <c r="C10347" s="571" t="s">
        <v>6748</v>
      </c>
      <c r="D10347" s="572">
        <v>855.78</v>
      </c>
    </row>
    <row r="10348" spans="1:4" ht="25.5">
      <c r="A10348" s="571">
        <v>12373</v>
      </c>
      <c r="B10348" s="571" t="s">
        <v>2619</v>
      </c>
      <c r="C10348" s="571" t="s">
        <v>6748</v>
      </c>
      <c r="D10348" s="572">
        <v>896.19</v>
      </c>
    </row>
    <row r="10349" spans="1:4" ht="25.5">
      <c r="A10349" s="571">
        <v>34712</v>
      </c>
      <c r="B10349" s="571" t="s">
        <v>3283</v>
      </c>
      <c r="C10349" s="571" t="s">
        <v>6748</v>
      </c>
      <c r="D10349" s="572">
        <v>653.91999999999996</v>
      </c>
    </row>
    <row r="10350" spans="1:4" ht="25.5">
      <c r="A10350" s="571">
        <v>34711</v>
      </c>
      <c r="B10350" s="571" t="s">
        <v>3282</v>
      </c>
      <c r="C10350" s="571" t="s">
        <v>6748</v>
      </c>
      <c r="D10350" s="572">
        <v>857.6</v>
      </c>
    </row>
    <row r="10351" spans="1:4" ht="25.5">
      <c r="A10351" s="571">
        <v>34706</v>
      </c>
      <c r="B10351" s="571" t="s">
        <v>3279</v>
      </c>
      <c r="C10351" s="571" t="s">
        <v>6748</v>
      </c>
      <c r="D10351" s="572">
        <v>1469.71</v>
      </c>
    </row>
    <row r="10352" spans="1:4" ht="25.5">
      <c r="A10352" s="571">
        <v>34703</v>
      </c>
      <c r="B10352" s="571" t="s">
        <v>3277</v>
      </c>
      <c r="C10352" s="571" t="s">
        <v>6748</v>
      </c>
      <c r="D10352" s="572">
        <v>2465.6</v>
      </c>
    </row>
    <row r="10353" spans="1:4" ht="25.5">
      <c r="A10353" s="571">
        <v>12388</v>
      </c>
      <c r="B10353" s="571" t="s">
        <v>2622</v>
      </c>
      <c r="C10353" s="571" t="s">
        <v>6748</v>
      </c>
      <c r="D10353" s="572">
        <v>224.83</v>
      </c>
    </row>
    <row r="10354" spans="1:4">
      <c r="A10354" s="571">
        <v>34695</v>
      </c>
      <c r="B10354" s="571" t="s">
        <v>3276</v>
      </c>
      <c r="C10354" s="571" t="s">
        <v>6748</v>
      </c>
      <c r="D10354" s="572">
        <v>616.4</v>
      </c>
    </row>
    <row r="10355" spans="1:4">
      <c r="A10355" s="571">
        <v>34692</v>
      </c>
      <c r="B10355" s="571" t="s">
        <v>3275</v>
      </c>
      <c r="C10355" s="571" t="s">
        <v>6748</v>
      </c>
      <c r="D10355" s="572">
        <v>1479.36</v>
      </c>
    </row>
    <row r="10356" spans="1:4">
      <c r="A10356" s="571">
        <v>26028</v>
      </c>
      <c r="B10356" s="571" t="s">
        <v>3122</v>
      </c>
      <c r="C10356" s="571" t="s">
        <v>6773</v>
      </c>
      <c r="D10356" s="572">
        <v>245.24</v>
      </c>
    </row>
    <row r="10357" spans="1:4" ht="38.25">
      <c r="A10357" s="571">
        <v>11844</v>
      </c>
      <c r="B10357" s="571" t="s">
        <v>2497</v>
      </c>
      <c r="C10357" s="571" t="s">
        <v>6752</v>
      </c>
      <c r="D10357" s="572">
        <v>16.34</v>
      </c>
    </row>
    <row r="10358" spans="1:4" ht="38.25">
      <c r="A10358" s="571">
        <v>4465</v>
      </c>
      <c r="B10358" s="571" t="s">
        <v>1444</v>
      </c>
      <c r="C10358" s="571" t="s">
        <v>6752</v>
      </c>
      <c r="D10358" s="572">
        <v>24.75</v>
      </c>
    </row>
    <row r="10359" spans="1:4" ht="38.25">
      <c r="A10359" s="571">
        <v>35273</v>
      </c>
      <c r="B10359" s="571" t="s">
        <v>3326</v>
      </c>
      <c r="C10359" s="571" t="s">
        <v>6752</v>
      </c>
      <c r="D10359" s="572">
        <v>27.34</v>
      </c>
    </row>
    <row r="10360" spans="1:4" ht="38.25">
      <c r="A10360" s="571">
        <v>4470</v>
      </c>
      <c r="B10360" s="571" t="s">
        <v>1445</v>
      </c>
      <c r="C10360" s="571" t="s">
        <v>6752</v>
      </c>
      <c r="D10360" s="572">
        <v>40.86</v>
      </c>
    </row>
    <row r="10361" spans="1:4" ht="38.25">
      <c r="A10361" s="571">
        <v>20204</v>
      </c>
      <c r="B10361" s="571" t="s">
        <v>2957</v>
      </c>
      <c r="C10361" s="571" t="s">
        <v>6752</v>
      </c>
      <c r="D10361" s="572">
        <v>23.08</v>
      </c>
    </row>
    <row r="10362" spans="1:4" ht="38.25">
      <c r="A10362" s="571">
        <v>20208</v>
      </c>
      <c r="B10362" s="571" t="s">
        <v>2960</v>
      </c>
      <c r="C10362" s="571" t="s">
        <v>6752</v>
      </c>
      <c r="D10362" s="572">
        <v>27.1</v>
      </c>
    </row>
    <row r="10363" spans="1:4" ht="38.25">
      <c r="A10363" s="571">
        <v>4437</v>
      </c>
      <c r="B10363" s="571" t="s">
        <v>1441</v>
      </c>
      <c r="C10363" s="571" t="s">
        <v>6752</v>
      </c>
      <c r="D10363" s="572">
        <v>29.59</v>
      </c>
    </row>
    <row r="10364" spans="1:4" ht="38.25">
      <c r="A10364" s="571">
        <v>14580</v>
      </c>
      <c r="B10364" s="571" t="s">
        <v>2864</v>
      </c>
      <c r="C10364" s="571" t="s">
        <v>6752</v>
      </c>
      <c r="D10364" s="572">
        <v>32.22</v>
      </c>
    </row>
    <row r="10365" spans="1:4" ht="25.5">
      <c r="A10365" s="571">
        <v>40304</v>
      </c>
      <c r="B10365" s="571" t="s">
        <v>4349</v>
      </c>
      <c r="C10365" s="571" t="s">
        <v>6745</v>
      </c>
      <c r="D10365" s="572">
        <v>11.3</v>
      </c>
    </row>
    <row r="10366" spans="1:4" ht="25.5">
      <c r="A10366" s="571">
        <v>5065</v>
      </c>
      <c r="B10366" s="571" t="s">
        <v>1572</v>
      </c>
      <c r="C10366" s="571" t="s">
        <v>6745</v>
      </c>
      <c r="D10366" s="572">
        <v>17.41</v>
      </c>
    </row>
    <row r="10367" spans="1:4" ht="25.5">
      <c r="A10367" s="571">
        <v>5072</v>
      </c>
      <c r="B10367" s="571" t="s">
        <v>1579</v>
      </c>
      <c r="C10367" s="571" t="s">
        <v>6745</v>
      </c>
      <c r="D10367" s="572">
        <v>16.11</v>
      </c>
    </row>
    <row r="10368" spans="1:4">
      <c r="A10368" s="571">
        <v>5066</v>
      </c>
      <c r="B10368" s="571" t="s">
        <v>1573</v>
      </c>
      <c r="C10368" s="571" t="s">
        <v>6745</v>
      </c>
      <c r="D10368" s="572">
        <v>12.06</v>
      </c>
    </row>
    <row r="10369" spans="1:4" ht="25.5">
      <c r="A10369" s="571">
        <v>5063</v>
      </c>
      <c r="B10369" s="571" t="s">
        <v>1571</v>
      </c>
      <c r="C10369" s="571" t="s">
        <v>6745</v>
      </c>
      <c r="D10369" s="572">
        <v>10.92</v>
      </c>
    </row>
    <row r="10370" spans="1:4" ht="25.5">
      <c r="A10370" s="571">
        <v>20247</v>
      </c>
      <c r="B10370" s="571" t="s">
        <v>2968</v>
      </c>
      <c r="C10370" s="571" t="s">
        <v>6745</v>
      </c>
      <c r="D10370" s="572">
        <v>10.130000000000001</v>
      </c>
    </row>
    <row r="10371" spans="1:4" ht="25.5">
      <c r="A10371" s="571">
        <v>5074</v>
      </c>
      <c r="B10371" s="571" t="s">
        <v>1581</v>
      </c>
      <c r="C10371" s="571" t="s">
        <v>6745</v>
      </c>
      <c r="D10371" s="572">
        <v>10.25</v>
      </c>
    </row>
    <row r="10372" spans="1:4" ht="25.5">
      <c r="A10372" s="571">
        <v>5067</v>
      </c>
      <c r="B10372" s="571" t="s">
        <v>1574</v>
      </c>
      <c r="C10372" s="571" t="s">
        <v>6745</v>
      </c>
      <c r="D10372" s="572">
        <v>9.75</v>
      </c>
    </row>
    <row r="10373" spans="1:4" ht="25.5">
      <c r="A10373" s="571">
        <v>5078</v>
      </c>
      <c r="B10373" s="571" t="s">
        <v>1585</v>
      </c>
      <c r="C10373" s="571" t="s">
        <v>6745</v>
      </c>
      <c r="D10373" s="572">
        <v>9.64</v>
      </c>
    </row>
    <row r="10374" spans="1:4" ht="25.5">
      <c r="A10374" s="571">
        <v>5068</v>
      </c>
      <c r="B10374" s="571" t="s">
        <v>1575</v>
      </c>
      <c r="C10374" s="571" t="s">
        <v>6745</v>
      </c>
      <c r="D10374" s="572">
        <v>9.15</v>
      </c>
    </row>
    <row r="10375" spans="1:4" ht="25.5">
      <c r="A10375" s="571">
        <v>5073</v>
      </c>
      <c r="B10375" s="571" t="s">
        <v>1580</v>
      </c>
      <c r="C10375" s="571" t="s">
        <v>6745</v>
      </c>
      <c r="D10375" s="572">
        <v>9.33</v>
      </c>
    </row>
    <row r="10376" spans="1:4" ht="25.5">
      <c r="A10376" s="571">
        <v>5069</v>
      </c>
      <c r="B10376" s="571" t="s">
        <v>1576</v>
      </c>
      <c r="C10376" s="571" t="s">
        <v>6745</v>
      </c>
      <c r="D10376" s="572">
        <v>9.33</v>
      </c>
    </row>
    <row r="10377" spans="1:4" ht="25.5">
      <c r="A10377" s="571">
        <v>5070</v>
      </c>
      <c r="B10377" s="571" t="s">
        <v>1577</v>
      </c>
      <c r="C10377" s="571" t="s">
        <v>6745</v>
      </c>
      <c r="D10377" s="572">
        <v>9.43</v>
      </c>
    </row>
    <row r="10378" spans="1:4" ht="25.5">
      <c r="A10378" s="571">
        <v>5071</v>
      </c>
      <c r="B10378" s="571" t="s">
        <v>1578</v>
      </c>
      <c r="C10378" s="571" t="s">
        <v>6745</v>
      </c>
      <c r="D10378" s="572">
        <v>9.15</v>
      </c>
    </row>
    <row r="10379" spans="1:4" ht="25.5">
      <c r="A10379" s="571">
        <v>5061</v>
      </c>
      <c r="B10379" s="571" t="s">
        <v>1569</v>
      </c>
      <c r="C10379" s="571" t="s">
        <v>6745</v>
      </c>
      <c r="D10379" s="572">
        <v>9</v>
      </c>
    </row>
    <row r="10380" spans="1:4" ht="25.5">
      <c r="A10380" s="571">
        <v>5075</v>
      </c>
      <c r="B10380" s="571" t="s">
        <v>1582</v>
      </c>
      <c r="C10380" s="571" t="s">
        <v>6745</v>
      </c>
      <c r="D10380" s="572">
        <v>9.15</v>
      </c>
    </row>
    <row r="10381" spans="1:4" ht="25.5">
      <c r="A10381" s="571">
        <v>39027</v>
      </c>
      <c r="B10381" s="571" t="s">
        <v>3936</v>
      </c>
      <c r="C10381" s="571" t="s">
        <v>6745</v>
      </c>
      <c r="D10381" s="572">
        <v>9.14</v>
      </c>
    </row>
    <row r="10382" spans="1:4" ht="25.5">
      <c r="A10382" s="571">
        <v>5062</v>
      </c>
      <c r="B10382" s="571" t="s">
        <v>1570</v>
      </c>
      <c r="C10382" s="571" t="s">
        <v>6745</v>
      </c>
      <c r="D10382" s="572">
        <v>9.27</v>
      </c>
    </row>
    <row r="10383" spans="1:4" ht="25.5">
      <c r="A10383" s="571">
        <v>40568</v>
      </c>
      <c r="B10383" s="571" t="s">
        <v>4385</v>
      </c>
      <c r="C10383" s="571" t="s">
        <v>6745</v>
      </c>
      <c r="D10383" s="572">
        <v>9.2200000000000006</v>
      </c>
    </row>
    <row r="10384" spans="1:4" ht="25.5">
      <c r="A10384" s="571">
        <v>39026</v>
      </c>
      <c r="B10384" s="571" t="s">
        <v>3935</v>
      </c>
      <c r="C10384" s="571" t="s">
        <v>6745</v>
      </c>
      <c r="D10384" s="572">
        <v>10.29</v>
      </c>
    </row>
    <row r="10385" spans="1:4" ht="25.5">
      <c r="A10385" s="571">
        <v>11572</v>
      </c>
      <c r="B10385" s="571" t="s">
        <v>2375</v>
      </c>
      <c r="C10385" s="571" t="s">
        <v>6748</v>
      </c>
      <c r="D10385" s="572">
        <v>15.33</v>
      </c>
    </row>
    <row r="10386" spans="1:4" ht="63.75">
      <c r="A10386" s="571">
        <v>42460</v>
      </c>
      <c r="B10386" s="571" t="s">
        <v>13488</v>
      </c>
      <c r="C10386" s="571" t="s">
        <v>6748</v>
      </c>
      <c r="D10386" s="572">
        <v>2756.08</v>
      </c>
    </row>
    <row r="10387" spans="1:4">
      <c r="A10387" s="571">
        <v>11149</v>
      </c>
      <c r="B10387" s="571" t="s">
        <v>2282</v>
      </c>
      <c r="C10387" s="571" t="s">
        <v>6809</v>
      </c>
      <c r="D10387" s="572">
        <v>155.61000000000001</v>
      </c>
    </row>
    <row r="10388" spans="1:4" ht="38.25">
      <c r="A10388" s="571">
        <v>511</v>
      </c>
      <c r="B10388" s="571" t="s">
        <v>307</v>
      </c>
      <c r="C10388" s="571" t="s">
        <v>6747</v>
      </c>
      <c r="D10388" s="572">
        <v>15.5</v>
      </c>
    </row>
    <row r="10389" spans="1:4" ht="25.5">
      <c r="A10389" s="571">
        <v>11174</v>
      </c>
      <c r="B10389" s="571" t="s">
        <v>2287</v>
      </c>
      <c r="C10389" s="571" t="s">
        <v>6810</v>
      </c>
      <c r="D10389" s="572">
        <v>441.83</v>
      </c>
    </row>
    <row r="10390" spans="1:4" ht="38.25">
      <c r="A10390" s="571">
        <v>37540</v>
      </c>
      <c r="B10390" s="571" t="s">
        <v>3545</v>
      </c>
      <c r="C10390" s="571" t="s">
        <v>6748</v>
      </c>
      <c r="D10390" s="572">
        <v>56281.79</v>
      </c>
    </row>
    <row r="10391" spans="1:4" ht="38.25">
      <c r="A10391" s="571">
        <v>37548</v>
      </c>
      <c r="B10391" s="571" t="s">
        <v>3549</v>
      </c>
      <c r="C10391" s="571" t="s">
        <v>6748</v>
      </c>
      <c r="D10391" s="572">
        <v>74601.23</v>
      </c>
    </row>
    <row r="10392" spans="1:4" ht="51">
      <c r="A10392" s="571">
        <v>39828</v>
      </c>
      <c r="B10392" s="571" t="s">
        <v>7275</v>
      </c>
      <c r="C10392" s="571" t="s">
        <v>6748</v>
      </c>
      <c r="D10392" s="572">
        <v>447.53</v>
      </c>
    </row>
    <row r="10393" spans="1:4" ht="76.5">
      <c r="A10393" s="571">
        <v>12273</v>
      </c>
      <c r="B10393" s="571" t="s">
        <v>2600</v>
      </c>
      <c r="C10393" s="571" t="s">
        <v>6748</v>
      </c>
      <c r="D10393" s="572">
        <v>50.26</v>
      </c>
    </row>
    <row r="10394" spans="1:4" ht="25.5">
      <c r="A10394" s="571">
        <v>38392</v>
      </c>
      <c r="B10394" s="571" t="s">
        <v>3834</v>
      </c>
      <c r="C10394" s="571" t="s">
        <v>6748</v>
      </c>
      <c r="D10394" s="572">
        <v>42.66</v>
      </c>
    </row>
    <row r="10395" spans="1:4" ht="25.5">
      <c r="A10395" s="571">
        <v>11735</v>
      </c>
      <c r="B10395" s="571" t="s">
        <v>2453</v>
      </c>
      <c r="C10395" s="571" t="s">
        <v>6748</v>
      </c>
      <c r="D10395" s="572">
        <v>3.35</v>
      </c>
    </row>
    <row r="10396" spans="1:4" ht="25.5">
      <c r="A10396" s="571">
        <v>11733</v>
      </c>
      <c r="B10396" s="571" t="s">
        <v>2451</v>
      </c>
      <c r="C10396" s="571" t="s">
        <v>6748</v>
      </c>
      <c r="D10396" s="572">
        <v>1.64</v>
      </c>
    </row>
    <row r="10397" spans="1:4" ht="25.5">
      <c r="A10397" s="571">
        <v>11734</v>
      </c>
      <c r="B10397" s="571" t="s">
        <v>2452</v>
      </c>
      <c r="C10397" s="571" t="s">
        <v>6748</v>
      </c>
      <c r="D10397" s="572">
        <v>2.5299999999999998</v>
      </c>
    </row>
    <row r="10398" spans="1:4" ht="25.5">
      <c r="A10398" s="571">
        <v>11737</v>
      </c>
      <c r="B10398" s="571" t="s">
        <v>2454</v>
      </c>
      <c r="C10398" s="571" t="s">
        <v>6748</v>
      </c>
      <c r="D10398" s="572">
        <v>4.4800000000000004</v>
      </c>
    </row>
    <row r="10399" spans="1:4" ht="25.5">
      <c r="A10399" s="571">
        <v>11738</v>
      </c>
      <c r="B10399" s="571" t="s">
        <v>2455</v>
      </c>
      <c r="C10399" s="571" t="s">
        <v>6748</v>
      </c>
      <c r="D10399" s="572">
        <v>7.28</v>
      </c>
    </row>
    <row r="10400" spans="1:4" ht="38.25">
      <c r="A10400" s="571">
        <v>36143</v>
      </c>
      <c r="B10400" s="571" t="s">
        <v>3339</v>
      </c>
      <c r="C10400" s="571" t="s">
        <v>6748</v>
      </c>
      <c r="D10400" s="572">
        <v>24.6</v>
      </c>
    </row>
    <row r="10401" spans="1:4" ht="25.5">
      <c r="A10401" s="571">
        <v>36142</v>
      </c>
      <c r="B10401" s="571" t="s">
        <v>3338</v>
      </c>
      <c r="C10401" s="571" t="s">
        <v>6748</v>
      </c>
      <c r="D10401" s="572">
        <v>1.8</v>
      </c>
    </row>
    <row r="10402" spans="1:4">
      <c r="A10402" s="571">
        <v>36146</v>
      </c>
      <c r="B10402" s="571" t="s">
        <v>3342</v>
      </c>
      <c r="C10402" s="571" t="s">
        <v>6748</v>
      </c>
      <c r="D10402" s="572">
        <v>204</v>
      </c>
    </row>
    <row r="10403" spans="1:4" ht="38.25">
      <c r="A10403" s="571">
        <v>39015</v>
      </c>
      <c r="B10403" s="571" t="s">
        <v>6139</v>
      </c>
      <c r="C10403" s="571" t="s">
        <v>6748</v>
      </c>
      <c r="D10403" s="572">
        <v>0.65</v>
      </c>
    </row>
    <row r="10404" spans="1:4">
      <c r="A10404" s="571">
        <v>38377</v>
      </c>
      <c r="B10404" s="571" t="s">
        <v>3825</v>
      </c>
      <c r="C10404" s="571" t="s">
        <v>6748</v>
      </c>
      <c r="D10404" s="572">
        <v>20.76</v>
      </c>
    </row>
    <row r="10405" spans="1:4">
      <c r="A10405" s="571">
        <v>38376</v>
      </c>
      <c r="B10405" s="571" t="s">
        <v>3824</v>
      </c>
      <c r="C10405" s="571" t="s">
        <v>6748</v>
      </c>
      <c r="D10405" s="572">
        <v>23.67</v>
      </c>
    </row>
    <row r="10406" spans="1:4" ht="25.5">
      <c r="A10406" s="571">
        <v>38116</v>
      </c>
      <c r="B10406" s="571" t="s">
        <v>3767</v>
      </c>
      <c r="C10406" s="571" t="s">
        <v>6748</v>
      </c>
      <c r="D10406" s="572">
        <v>3.32</v>
      </c>
    </row>
    <row r="10407" spans="1:4" ht="38.25">
      <c r="A10407" s="571">
        <v>38066</v>
      </c>
      <c r="B10407" s="571" t="s">
        <v>3727</v>
      </c>
      <c r="C10407" s="571" t="s">
        <v>6748</v>
      </c>
      <c r="D10407" s="572">
        <v>5.48</v>
      </c>
    </row>
    <row r="10408" spans="1:4" ht="25.5">
      <c r="A10408" s="571">
        <v>38117</v>
      </c>
      <c r="B10408" s="571" t="s">
        <v>3768</v>
      </c>
      <c r="C10408" s="571" t="s">
        <v>6748</v>
      </c>
      <c r="D10408" s="572">
        <v>5.65</v>
      </c>
    </row>
    <row r="10409" spans="1:4" ht="38.25">
      <c r="A10409" s="571">
        <v>38067</v>
      </c>
      <c r="B10409" s="571" t="s">
        <v>3728</v>
      </c>
      <c r="C10409" s="571" t="s">
        <v>6748</v>
      </c>
      <c r="D10409" s="572">
        <v>7.71</v>
      </c>
    </row>
    <row r="10410" spans="1:4" ht="38.25">
      <c r="A10410" s="571">
        <v>41757</v>
      </c>
      <c r="B10410" s="571" t="s">
        <v>4522</v>
      </c>
      <c r="C10410" s="571" t="s">
        <v>6748</v>
      </c>
      <c r="D10410" s="572">
        <v>10956.49</v>
      </c>
    </row>
    <row r="10411" spans="1:4" ht="51">
      <c r="A10411" s="571">
        <v>5080</v>
      </c>
      <c r="B10411" s="571" t="s">
        <v>1586</v>
      </c>
      <c r="C10411" s="571" t="s">
        <v>6748</v>
      </c>
      <c r="D10411" s="572">
        <v>10.87</v>
      </c>
    </row>
    <row r="10412" spans="1:4" ht="63.75">
      <c r="A10412" s="571">
        <v>11522</v>
      </c>
      <c r="B10412" s="571" t="s">
        <v>2365</v>
      </c>
      <c r="C10412" s="571" t="s">
        <v>6748</v>
      </c>
      <c r="D10412" s="572">
        <v>13.59</v>
      </c>
    </row>
    <row r="10413" spans="1:4" ht="63.75">
      <c r="A10413" s="571">
        <v>11523</v>
      </c>
      <c r="B10413" s="571" t="s">
        <v>2366</v>
      </c>
      <c r="C10413" s="571" t="s">
        <v>6748</v>
      </c>
      <c r="D10413" s="572">
        <v>12.72</v>
      </c>
    </row>
    <row r="10414" spans="1:4" ht="51">
      <c r="A10414" s="571">
        <v>11524</v>
      </c>
      <c r="B10414" s="571" t="s">
        <v>2367</v>
      </c>
      <c r="C10414" s="571" t="s">
        <v>6748</v>
      </c>
      <c r="D10414" s="572">
        <v>26.18</v>
      </c>
    </row>
    <row r="10415" spans="1:4" ht="51">
      <c r="A10415" s="571">
        <v>38168</v>
      </c>
      <c r="B10415" s="571" t="s">
        <v>3796</v>
      </c>
      <c r="C10415" s="571" t="s">
        <v>6748</v>
      </c>
      <c r="D10415" s="572">
        <v>126.38</v>
      </c>
    </row>
    <row r="10416" spans="1:4" ht="38.25">
      <c r="A10416" s="571">
        <v>13393</v>
      </c>
      <c r="B10416" s="571" t="s">
        <v>2785</v>
      </c>
      <c r="C10416" s="571" t="s">
        <v>6748</v>
      </c>
      <c r="D10416" s="572">
        <v>240.69</v>
      </c>
    </row>
    <row r="10417" spans="1:4" ht="38.25">
      <c r="A10417" s="571">
        <v>13395</v>
      </c>
      <c r="B10417" s="571" t="s">
        <v>2786</v>
      </c>
      <c r="C10417" s="571" t="s">
        <v>6748</v>
      </c>
      <c r="D10417" s="572">
        <v>288.61</v>
      </c>
    </row>
    <row r="10418" spans="1:4" ht="38.25">
      <c r="A10418" s="571">
        <v>12039</v>
      </c>
      <c r="B10418" s="571" t="s">
        <v>2581</v>
      </c>
      <c r="C10418" s="571" t="s">
        <v>6748</v>
      </c>
      <c r="D10418" s="572">
        <v>386.2</v>
      </c>
    </row>
    <row r="10419" spans="1:4" ht="38.25">
      <c r="A10419" s="571">
        <v>13396</v>
      </c>
      <c r="B10419" s="571" t="s">
        <v>2787</v>
      </c>
      <c r="C10419" s="571" t="s">
        <v>6748</v>
      </c>
      <c r="D10419" s="572">
        <v>617.70000000000005</v>
      </c>
    </row>
    <row r="10420" spans="1:4" ht="38.25">
      <c r="A10420" s="571">
        <v>13397</v>
      </c>
      <c r="B10420" s="571" t="s">
        <v>2788</v>
      </c>
      <c r="C10420" s="571" t="s">
        <v>6748</v>
      </c>
      <c r="D10420" s="572">
        <v>624.32000000000005</v>
      </c>
    </row>
    <row r="10421" spans="1:4" ht="38.25">
      <c r="A10421" s="571">
        <v>12041</v>
      </c>
      <c r="B10421" s="571" t="s">
        <v>2583</v>
      </c>
      <c r="C10421" s="571" t="s">
        <v>6748</v>
      </c>
      <c r="D10421" s="572">
        <v>844.9</v>
      </c>
    </row>
    <row r="10422" spans="1:4" ht="38.25">
      <c r="A10422" s="571">
        <v>12043</v>
      </c>
      <c r="B10422" s="571" t="s">
        <v>2585</v>
      </c>
      <c r="C10422" s="571" t="s">
        <v>6748</v>
      </c>
      <c r="D10422" s="572">
        <v>974.24</v>
      </c>
    </row>
    <row r="10423" spans="1:4" ht="38.25">
      <c r="A10423" s="571">
        <v>39762</v>
      </c>
      <c r="B10423" s="571" t="s">
        <v>4269</v>
      </c>
      <c r="C10423" s="571" t="s">
        <v>6748</v>
      </c>
      <c r="D10423" s="572">
        <v>658.21</v>
      </c>
    </row>
    <row r="10424" spans="1:4" ht="38.25">
      <c r="A10424" s="571">
        <v>12042</v>
      </c>
      <c r="B10424" s="571" t="s">
        <v>2584</v>
      </c>
      <c r="C10424" s="571" t="s">
        <v>6748</v>
      </c>
      <c r="D10424" s="572">
        <v>658.38</v>
      </c>
    </row>
    <row r="10425" spans="1:4" ht="38.25">
      <c r="A10425" s="571">
        <v>39763</v>
      </c>
      <c r="B10425" s="571" t="s">
        <v>4270</v>
      </c>
      <c r="C10425" s="571" t="s">
        <v>6748</v>
      </c>
      <c r="D10425" s="572">
        <v>993.37</v>
      </c>
    </row>
    <row r="10426" spans="1:4" ht="38.25">
      <c r="A10426" s="571">
        <v>39756</v>
      </c>
      <c r="B10426" s="571" t="s">
        <v>4263</v>
      </c>
      <c r="C10426" s="571" t="s">
        <v>6748</v>
      </c>
      <c r="D10426" s="572">
        <v>301.17</v>
      </c>
    </row>
    <row r="10427" spans="1:4" ht="38.25">
      <c r="A10427" s="571">
        <v>12038</v>
      </c>
      <c r="B10427" s="571" t="s">
        <v>2580</v>
      </c>
      <c r="C10427" s="571" t="s">
        <v>6748</v>
      </c>
      <c r="D10427" s="572">
        <v>336.23</v>
      </c>
    </row>
    <row r="10428" spans="1:4" ht="38.25">
      <c r="A10428" s="571">
        <v>12040</v>
      </c>
      <c r="B10428" s="571" t="s">
        <v>2582</v>
      </c>
      <c r="C10428" s="571" t="s">
        <v>6748</v>
      </c>
      <c r="D10428" s="572">
        <v>429.61</v>
      </c>
    </row>
    <row r="10429" spans="1:4" ht="38.25">
      <c r="A10429" s="571">
        <v>39757</v>
      </c>
      <c r="B10429" s="571" t="s">
        <v>4264</v>
      </c>
      <c r="C10429" s="571" t="s">
        <v>6748</v>
      </c>
      <c r="D10429" s="572">
        <v>459.38</v>
      </c>
    </row>
    <row r="10430" spans="1:4" ht="38.25">
      <c r="A10430" s="571">
        <v>39758</v>
      </c>
      <c r="B10430" s="571" t="s">
        <v>4265</v>
      </c>
      <c r="C10430" s="571" t="s">
        <v>6748</v>
      </c>
      <c r="D10430" s="572">
        <v>596.29</v>
      </c>
    </row>
    <row r="10431" spans="1:4" ht="38.25">
      <c r="A10431" s="571">
        <v>39759</v>
      </c>
      <c r="B10431" s="571" t="s">
        <v>4266</v>
      </c>
      <c r="C10431" s="571" t="s">
        <v>6748</v>
      </c>
      <c r="D10431" s="572">
        <v>814.71</v>
      </c>
    </row>
    <row r="10432" spans="1:4" ht="38.25">
      <c r="A10432" s="571">
        <v>39760</v>
      </c>
      <c r="B10432" s="571" t="s">
        <v>4267</v>
      </c>
      <c r="C10432" s="571" t="s">
        <v>6748</v>
      </c>
      <c r="D10432" s="572">
        <v>818.45</v>
      </c>
    </row>
    <row r="10433" spans="1:4" ht="38.25">
      <c r="A10433" s="571">
        <v>39761</v>
      </c>
      <c r="B10433" s="571" t="s">
        <v>4268</v>
      </c>
      <c r="C10433" s="571" t="s">
        <v>6748</v>
      </c>
      <c r="D10433" s="572">
        <v>1047.49</v>
      </c>
    </row>
    <row r="10434" spans="1:4" ht="38.25">
      <c r="A10434" s="571">
        <v>39765</v>
      </c>
      <c r="B10434" s="571" t="s">
        <v>4272</v>
      </c>
      <c r="C10434" s="571" t="s">
        <v>6748</v>
      </c>
      <c r="D10434" s="572">
        <v>46.51</v>
      </c>
    </row>
    <row r="10435" spans="1:4" ht="38.25">
      <c r="A10435" s="571">
        <v>13399</v>
      </c>
      <c r="B10435" s="571" t="s">
        <v>2789</v>
      </c>
      <c r="C10435" s="571" t="s">
        <v>6748</v>
      </c>
      <c r="D10435" s="572">
        <v>26.45</v>
      </c>
    </row>
    <row r="10436" spans="1:4" ht="38.25">
      <c r="A10436" s="571">
        <v>39764</v>
      </c>
      <c r="B10436" s="571" t="s">
        <v>4271</v>
      </c>
      <c r="C10436" s="571" t="s">
        <v>6748</v>
      </c>
      <c r="D10436" s="572">
        <v>36.369999999999997</v>
      </c>
    </row>
    <row r="10437" spans="1:4" ht="38.25">
      <c r="A10437" s="571">
        <v>39805</v>
      </c>
      <c r="B10437" s="571" t="s">
        <v>6683</v>
      </c>
      <c r="C10437" s="571" t="s">
        <v>6748</v>
      </c>
      <c r="D10437" s="572">
        <v>105.16</v>
      </c>
    </row>
    <row r="10438" spans="1:4" ht="38.25">
      <c r="A10438" s="571">
        <v>39806</v>
      </c>
      <c r="B10438" s="571" t="s">
        <v>6684</v>
      </c>
      <c r="C10438" s="571" t="s">
        <v>6748</v>
      </c>
      <c r="D10438" s="572">
        <v>198.58</v>
      </c>
    </row>
    <row r="10439" spans="1:4" ht="38.25">
      <c r="A10439" s="571">
        <v>39807</v>
      </c>
      <c r="B10439" s="571" t="s">
        <v>6685</v>
      </c>
      <c r="C10439" s="571" t="s">
        <v>6748</v>
      </c>
      <c r="D10439" s="572">
        <v>279.95</v>
      </c>
    </row>
    <row r="10440" spans="1:4" ht="38.25">
      <c r="A10440" s="571">
        <v>39804</v>
      </c>
      <c r="B10440" s="571" t="s">
        <v>6682</v>
      </c>
      <c r="C10440" s="571" t="s">
        <v>6748</v>
      </c>
      <c r="D10440" s="572">
        <v>59.05</v>
      </c>
    </row>
    <row r="10441" spans="1:4" ht="25.5">
      <c r="A10441" s="571">
        <v>39796</v>
      </c>
      <c r="B10441" s="571" t="s">
        <v>6674</v>
      </c>
      <c r="C10441" s="571" t="s">
        <v>6748</v>
      </c>
      <c r="D10441" s="572">
        <v>60.17</v>
      </c>
    </row>
    <row r="10442" spans="1:4" ht="25.5">
      <c r="A10442" s="571">
        <v>39797</v>
      </c>
      <c r="B10442" s="571" t="s">
        <v>6675</v>
      </c>
      <c r="C10442" s="571" t="s">
        <v>6748</v>
      </c>
      <c r="D10442" s="572">
        <v>79.900000000000006</v>
      </c>
    </row>
    <row r="10443" spans="1:4" ht="25.5">
      <c r="A10443" s="571">
        <v>39798</v>
      </c>
      <c r="B10443" s="571" t="s">
        <v>6676</v>
      </c>
      <c r="C10443" s="571" t="s">
        <v>6748</v>
      </c>
      <c r="D10443" s="572">
        <v>133.19999999999999</v>
      </c>
    </row>
    <row r="10444" spans="1:4" ht="25.5">
      <c r="A10444" s="571">
        <v>39794</v>
      </c>
      <c r="B10444" s="571" t="s">
        <v>6672</v>
      </c>
      <c r="C10444" s="571" t="s">
        <v>6748</v>
      </c>
      <c r="D10444" s="572">
        <v>18.93</v>
      </c>
    </row>
    <row r="10445" spans="1:4" ht="25.5">
      <c r="A10445" s="571">
        <v>39795</v>
      </c>
      <c r="B10445" s="571" t="s">
        <v>6673</v>
      </c>
      <c r="C10445" s="571" t="s">
        <v>6748</v>
      </c>
      <c r="D10445" s="572">
        <v>26.51</v>
      </c>
    </row>
    <row r="10446" spans="1:4" ht="38.25">
      <c r="A10446" s="571">
        <v>39801</v>
      </c>
      <c r="B10446" s="571" t="s">
        <v>6679</v>
      </c>
      <c r="C10446" s="571" t="s">
        <v>6748</v>
      </c>
      <c r="D10446" s="572">
        <v>67.83</v>
      </c>
    </row>
    <row r="10447" spans="1:4" ht="38.25">
      <c r="A10447" s="571">
        <v>39802</v>
      </c>
      <c r="B10447" s="571" t="s">
        <v>6680</v>
      </c>
      <c r="C10447" s="571" t="s">
        <v>6748</v>
      </c>
      <c r="D10447" s="572">
        <v>112.65</v>
      </c>
    </row>
    <row r="10448" spans="1:4" ht="38.25">
      <c r="A10448" s="571">
        <v>39803</v>
      </c>
      <c r="B10448" s="571" t="s">
        <v>6681</v>
      </c>
      <c r="C10448" s="571" t="s">
        <v>6748</v>
      </c>
      <c r="D10448" s="572">
        <v>156.1</v>
      </c>
    </row>
    <row r="10449" spans="1:4" ht="38.25">
      <c r="A10449" s="571">
        <v>39799</v>
      </c>
      <c r="B10449" s="571" t="s">
        <v>6677</v>
      </c>
      <c r="C10449" s="571" t="s">
        <v>6748</v>
      </c>
      <c r="D10449" s="572">
        <v>25.65</v>
      </c>
    </row>
    <row r="10450" spans="1:4" ht="38.25">
      <c r="A10450" s="571">
        <v>39800</v>
      </c>
      <c r="B10450" s="571" t="s">
        <v>6678</v>
      </c>
      <c r="C10450" s="571" t="s">
        <v>6748</v>
      </c>
      <c r="D10450" s="572">
        <v>43.16</v>
      </c>
    </row>
    <row r="10451" spans="1:4">
      <c r="A10451" s="571">
        <v>4224</v>
      </c>
      <c r="B10451" s="571" t="s">
        <v>1359</v>
      </c>
      <c r="C10451" s="571" t="s">
        <v>6747</v>
      </c>
      <c r="D10451" s="572">
        <v>11.57</v>
      </c>
    </row>
    <row r="10452" spans="1:4" ht="25.5">
      <c r="A10452" s="571">
        <v>21059</v>
      </c>
      <c r="B10452" s="571" t="s">
        <v>3017</v>
      </c>
      <c r="C10452" s="571" t="s">
        <v>6748</v>
      </c>
      <c r="D10452" s="572">
        <v>36.9</v>
      </c>
    </row>
    <row r="10453" spans="1:4" ht="25.5">
      <c r="A10453" s="571">
        <v>11234</v>
      </c>
      <c r="B10453" s="571" t="s">
        <v>2300</v>
      </c>
      <c r="C10453" s="571" t="s">
        <v>6748</v>
      </c>
      <c r="D10453" s="572">
        <v>55.62</v>
      </c>
    </row>
    <row r="10454" spans="1:4" ht="25.5">
      <c r="A10454" s="571">
        <v>21060</v>
      </c>
      <c r="B10454" s="571" t="s">
        <v>3018</v>
      </c>
      <c r="C10454" s="571" t="s">
        <v>6748</v>
      </c>
      <c r="D10454" s="572">
        <v>68.459999999999994</v>
      </c>
    </row>
    <row r="10455" spans="1:4" ht="25.5">
      <c r="A10455" s="571">
        <v>21061</v>
      </c>
      <c r="B10455" s="571" t="s">
        <v>3019</v>
      </c>
      <c r="C10455" s="571" t="s">
        <v>6748</v>
      </c>
      <c r="D10455" s="572">
        <v>85.58</v>
      </c>
    </row>
    <row r="10456" spans="1:4" ht="25.5">
      <c r="A10456" s="571">
        <v>21062</v>
      </c>
      <c r="B10456" s="571" t="s">
        <v>3020</v>
      </c>
      <c r="C10456" s="571" t="s">
        <v>6748</v>
      </c>
      <c r="D10456" s="572">
        <v>134.79</v>
      </c>
    </row>
    <row r="10457" spans="1:4" ht="25.5">
      <c r="A10457" s="571">
        <v>11708</v>
      </c>
      <c r="B10457" s="571" t="s">
        <v>2437</v>
      </c>
      <c r="C10457" s="571" t="s">
        <v>6748</v>
      </c>
      <c r="D10457" s="572">
        <v>14.7</v>
      </c>
    </row>
    <row r="10458" spans="1:4" ht="25.5">
      <c r="A10458" s="571">
        <v>11709</v>
      </c>
      <c r="B10458" s="571" t="s">
        <v>2438</v>
      </c>
      <c r="C10458" s="571" t="s">
        <v>6748</v>
      </c>
      <c r="D10458" s="572">
        <v>34.549999999999997</v>
      </c>
    </row>
    <row r="10459" spans="1:4" ht="25.5">
      <c r="A10459" s="571">
        <v>11710</v>
      </c>
      <c r="B10459" s="571" t="s">
        <v>2439</v>
      </c>
      <c r="C10459" s="571" t="s">
        <v>6748</v>
      </c>
      <c r="D10459" s="572">
        <v>79.430000000000007</v>
      </c>
    </row>
    <row r="10460" spans="1:4" ht="25.5">
      <c r="A10460" s="571">
        <v>11707</v>
      </c>
      <c r="B10460" s="571" t="s">
        <v>2436</v>
      </c>
      <c r="C10460" s="571" t="s">
        <v>6748</v>
      </c>
      <c r="D10460" s="572">
        <v>11.01</v>
      </c>
    </row>
    <row r="10461" spans="1:4" ht="25.5">
      <c r="A10461" s="571">
        <v>11739</v>
      </c>
      <c r="B10461" s="571" t="s">
        <v>2456</v>
      </c>
      <c r="C10461" s="571" t="s">
        <v>6748</v>
      </c>
      <c r="D10461" s="572">
        <v>4.88</v>
      </c>
    </row>
    <row r="10462" spans="1:4" ht="25.5">
      <c r="A10462" s="571">
        <v>11711</v>
      </c>
      <c r="B10462" s="571" t="s">
        <v>2440</v>
      </c>
      <c r="C10462" s="571" t="s">
        <v>6748</v>
      </c>
      <c r="D10462" s="572">
        <v>7.14</v>
      </c>
    </row>
    <row r="10463" spans="1:4" ht="25.5">
      <c r="A10463" s="571">
        <v>5102</v>
      </c>
      <c r="B10463" s="571" t="s">
        <v>1596</v>
      </c>
      <c r="C10463" s="571" t="s">
        <v>6748</v>
      </c>
      <c r="D10463" s="572">
        <v>6.91</v>
      </c>
    </row>
    <row r="10464" spans="1:4" ht="25.5">
      <c r="A10464" s="571">
        <v>11741</v>
      </c>
      <c r="B10464" s="571" t="s">
        <v>2457</v>
      </c>
      <c r="C10464" s="571" t="s">
        <v>6748</v>
      </c>
      <c r="D10464" s="572">
        <v>5.03</v>
      </c>
    </row>
    <row r="10465" spans="1:4" ht="25.5">
      <c r="A10465" s="571">
        <v>11743</v>
      </c>
      <c r="B10465" s="571" t="s">
        <v>2458</v>
      </c>
      <c r="C10465" s="571" t="s">
        <v>6748</v>
      </c>
      <c r="D10465" s="572">
        <v>4.57</v>
      </c>
    </row>
    <row r="10466" spans="1:4" ht="25.5">
      <c r="A10466" s="571">
        <v>11745</v>
      </c>
      <c r="B10466" s="571" t="s">
        <v>2459</v>
      </c>
      <c r="C10466" s="571" t="s">
        <v>6748</v>
      </c>
      <c r="D10466" s="572">
        <v>6.49</v>
      </c>
    </row>
    <row r="10467" spans="1:4">
      <c r="A10467" s="571">
        <v>25961</v>
      </c>
      <c r="B10467" s="571" t="s">
        <v>3101</v>
      </c>
      <c r="C10467" s="571" t="s">
        <v>6751</v>
      </c>
      <c r="D10467" s="572">
        <v>8.2100000000000009</v>
      </c>
    </row>
    <row r="10468" spans="1:4">
      <c r="A10468" s="571">
        <v>40985</v>
      </c>
      <c r="B10468" s="571" t="s">
        <v>4469</v>
      </c>
      <c r="C10468" s="571" t="s">
        <v>6936</v>
      </c>
      <c r="D10468" s="572">
        <v>1450.01</v>
      </c>
    </row>
    <row r="10469" spans="1:4" ht="25.5">
      <c r="A10469" s="571">
        <v>1088</v>
      </c>
      <c r="B10469" s="571" t="s">
        <v>5952</v>
      </c>
      <c r="C10469" s="571" t="s">
        <v>6748</v>
      </c>
      <c r="D10469" s="572">
        <v>13.35</v>
      </c>
    </row>
    <row r="10470" spans="1:4" ht="25.5">
      <c r="A10470" s="571">
        <v>1087</v>
      </c>
      <c r="B10470" s="571" t="s">
        <v>5951</v>
      </c>
      <c r="C10470" s="571" t="s">
        <v>6748</v>
      </c>
      <c r="D10470" s="572">
        <v>16.68</v>
      </c>
    </row>
    <row r="10471" spans="1:4" ht="25.5">
      <c r="A10471" s="571">
        <v>38777</v>
      </c>
      <c r="B10471" s="571" t="s">
        <v>6049</v>
      </c>
      <c r="C10471" s="571" t="s">
        <v>6748</v>
      </c>
      <c r="D10471" s="572">
        <v>33.22</v>
      </c>
    </row>
    <row r="10472" spans="1:4" ht="25.5">
      <c r="A10472" s="571">
        <v>1086</v>
      </c>
      <c r="B10472" s="571" t="s">
        <v>5950</v>
      </c>
      <c r="C10472" s="571" t="s">
        <v>6748</v>
      </c>
      <c r="D10472" s="572">
        <v>17.53</v>
      </c>
    </row>
    <row r="10473" spans="1:4" ht="25.5">
      <c r="A10473" s="571">
        <v>1079</v>
      </c>
      <c r="B10473" s="571" t="s">
        <v>5949</v>
      </c>
      <c r="C10473" s="571" t="s">
        <v>6748</v>
      </c>
      <c r="D10473" s="572">
        <v>18.12</v>
      </c>
    </row>
    <row r="10474" spans="1:4" ht="38.25">
      <c r="A10474" s="571">
        <v>39374</v>
      </c>
      <c r="B10474" s="571" t="s">
        <v>7234</v>
      </c>
      <c r="C10474" s="571" t="s">
        <v>6748</v>
      </c>
      <c r="D10474" s="572">
        <v>90.08</v>
      </c>
    </row>
    <row r="10475" spans="1:4" ht="25.5">
      <c r="A10475" s="571">
        <v>1082</v>
      </c>
      <c r="B10475" s="571" t="s">
        <v>521</v>
      </c>
      <c r="C10475" s="571" t="s">
        <v>6748</v>
      </c>
      <c r="D10475" s="572">
        <v>113.93</v>
      </c>
    </row>
    <row r="10476" spans="1:4" ht="25.5">
      <c r="A10476" s="571">
        <v>12316</v>
      </c>
      <c r="B10476" s="571" t="s">
        <v>2604</v>
      </c>
      <c r="C10476" s="571" t="s">
        <v>6748</v>
      </c>
      <c r="D10476" s="572">
        <v>52.21</v>
      </c>
    </row>
    <row r="10477" spans="1:4" ht="25.5">
      <c r="A10477" s="571">
        <v>12317</v>
      </c>
      <c r="B10477" s="571" t="s">
        <v>2605</v>
      </c>
      <c r="C10477" s="571" t="s">
        <v>6748</v>
      </c>
      <c r="D10477" s="572">
        <v>62.27</v>
      </c>
    </row>
    <row r="10478" spans="1:4" ht="25.5">
      <c r="A10478" s="571">
        <v>12318</v>
      </c>
      <c r="B10478" s="571" t="s">
        <v>2606</v>
      </c>
      <c r="C10478" s="571" t="s">
        <v>6748</v>
      </c>
      <c r="D10478" s="572">
        <v>71.73</v>
      </c>
    </row>
    <row r="10479" spans="1:4" ht="25.5">
      <c r="A10479" s="571">
        <v>5104</v>
      </c>
      <c r="B10479" s="571" t="s">
        <v>1598</v>
      </c>
      <c r="C10479" s="571" t="s">
        <v>6745</v>
      </c>
      <c r="D10479" s="572">
        <v>35.71</v>
      </c>
    </row>
    <row r="10480" spans="1:4" ht="25.5">
      <c r="A10480" s="571">
        <v>26023</v>
      </c>
      <c r="B10480" s="571" t="s">
        <v>3120</v>
      </c>
      <c r="C10480" s="571" t="s">
        <v>6748</v>
      </c>
      <c r="D10480" s="572">
        <v>54.12</v>
      </c>
    </row>
    <row r="10481" spans="1:4" ht="25.5">
      <c r="A10481" s="571">
        <v>2710</v>
      </c>
      <c r="B10481" s="571" t="s">
        <v>932</v>
      </c>
      <c r="C10481" s="571" t="s">
        <v>6748</v>
      </c>
      <c r="D10481" s="572">
        <v>43.22</v>
      </c>
    </row>
    <row r="10482" spans="1:4" ht="38.25">
      <c r="A10482" s="571">
        <v>14575</v>
      </c>
      <c r="B10482" s="571" t="s">
        <v>2862</v>
      </c>
      <c r="C10482" s="571" t="s">
        <v>6748</v>
      </c>
      <c r="D10482" s="572">
        <v>2433423.7000000002</v>
      </c>
    </row>
    <row r="10483" spans="1:4" ht="25.5">
      <c r="A10483" s="571">
        <v>20033</v>
      </c>
      <c r="B10483" s="571" t="s">
        <v>2874</v>
      </c>
      <c r="C10483" s="571" t="s">
        <v>6748</v>
      </c>
      <c r="D10483" s="572">
        <v>33.28</v>
      </c>
    </row>
    <row r="10484" spans="1:4" ht="25.5">
      <c r="A10484" s="571">
        <v>20034</v>
      </c>
      <c r="B10484" s="571" t="s">
        <v>2875</v>
      </c>
      <c r="C10484" s="571" t="s">
        <v>6748</v>
      </c>
      <c r="D10484" s="572">
        <v>54.54</v>
      </c>
    </row>
    <row r="10485" spans="1:4" ht="25.5">
      <c r="A10485" s="571">
        <v>20035</v>
      </c>
      <c r="B10485" s="571" t="s">
        <v>2876</v>
      </c>
      <c r="C10485" s="571" t="s">
        <v>6748</v>
      </c>
      <c r="D10485" s="572">
        <v>60.71</v>
      </c>
    </row>
    <row r="10486" spans="1:4" ht="25.5">
      <c r="A10486" s="571">
        <v>20036</v>
      </c>
      <c r="B10486" s="571" t="s">
        <v>2877</v>
      </c>
      <c r="C10486" s="571" t="s">
        <v>6748</v>
      </c>
      <c r="D10486" s="572">
        <v>87.79</v>
      </c>
    </row>
    <row r="10487" spans="1:4" ht="25.5">
      <c r="A10487" s="571">
        <v>20037</v>
      </c>
      <c r="B10487" s="571" t="s">
        <v>2878</v>
      </c>
      <c r="C10487" s="571" t="s">
        <v>6748</v>
      </c>
      <c r="D10487" s="572">
        <v>179.11</v>
      </c>
    </row>
    <row r="10488" spans="1:4" ht="25.5">
      <c r="A10488" s="571">
        <v>20038</v>
      </c>
      <c r="B10488" s="571" t="s">
        <v>2879</v>
      </c>
      <c r="C10488" s="571" t="s">
        <v>6748</v>
      </c>
      <c r="D10488" s="572">
        <v>330.48</v>
      </c>
    </row>
    <row r="10489" spans="1:4" ht="25.5">
      <c r="A10489" s="571">
        <v>20039</v>
      </c>
      <c r="B10489" s="571" t="s">
        <v>2880</v>
      </c>
      <c r="C10489" s="571" t="s">
        <v>6748</v>
      </c>
      <c r="D10489" s="572">
        <v>466.81</v>
      </c>
    </row>
    <row r="10490" spans="1:4" ht="25.5">
      <c r="A10490" s="571">
        <v>20040</v>
      </c>
      <c r="B10490" s="571" t="s">
        <v>2881</v>
      </c>
      <c r="C10490" s="571" t="s">
        <v>6748</v>
      </c>
      <c r="D10490" s="572">
        <v>595.36</v>
      </c>
    </row>
    <row r="10491" spans="1:4" ht="25.5">
      <c r="A10491" s="571">
        <v>20041</v>
      </c>
      <c r="B10491" s="571" t="s">
        <v>2882</v>
      </c>
      <c r="C10491" s="571" t="s">
        <v>6748</v>
      </c>
      <c r="D10491" s="572">
        <v>600.91</v>
      </c>
    </row>
    <row r="10492" spans="1:4" ht="25.5">
      <c r="A10492" s="571">
        <v>20043</v>
      </c>
      <c r="B10492" s="571" t="s">
        <v>2883</v>
      </c>
      <c r="C10492" s="571" t="s">
        <v>6748</v>
      </c>
      <c r="D10492" s="572">
        <v>3.29</v>
      </c>
    </row>
    <row r="10493" spans="1:4" ht="25.5">
      <c r="A10493" s="571">
        <v>20044</v>
      </c>
      <c r="B10493" s="571" t="s">
        <v>42</v>
      </c>
      <c r="C10493" s="571" t="s">
        <v>6748</v>
      </c>
      <c r="D10493" s="572">
        <v>4.0199999999999996</v>
      </c>
    </row>
    <row r="10494" spans="1:4" ht="25.5">
      <c r="A10494" s="571">
        <v>20042</v>
      </c>
      <c r="B10494" s="571" t="s">
        <v>43</v>
      </c>
      <c r="C10494" s="571" t="s">
        <v>6748</v>
      </c>
      <c r="D10494" s="572">
        <v>3.02</v>
      </c>
    </row>
    <row r="10495" spans="1:4" ht="25.5">
      <c r="A10495" s="571">
        <v>20046</v>
      </c>
      <c r="B10495" s="571" t="s">
        <v>2885</v>
      </c>
      <c r="C10495" s="571" t="s">
        <v>6748</v>
      </c>
      <c r="D10495" s="572">
        <v>10.119999999999999</v>
      </c>
    </row>
    <row r="10496" spans="1:4" ht="25.5">
      <c r="A10496" s="571">
        <v>20047</v>
      </c>
      <c r="B10496" s="571" t="s">
        <v>2886</v>
      </c>
      <c r="C10496" s="571" t="s">
        <v>6748</v>
      </c>
      <c r="D10496" s="572">
        <v>29.3</v>
      </c>
    </row>
    <row r="10497" spans="1:4" ht="25.5">
      <c r="A10497" s="571">
        <v>20045</v>
      </c>
      <c r="B10497" s="571" t="s">
        <v>2884</v>
      </c>
      <c r="C10497" s="571" t="s">
        <v>6748</v>
      </c>
      <c r="D10497" s="572">
        <v>4.79</v>
      </c>
    </row>
    <row r="10498" spans="1:4" ht="38.25">
      <c r="A10498" s="571">
        <v>20972</v>
      </c>
      <c r="B10498" s="571" t="s">
        <v>2991</v>
      </c>
      <c r="C10498" s="571" t="s">
        <v>6748</v>
      </c>
      <c r="D10498" s="572">
        <v>90.32</v>
      </c>
    </row>
    <row r="10499" spans="1:4" ht="25.5">
      <c r="A10499" s="571">
        <v>20032</v>
      </c>
      <c r="B10499" s="571" t="s">
        <v>2873</v>
      </c>
      <c r="C10499" s="571" t="s">
        <v>6748</v>
      </c>
      <c r="D10499" s="572">
        <v>37.270000000000003</v>
      </c>
    </row>
    <row r="10500" spans="1:4" ht="25.5">
      <c r="A10500" s="571">
        <v>11321</v>
      </c>
      <c r="B10500" s="571" t="s">
        <v>2329</v>
      </c>
      <c r="C10500" s="571" t="s">
        <v>6748</v>
      </c>
      <c r="D10500" s="572">
        <v>17.59</v>
      </c>
    </row>
    <row r="10501" spans="1:4" ht="25.5">
      <c r="A10501" s="571">
        <v>11323</v>
      </c>
      <c r="B10501" s="571" t="s">
        <v>2330</v>
      </c>
      <c r="C10501" s="571" t="s">
        <v>6748</v>
      </c>
      <c r="D10501" s="572">
        <v>21.02</v>
      </c>
    </row>
    <row r="10502" spans="1:4" ht="25.5">
      <c r="A10502" s="571">
        <v>20327</v>
      </c>
      <c r="B10502" s="571" t="s">
        <v>2982</v>
      </c>
      <c r="C10502" s="571" t="s">
        <v>6748</v>
      </c>
      <c r="D10502" s="572">
        <v>12.43</v>
      </c>
    </row>
    <row r="10503" spans="1:4">
      <c r="A10503" s="571">
        <v>25966</v>
      </c>
      <c r="B10503" s="571" t="s">
        <v>3102</v>
      </c>
      <c r="C10503" s="571" t="s">
        <v>6747</v>
      </c>
      <c r="D10503" s="572">
        <v>14.79</v>
      </c>
    </row>
    <row r="10504" spans="1:4" ht="63.75">
      <c r="A10504" s="571">
        <v>13390</v>
      </c>
      <c r="B10504" s="571" t="s">
        <v>2784</v>
      </c>
      <c r="C10504" s="571" t="s">
        <v>6748</v>
      </c>
      <c r="D10504" s="572">
        <v>65.900000000000006</v>
      </c>
    </row>
    <row r="10505" spans="1:4" ht="25.5">
      <c r="A10505" s="571">
        <v>6034</v>
      </c>
      <c r="B10505" s="571" t="s">
        <v>1653</v>
      </c>
      <c r="C10505" s="571" t="s">
        <v>6748</v>
      </c>
      <c r="D10505" s="572">
        <v>8.25</v>
      </c>
    </row>
    <row r="10506" spans="1:4" ht="25.5">
      <c r="A10506" s="571">
        <v>6036</v>
      </c>
      <c r="B10506" s="571" t="s">
        <v>1654</v>
      </c>
      <c r="C10506" s="571" t="s">
        <v>6748</v>
      </c>
      <c r="D10506" s="572">
        <v>11.24</v>
      </c>
    </row>
    <row r="10507" spans="1:4" ht="25.5">
      <c r="A10507" s="571">
        <v>6031</v>
      </c>
      <c r="B10507" s="571" t="s">
        <v>1650</v>
      </c>
      <c r="C10507" s="571" t="s">
        <v>6748</v>
      </c>
      <c r="D10507" s="572">
        <v>13.2</v>
      </c>
    </row>
    <row r="10508" spans="1:4" ht="25.5">
      <c r="A10508" s="571">
        <v>6029</v>
      </c>
      <c r="B10508" s="571" t="s">
        <v>1649</v>
      </c>
      <c r="C10508" s="571" t="s">
        <v>6748</v>
      </c>
      <c r="D10508" s="572">
        <v>13.35</v>
      </c>
    </row>
    <row r="10509" spans="1:4" ht="25.5">
      <c r="A10509" s="571">
        <v>6033</v>
      </c>
      <c r="B10509" s="571" t="s">
        <v>1652</v>
      </c>
      <c r="C10509" s="571" t="s">
        <v>6748</v>
      </c>
      <c r="D10509" s="572">
        <v>17.59</v>
      </c>
    </row>
    <row r="10510" spans="1:4" ht="25.5">
      <c r="A10510" s="571">
        <v>11672</v>
      </c>
      <c r="B10510" s="571" t="s">
        <v>2412</v>
      </c>
      <c r="C10510" s="571" t="s">
        <v>6748</v>
      </c>
      <c r="D10510" s="572">
        <v>38.270000000000003</v>
      </c>
    </row>
    <row r="10511" spans="1:4" ht="25.5">
      <c r="A10511" s="571">
        <v>11669</v>
      </c>
      <c r="B10511" s="571" t="s">
        <v>2409</v>
      </c>
      <c r="C10511" s="571" t="s">
        <v>6748</v>
      </c>
      <c r="D10511" s="572">
        <v>36.44</v>
      </c>
    </row>
    <row r="10512" spans="1:4" ht="25.5">
      <c r="A10512" s="571">
        <v>11670</v>
      </c>
      <c r="B10512" s="571" t="s">
        <v>2410</v>
      </c>
      <c r="C10512" s="571" t="s">
        <v>6748</v>
      </c>
      <c r="D10512" s="572">
        <v>13.96</v>
      </c>
    </row>
    <row r="10513" spans="1:4" ht="25.5">
      <c r="A10513" s="571">
        <v>20055</v>
      </c>
      <c r="B10513" s="571" t="s">
        <v>2887</v>
      </c>
      <c r="C10513" s="571" t="s">
        <v>6748</v>
      </c>
      <c r="D10513" s="572">
        <v>27.29</v>
      </c>
    </row>
    <row r="10514" spans="1:4" ht="25.5">
      <c r="A10514" s="571">
        <v>11671</v>
      </c>
      <c r="B10514" s="571" t="s">
        <v>2411</v>
      </c>
      <c r="C10514" s="571" t="s">
        <v>6748</v>
      </c>
      <c r="D10514" s="572">
        <v>58.57</v>
      </c>
    </row>
    <row r="10515" spans="1:4" ht="25.5">
      <c r="A10515" s="571">
        <v>6032</v>
      </c>
      <c r="B10515" s="571" t="s">
        <v>1651</v>
      </c>
      <c r="C10515" s="571" t="s">
        <v>6748</v>
      </c>
      <c r="D10515" s="572">
        <v>16.73</v>
      </c>
    </row>
    <row r="10516" spans="1:4" ht="25.5">
      <c r="A10516" s="571">
        <v>11673</v>
      </c>
      <c r="B10516" s="571" t="s">
        <v>2413</v>
      </c>
      <c r="C10516" s="571" t="s">
        <v>6748</v>
      </c>
      <c r="D10516" s="572">
        <v>13.17</v>
      </c>
    </row>
    <row r="10517" spans="1:4" ht="25.5">
      <c r="A10517" s="571">
        <v>11674</v>
      </c>
      <c r="B10517" s="571" t="s">
        <v>2414</v>
      </c>
      <c r="C10517" s="571" t="s">
        <v>6748</v>
      </c>
      <c r="D10517" s="572">
        <v>16.96</v>
      </c>
    </row>
    <row r="10518" spans="1:4" ht="25.5">
      <c r="A10518" s="571">
        <v>11675</v>
      </c>
      <c r="B10518" s="571" t="s">
        <v>90</v>
      </c>
      <c r="C10518" s="571" t="s">
        <v>6748</v>
      </c>
      <c r="D10518" s="572">
        <v>26.93</v>
      </c>
    </row>
    <row r="10519" spans="1:4" ht="25.5">
      <c r="A10519" s="571">
        <v>11676</v>
      </c>
      <c r="B10519" s="571" t="s">
        <v>2415</v>
      </c>
      <c r="C10519" s="571" t="s">
        <v>6748</v>
      </c>
      <c r="D10519" s="572">
        <v>36.020000000000003</v>
      </c>
    </row>
    <row r="10520" spans="1:4" ht="25.5">
      <c r="A10520" s="571">
        <v>11677</v>
      </c>
      <c r="B10520" s="571" t="s">
        <v>2416</v>
      </c>
      <c r="C10520" s="571" t="s">
        <v>6748</v>
      </c>
      <c r="D10520" s="572">
        <v>37.200000000000003</v>
      </c>
    </row>
    <row r="10521" spans="1:4" ht="25.5">
      <c r="A10521" s="571">
        <v>11678</v>
      </c>
      <c r="B10521" s="571" t="s">
        <v>2417</v>
      </c>
      <c r="C10521" s="571" t="s">
        <v>6748</v>
      </c>
      <c r="D10521" s="572">
        <v>68.13</v>
      </c>
    </row>
    <row r="10522" spans="1:4" ht="25.5">
      <c r="A10522" s="571">
        <v>6038</v>
      </c>
      <c r="B10522" s="571" t="s">
        <v>1656</v>
      </c>
      <c r="C10522" s="571" t="s">
        <v>6748</v>
      </c>
      <c r="D10522" s="572">
        <v>4.32</v>
      </c>
    </row>
    <row r="10523" spans="1:4" ht="25.5">
      <c r="A10523" s="571">
        <v>11718</v>
      </c>
      <c r="B10523" s="571" t="s">
        <v>2447</v>
      </c>
      <c r="C10523" s="571" t="s">
        <v>6748</v>
      </c>
      <c r="D10523" s="572">
        <v>12.32</v>
      </c>
    </row>
    <row r="10524" spans="1:4" ht="25.5">
      <c r="A10524" s="571">
        <v>6037</v>
      </c>
      <c r="B10524" s="571" t="s">
        <v>1655</v>
      </c>
      <c r="C10524" s="571" t="s">
        <v>6748</v>
      </c>
      <c r="D10524" s="572">
        <v>8.99</v>
      </c>
    </row>
    <row r="10525" spans="1:4" ht="25.5">
      <c r="A10525" s="571">
        <v>11719</v>
      </c>
      <c r="B10525" s="571" t="s">
        <v>2448</v>
      </c>
      <c r="C10525" s="571" t="s">
        <v>6748</v>
      </c>
      <c r="D10525" s="572">
        <v>10</v>
      </c>
    </row>
    <row r="10526" spans="1:4" ht="25.5">
      <c r="A10526" s="571">
        <v>6019</v>
      </c>
      <c r="B10526" s="571" t="s">
        <v>1643</v>
      </c>
      <c r="C10526" s="571" t="s">
        <v>6748</v>
      </c>
      <c r="D10526" s="572">
        <v>16.46</v>
      </c>
    </row>
    <row r="10527" spans="1:4" ht="25.5">
      <c r="A10527" s="571">
        <v>6010</v>
      </c>
      <c r="B10527" s="571" t="s">
        <v>1635</v>
      </c>
      <c r="C10527" s="571" t="s">
        <v>6748</v>
      </c>
      <c r="D10527" s="572">
        <v>28.33</v>
      </c>
    </row>
    <row r="10528" spans="1:4" ht="25.5">
      <c r="A10528" s="571">
        <v>6017</v>
      </c>
      <c r="B10528" s="571" t="s">
        <v>1642</v>
      </c>
      <c r="C10528" s="571" t="s">
        <v>6748</v>
      </c>
      <c r="D10528" s="572">
        <v>22.44</v>
      </c>
    </row>
    <row r="10529" spans="1:4" ht="25.5">
      <c r="A10529" s="571">
        <v>6020</v>
      </c>
      <c r="B10529" s="571" t="s">
        <v>1644</v>
      </c>
      <c r="C10529" s="571" t="s">
        <v>6748</v>
      </c>
      <c r="D10529" s="572">
        <v>9.89</v>
      </c>
    </row>
    <row r="10530" spans="1:4" ht="25.5">
      <c r="A10530" s="571">
        <v>6028</v>
      </c>
      <c r="B10530" s="571" t="s">
        <v>1648</v>
      </c>
      <c r="C10530" s="571" t="s">
        <v>6748</v>
      </c>
      <c r="D10530" s="572">
        <v>39.46</v>
      </c>
    </row>
    <row r="10531" spans="1:4" ht="25.5">
      <c r="A10531" s="571">
        <v>6011</v>
      </c>
      <c r="B10531" s="571" t="s">
        <v>1636</v>
      </c>
      <c r="C10531" s="571" t="s">
        <v>6748</v>
      </c>
      <c r="D10531" s="572">
        <v>81.84</v>
      </c>
    </row>
    <row r="10532" spans="1:4" ht="25.5">
      <c r="A10532" s="571">
        <v>6012</v>
      </c>
      <c r="B10532" s="571" t="s">
        <v>1637</v>
      </c>
      <c r="C10532" s="571" t="s">
        <v>6748</v>
      </c>
      <c r="D10532" s="572">
        <v>99.08</v>
      </c>
    </row>
    <row r="10533" spans="1:4" ht="25.5">
      <c r="A10533" s="571">
        <v>6016</v>
      </c>
      <c r="B10533" s="571" t="s">
        <v>1641</v>
      </c>
      <c r="C10533" s="571" t="s">
        <v>6748</v>
      </c>
      <c r="D10533" s="572">
        <v>10.43</v>
      </c>
    </row>
    <row r="10534" spans="1:4" ht="25.5">
      <c r="A10534" s="571">
        <v>6027</v>
      </c>
      <c r="B10534" s="571" t="s">
        <v>1647</v>
      </c>
      <c r="C10534" s="571" t="s">
        <v>6748</v>
      </c>
      <c r="D10534" s="572">
        <v>206.46</v>
      </c>
    </row>
    <row r="10535" spans="1:4" ht="38.25">
      <c r="A10535" s="571">
        <v>6013</v>
      </c>
      <c r="B10535" s="571" t="s">
        <v>1638</v>
      </c>
      <c r="C10535" s="571" t="s">
        <v>6748</v>
      </c>
      <c r="D10535" s="572">
        <v>31.15</v>
      </c>
    </row>
    <row r="10536" spans="1:4" ht="38.25">
      <c r="A10536" s="571">
        <v>6015</v>
      </c>
      <c r="B10536" s="571" t="s">
        <v>1640</v>
      </c>
      <c r="C10536" s="571" t="s">
        <v>6748</v>
      </c>
      <c r="D10536" s="572">
        <v>45.3</v>
      </c>
    </row>
    <row r="10537" spans="1:4" ht="38.25">
      <c r="A10537" s="571">
        <v>6014</v>
      </c>
      <c r="B10537" s="571" t="s">
        <v>1639</v>
      </c>
      <c r="C10537" s="571" t="s">
        <v>6748</v>
      </c>
      <c r="D10537" s="572">
        <v>43.31</v>
      </c>
    </row>
    <row r="10538" spans="1:4" ht="38.25">
      <c r="A10538" s="571">
        <v>6006</v>
      </c>
      <c r="B10538" s="571" t="s">
        <v>1634</v>
      </c>
      <c r="C10538" s="571" t="s">
        <v>6748</v>
      </c>
      <c r="D10538" s="572">
        <v>22.56</v>
      </c>
    </row>
    <row r="10539" spans="1:4" ht="38.25">
      <c r="A10539" s="571">
        <v>6005</v>
      </c>
      <c r="B10539" s="571" t="s">
        <v>1633</v>
      </c>
      <c r="C10539" s="571" t="s">
        <v>6748</v>
      </c>
      <c r="D10539" s="572">
        <v>25.45</v>
      </c>
    </row>
    <row r="10540" spans="1:4" ht="25.5">
      <c r="A10540" s="571">
        <v>11756</v>
      </c>
      <c r="B10540" s="571" t="s">
        <v>2468</v>
      </c>
      <c r="C10540" s="571" t="s">
        <v>6748</v>
      </c>
      <c r="D10540" s="572">
        <v>12.15</v>
      </c>
    </row>
    <row r="10541" spans="1:4" ht="63.75">
      <c r="A10541" s="571">
        <v>10904</v>
      </c>
      <c r="B10541" s="571" t="s">
        <v>6129</v>
      </c>
      <c r="C10541" s="571" t="s">
        <v>6748</v>
      </c>
      <c r="D10541" s="572">
        <v>126.45</v>
      </c>
    </row>
    <row r="10542" spans="1:4" ht="25.5">
      <c r="A10542" s="571">
        <v>11752</v>
      </c>
      <c r="B10542" s="571" t="s">
        <v>2466</v>
      </c>
      <c r="C10542" s="571" t="s">
        <v>6748</v>
      </c>
      <c r="D10542" s="572">
        <v>7</v>
      </c>
    </row>
    <row r="10543" spans="1:4" ht="25.5">
      <c r="A10543" s="571">
        <v>11753</v>
      </c>
      <c r="B10543" s="571" t="s">
        <v>2467</v>
      </c>
      <c r="C10543" s="571" t="s">
        <v>6748</v>
      </c>
      <c r="D10543" s="572">
        <v>8.36</v>
      </c>
    </row>
    <row r="10544" spans="1:4" ht="38.25">
      <c r="A10544" s="571">
        <v>6021</v>
      </c>
      <c r="B10544" s="571" t="s">
        <v>1645</v>
      </c>
      <c r="C10544" s="571" t="s">
        <v>6748</v>
      </c>
      <c r="D10544" s="572">
        <v>23.22</v>
      </c>
    </row>
    <row r="10545" spans="1:4" ht="38.25">
      <c r="A10545" s="571">
        <v>6024</v>
      </c>
      <c r="B10545" s="571" t="s">
        <v>1646</v>
      </c>
      <c r="C10545" s="571" t="s">
        <v>6748</v>
      </c>
      <c r="D10545" s="572">
        <v>24</v>
      </c>
    </row>
    <row r="10546" spans="1:4">
      <c r="A10546" s="571">
        <v>38379</v>
      </c>
      <c r="B10546" s="571" t="s">
        <v>3826</v>
      </c>
      <c r="C10546" s="571" t="s">
        <v>6752</v>
      </c>
      <c r="D10546" s="572">
        <v>27.78</v>
      </c>
    </row>
    <row r="10547" spans="1:4" ht="38.25">
      <c r="A10547" s="571">
        <v>13897</v>
      </c>
      <c r="B10547" s="571" t="s">
        <v>2817</v>
      </c>
      <c r="C10547" s="571" t="s">
        <v>6748</v>
      </c>
      <c r="D10547" s="572">
        <v>5788.07</v>
      </c>
    </row>
    <row r="10548" spans="1:4" ht="25.5">
      <c r="A10548" s="571">
        <v>10640</v>
      </c>
      <c r="B10548" s="571" t="s">
        <v>2153</v>
      </c>
      <c r="C10548" s="571" t="s">
        <v>6748</v>
      </c>
      <c r="D10548" s="572">
        <v>12535.76</v>
      </c>
    </row>
    <row r="10549" spans="1:4" ht="38.25">
      <c r="A10549" s="571">
        <v>11086</v>
      </c>
      <c r="B10549" s="571" t="s">
        <v>2258</v>
      </c>
      <c r="C10549" s="571" t="s">
        <v>6746</v>
      </c>
      <c r="D10549" s="572">
        <v>57.33</v>
      </c>
    </row>
    <row r="10550" spans="1:4">
      <c r="A10550" s="571">
        <v>34356</v>
      </c>
      <c r="B10550" s="571" t="s">
        <v>3139</v>
      </c>
      <c r="C10550" s="571" t="s">
        <v>6745</v>
      </c>
      <c r="D10550" s="572">
        <v>2.86</v>
      </c>
    </row>
    <row r="10551" spans="1:4">
      <c r="A10551" s="571">
        <v>34357</v>
      </c>
      <c r="B10551" s="571" t="s">
        <v>3140</v>
      </c>
      <c r="C10551" s="571" t="s">
        <v>6745</v>
      </c>
      <c r="D10551" s="572">
        <v>3.18</v>
      </c>
    </row>
    <row r="10552" spans="1:4">
      <c r="A10552" s="571">
        <v>37329</v>
      </c>
      <c r="B10552" s="571" t="s">
        <v>3452</v>
      </c>
      <c r="C10552" s="571" t="s">
        <v>6745</v>
      </c>
      <c r="D10552" s="572">
        <v>44.3</v>
      </c>
    </row>
    <row r="10553" spans="1:4">
      <c r="A10553" s="571">
        <v>37398</v>
      </c>
      <c r="B10553" s="571" t="s">
        <v>3461</v>
      </c>
      <c r="C10553" s="571" t="s">
        <v>6745</v>
      </c>
      <c r="D10553" s="572">
        <v>56.7</v>
      </c>
    </row>
    <row r="10554" spans="1:4" ht="25.5">
      <c r="A10554" s="571">
        <v>2510</v>
      </c>
      <c r="B10554" s="571" t="s">
        <v>5954</v>
      </c>
      <c r="C10554" s="571" t="s">
        <v>6748</v>
      </c>
      <c r="D10554" s="572">
        <v>16.5</v>
      </c>
    </row>
    <row r="10555" spans="1:4" ht="38.25">
      <c r="A10555" s="571">
        <v>12359</v>
      </c>
      <c r="B10555" s="571" t="s">
        <v>2613</v>
      </c>
      <c r="C10555" s="571" t="s">
        <v>6748</v>
      </c>
      <c r="D10555" s="572">
        <v>87.16</v>
      </c>
    </row>
    <row r="10556" spans="1:4">
      <c r="A10556" s="571">
        <v>5320</v>
      </c>
      <c r="B10556" s="571" t="s">
        <v>1600</v>
      </c>
      <c r="C10556" s="571" t="s">
        <v>6747</v>
      </c>
      <c r="D10556" s="572">
        <v>29.58</v>
      </c>
    </row>
    <row r="10557" spans="1:4">
      <c r="A10557" s="571">
        <v>7353</v>
      </c>
      <c r="B10557" s="571" t="s">
        <v>1889</v>
      </c>
      <c r="C10557" s="571" t="s">
        <v>6747</v>
      </c>
      <c r="D10557" s="572">
        <v>18.600000000000001</v>
      </c>
    </row>
    <row r="10558" spans="1:4" ht="25.5">
      <c r="A10558" s="571">
        <v>36144</v>
      </c>
      <c r="B10558" s="571" t="s">
        <v>3340</v>
      </c>
      <c r="C10558" s="571" t="s">
        <v>6748</v>
      </c>
      <c r="D10558" s="572">
        <v>1.34</v>
      </c>
    </row>
    <row r="10559" spans="1:4">
      <c r="A10559" s="571">
        <v>10518</v>
      </c>
      <c r="B10559" s="571" t="s">
        <v>2113</v>
      </c>
      <c r="C10559" s="571" t="s">
        <v>6748</v>
      </c>
      <c r="D10559" s="572">
        <v>53.52</v>
      </c>
    </row>
    <row r="10560" spans="1:4" ht="89.25">
      <c r="A10560" s="571">
        <v>36530</v>
      </c>
      <c r="B10560" s="571" t="s">
        <v>3424</v>
      </c>
      <c r="C10560" s="571" t="s">
        <v>6748</v>
      </c>
      <c r="D10560" s="572">
        <v>216658.53</v>
      </c>
    </row>
    <row r="10561" spans="1:4" ht="102">
      <c r="A10561" s="571">
        <v>6046</v>
      </c>
      <c r="B10561" s="571" t="s">
        <v>1657</v>
      </c>
      <c r="C10561" s="571" t="s">
        <v>6748</v>
      </c>
      <c r="D10561" s="572">
        <v>235000</v>
      </c>
    </row>
    <row r="10562" spans="1:4" ht="89.25">
      <c r="A10562" s="571">
        <v>36531</v>
      </c>
      <c r="B10562" s="571" t="s">
        <v>3425</v>
      </c>
      <c r="C10562" s="571" t="s">
        <v>6748</v>
      </c>
      <c r="D10562" s="572">
        <v>243597.54</v>
      </c>
    </row>
    <row r="10563" spans="1:4" ht="38.25">
      <c r="A10563" s="571">
        <v>34684</v>
      </c>
      <c r="B10563" s="571" t="s">
        <v>6980</v>
      </c>
      <c r="C10563" s="571" t="s">
        <v>6753</v>
      </c>
      <c r="D10563" s="572">
        <v>185.66</v>
      </c>
    </row>
    <row r="10564" spans="1:4" ht="38.25">
      <c r="A10564" s="571">
        <v>34683</v>
      </c>
      <c r="B10564" s="571" t="s">
        <v>6979</v>
      </c>
      <c r="C10564" s="571" t="s">
        <v>6753</v>
      </c>
      <c r="D10564" s="572">
        <v>116.04</v>
      </c>
    </row>
    <row r="10565" spans="1:4" ht="38.25">
      <c r="A10565" s="571">
        <v>533</v>
      </c>
      <c r="B10565" s="571" t="s">
        <v>33</v>
      </c>
      <c r="C10565" s="571" t="s">
        <v>6753</v>
      </c>
      <c r="D10565" s="572">
        <v>16.82</v>
      </c>
    </row>
    <row r="10566" spans="1:4" ht="38.25">
      <c r="A10566" s="571">
        <v>10515</v>
      </c>
      <c r="B10566" s="571" t="s">
        <v>2112</v>
      </c>
      <c r="C10566" s="571" t="s">
        <v>6753</v>
      </c>
      <c r="D10566" s="572">
        <v>43.37</v>
      </c>
    </row>
    <row r="10567" spans="1:4" ht="38.25">
      <c r="A10567" s="571">
        <v>536</v>
      </c>
      <c r="B10567" s="571" t="s">
        <v>311</v>
      </c>
      <c r="C10567" s="571" t="s">
        <v>6753</v>
      </c>
      <c r="D10567" s="572">
        <v>28.5</v>
      </c>
    </row>
    <row r="10568" spans="1:4" ht="38.25">
      <c r="A10568" s="571">
        <v>153</v>
      </c>
      <c r="B10568" s="571" t="s">
        <v>213</v>
      </c>
      <c r="C10568" s="571" t="s">
        <v>6747</v>
      </c>
      <c r="D10568" s="572">
        <v>83.18</v>
      </c>
    </row>
    <row r="10569" spans="1:4" ht="38.25">
      <c r="A10569" s="571">
        <v>34682</v>
      </c>
      <c r="B10569" s="571" t="s">
        <v>6978</v>
      </c>
      <c r="C10569" s="571" t="s">
        <v>6753</v>
      </c>
      <c r="D10569" s="572">
        <v>88.73</v>
      </c>
    </row>
    <row r="10570" spans="1:4" ht="38.25">
      <c r="A10570" s="571">
        <v>20205</v>
      </c>
      <c r="B10570" s="571" t="s">
        <v>2958</v>
      </c>
      <c r="C10570" s="571" t="s">
        <v>6752</v>
      </c>
      <c r="D10570" s="572">
        <v>0.83</v>
      </c>
    </row>
    <row r="10571" spans="1:4" ht="38.25">
      <c r="A10571" s="571">
        <v>4408</v>
      </c>
      <c r="B10571" s="571" t="s">
        <v>1434</v>
      </c>
      <c r="C10571" s="571" t="s">
        <v>6752</v>
      </c>
      <c r="D10571" s="572">
        <v>1.1200000000000001</v>
      </c>
    </row>
    <row r="10572" spans="1:4" ht="38.25">
      <c r="A10572" s="571">
        <v>4412</v>
      </c>
      <c r="B10572" s="571" t="s">
        <v>1435</v>
      </c>
      <c r="C10572" s="571" t="s">
        <v>6752</v>
      </c>
      <c r="D10572" s="572">
        <v>0.83</v>
      </c>
    </row>
    <row r="10573" spans="1:4" ht="25.5">
      <c r="A10573" s="571">
        <v>10559</v>
      </c>
      <c r="B10573" s="571" t="s">
        <v>2126</v>
      </c>
      <c r="C10573" s="571" t="s">
        <v>6748</v>
      </c>
      <c r="D10573" s="572">
        <v>1939</v>
      </c>
    </row>
    <row r="10574" spans="1:4" ht="25.5">
      <c r="A10574" s="571">
        <v>10664</v>
      </c>
      <c r="B10574" s="571" t="s">
        <v>2157</v>
      </c>
      <c r="C10574" s="571" t="s">
        <v>6748</v>
      </c>
      <c r="D10574" s="572">
        <v>5269.78</v>
      </c>
    </row>
    <row r="10575" spans="1:4" ht="25.5">
      <c r="A10575" s="571">
        <v>36250</v>
      </c>
      <c r="B10575" s="571" t="s">
        <v>3373</v>
      </c>
      <c r="C10575" s="571" t="s">
        <v>6752</v>
      </c>
      <c r="D10575" s="572">
        <v>2.73</v>
      </c>
    </row>
    <row r="10576" spans="1:4">
      <c r="A10576" s="571">
        <v>10857</v>
      </c>
      <c r="B10576" s="571" t="s">
        <v>2188</v>
      </c>
      <c r="C10576" s="571" t="s">
        <v>6752</v>
      </c>
      <c r="D10576" s="572">
        <v>10.02</v>
      </c>
    </row>
    <row r="10577" spans="1:4" ht="25.5">
      <c r="A10577" s="571">
        <v>4803</v>
      </c>
      <c r="B10577" s="571" t="s">
        <v>1496</v>
      </c>
      <c r="C10577" s="571" t="s">
        <v>6752</v>
      </c>
      <c r="D10577" s="572">
        <v>20.56</v>
      </c>
    </row>
    <row r="10578" spans="1:4" ht="38.25">
      <c r="A10578" s="571">
        <v>6186</v>
      </c>
      <c r="B10578" s="571" t="s">
        <v>1702</v>
      </c>
      <c r="C10578" s="571" t="s">
        <v>6752</v>
      </c>
      <c r="D10578" s="572">
        <v>10</v>
      </c>
    </row>
    <row r="10579" spans="1:4" ht="25.5">
      <c r="A10579" s="571">
        <v>4829</v>
      </c>
      <c r="B10579" s="571" t="s">
        <v>1508</v>
      </c>
      <c r="C10579" s="571" t="s">
        <v>6752</v>
      </c>
      <c r="D10579" s="572">
        <v>34.520000000000003</v>
      </c>
    </row>
    <row r="10580" spans="1:4" ht="25.5">
      <c r="A10580" s="571">
        <v>39829</v>
      </c>
      <c r="B10580" s="571" t="s">
        <v>7276</v>
      </c>
      <c r="C10580" s="571" t="s">
        <v>6752</v>
      </c>
      <c r="D10580" s="572">
        <v>14</v>
      </c>
    </row>
    <row r="10581" spans="1:4" ht="51">
      <c r="A10581" s="571">
        <v>20231</v>
      </c>
      <c r="B10581" s="571" t="s">
        <v>6027</v>
      </c>
      <c r="C10581" s="571" t="s">
        <v>6752</v>
      </c>
      <c r="D10581" s="572">
        <v>47.63</v>
      </c>
    </row>
    <row r="10582" spans="1:4">
      <c r="A10582" s="571">
        <v>4804</v>
      </c>
      <c r="B10582" s="571" t="s">
        <v>1497</v>
      </c>
      <c r="C10582" s="571" t="s">
        <v>6752</v>
      </c>
      <c r="D10582" s="572">
        <v>15.78</v>
      </c>
    </row>
    <row r="10583" spans="1:4" ht="25.5">
      <c r="A10583" s="571">
        <v>34680</v>
      </c>
      <c r="B10583" s="571" t="s">
        <v>3272</v>
      </c>
      <c r="C10583" s="571" t="s">
        <v>6752</v>
      </c>
      <c r="D10583" s="572">
        <v>27.3</v>
      </c>
    </row>
    <row r="10584" spans="1:4" ht="38.25">
      <c r="A10584" s="571">
        <v>11573</v>
      </c>
      <c r="B10584" s="571" t="s">
        <v>2376</v>
      </c>
      <c r="C10584" s="571" t="s">
        <v>6748</v>
      </c>
      <c r="D10584" s="572">
        <v>6.15</v>
      </c>
    </row>
    <row r="10585" spans="1:4">
      <c r="A10585" s="571">
        <v>38401</v>
      </c>
      <c r="B10585" s="571" t="s">
        <v>3842</v>
      </c>
      <c r="C10585" s="571" t="s">
        <v>6748</v>
      </c>
      <c r="D10585" s="572">
        <v>11.97</v>
      </c>
    </row>
    <row r="10586" spans="1:4" ht="38.25">
      <c r="A10586" s="571">
        <v>38179</v>
      </c>
      <c r="B10586" s="571" t="s">
        <v>3803</v>
      </c>
      <c r="C10586" s="571" t="s">
        <v>6748</v>
      </c>
      <c r="D10586" s="572">
        <v>26.95</v>
      </c>
    </row>
    <row r="10587" spans="1:4" ht="38.25">
      <c r="A10587" s="571">
        <v>11575</v>
      </c>
      <c r="B10587" s="571" t="s">
        <v>2377</v>
      </c>
      <c r="C10587" s="571" t="s">
        <v>6748</v>
      </c>
      <c r="D10587" s="572">
        <v>29.08</v>
      </c>
    </row>
    <row r="10588" spans="1:4" ht="25.5">
      <c r="A10588" s="571">
        <v>20256</v>
      </c>
      <c r="B10588" s="571" t="s">
        <v>2974</v>
      </c>
      <c r="C10588" s="571" t="s">
        <v>6748</v>
      </c>
      <c r="D10588" s="572">
        <v>0.32</v>
      </c>
    </row>
    <row r="10589" spans="1:4" ht="51">
      <c r="A10589" s="571">
        <v>14511</v>
      </c>
      <c r="B10589" s="571" t="s">
        <v>2855</v>
      </c>
      <c r="C10589" s="571" t="s">
        <v>6748</v>
      </c>
      <c r="D10589" s="572">
        <v>413991.39</v>
      </c>
    </row>
    <row r="10590" spans="1:4" ht="51">
      <c r="A10590" s="571">
        <v>10642</v>
      </c>
      <c r="B10590" s="571" t="s">
        <v>2154</v>
      </c>
      <c r="C10590" s="571" t="s">
        <v>6748</v>
      </c>
      <c r="D10590" s="572">
        <v>390000</v>
      </c>
    </row>
    <row r="10591" spans="1:4" ht="63.75">
      <c r="A10591" s="571">
        <v>14489</v>
      </c>
      <c r="B10591" s="571" t="s">
        <v>2854</v>
      </c>
      <c r="C10591" s="571" t="s">
        <v>6748</v>
      </c>
      <c r="D10591" s="572">
        <v>345922.74</v>
      </c>
    </row>
    <row r="10592" spans="1:4" ht="51">
      <c r="A10592" s="571">
        <v>14513</v>
      </c>
      <c r="B10592" s="571" t="s">
        <v>2856</v>
      </c>
      <c r="C10592" s="571" t="s">
        <v>6748</v>
      </c>
      <c r="D10592" s="572">
        <v>259450.26</v>
      </c>
    </row>
    <row r="10593" spans="1:4" ht="51">
      <c r="A10593" s="571">
        <v>13600</v>
      </c>
      <c r="B10593" s="571" t="s">
        <v>2802</v>
      </c>
      <c r="C10593" s="571" t="s">
        <v>6748</v>
      </c>
      <c r="D10593" s="572">
        <v>334763.90999999997</v>
      </c>
    </row>
    <row r="10594" spans="1:4" ht="51">
      <c r="A10594" s="571">
        <v>10646</v>
      </c>
      <c r="B10594" s="571" t="s">
        <v>2155</v>
      </c>
      <c r="C10594" s="571" t="s">
        <v>6748</v>
      </c>
      <c r="D10594" s="572">
        <v>249544.19</v>
      </c>
    </row>
    <row r="10595" spans="1:4" ht="51">
      <c r="A10595" s="571">
        <v>6070</v>
      </c>
      <c r="B10595" s="571" t="s">
        <v>1660</v>
      </c>
      <c r="C10595" s="571" t="s">
        <v>6748</v>
      </c>
      <c r="D10595" s="572">
        <v>340971.42</v>
      </c>
    </row>
    <row r="10596" spans="1:4" ht="51">
      <c r="A10596" s="571">
        <v>6069</v>
      </c>
      <c r="B10596" s="571" t="s">
        <v>1659</v>
      </c>
      <c r="C10596" s="571" t="s">
        <v>6748</v>
      </c>
      <c r="D10596" s="572">
        <v>75325.73</v>
      </c>
    </row>
    <row r="10597" spans="1:4" ht="38.25">
      <c r="A10597" s="571">
        <v>14626</v>
      </c>
      <c r="B10597" s="571" t="s">
        <v>2869</v>
      </c>
      <c r="C10597" s="571" t="s">
        <v>6748</v>
      </c>
      <c r="D10597" s="572">
        <v>373285.73</v>
      </c>
    </row>
    <row r="10598" spans="1:4" ht="38.25">
      <c r="A10598" s="571">
        <v>6067</v>
      </c>
      <c r="B10598" s="571" t="s">
        <v>1658</v>
      </c>
      <c r="C10598" s="571" t="s">
        <v>6748</v>
      </c>
      <c r="D10598" s="572">
        <v>306428.57</v>
      </c>
    </row>
    <row r="10599" spans="1:4">
      <c r="A10599" s="571">
        <v>38393</v>
      </c>
      <c r="B10599" s="571" t="s">
        <v>3835</v>
      </c>
      <c r="C10599" s="571" t="s">
        <v>6748</v>
      </c>
      <c r="D10599" s="572">
        <v>11.95</v>
      </c>
    </row>
    <row r="10600" spans="1:4">
      <c r="A10600" s="571">
        <v>38390</v>
      </c>
      <c r="B10600" s="571" t="s">
        <v>3833</v>
      </c>
      <c r="C10600" s="571" t="s">
        <v>6748</v>
      </c>
      <c r="D10600" s="572">
        <v>26.5</v>
      </c>
    </row>
    <row r="10601" spans="1:4" ht="25.5">
      <c r="A10601" s="571">
        <v>36532</v>
      </c>
      <c r="B10601" s="571" t="s">
        <v>3426</v>
      </c>
      <c r="C10601" s="571" t="s">
        <v>6748</v>
      </c>
      <c r="D10601" s="572">
        <v>21665.06</v>
      </c>
    </row>
    <row r="10602" spans="1:4" ht="38.25">
      <c r="A10602" s="571">
        <v>11578</v>
      </c>
      <c r="B10602" s="571" t="s">
        <v>2379</v>
      </c>
      <c r="C10602" s="571" t="s">
        <v>6748</v>
      </c>
      <c r="D10602" s="572">
        <v>9.34</v>
      </c>
    </row>
    <row r="10603" spans="1:4" ht="51">
      <c r="A10603" s="571">
        <v>11577</v>
      </c>
      <c r="B10603" s="571" t="s">
        <v>2378</v>
      </c>
      <c r="C10603" s="571" t="s">
        <v>6748</v>
      </c>
      <c r="D10603" s="572">
        <v>8.91</v>
      </c>
    </row>
    <row r="10604" spans="1:4" ht="76.5">
      <c r="A10604" s="571">
        <v>42461</v>
      </c>
      <c r="B10604" s="571" t="s">
        <v>13489</v>
      </c>
      <c r="C10604" s="571" t="s">
        <v>6748</v>
      </c>
      <c r="D10604" s="572">
        <v>2203.2800000000002</v>
      </c>
    </row>
    <row r="10605" spans="1:4" ht="63.75">
      <c r="A10605" s="571">
        <v>42466</v>
      </c>
      <c r="B10605" s="571" t="s">
        <v>13490</v>
      </c>
      <c r="C10605" s="571" t="s">
        <v>6748</v>
      </c>
      <c r="D10605" s="572">
        <v>1221.3399999999999</v>
      </c>
    </row>
    <row r="10606" spans="1:4" ht="25.5">
      <c r="A10606" s="571">
        <v>1116</v>
      </c>
      <c r="B10606" s="571" t="s">
        <v>541</v>
      </c>
      <c r="C10606" s="571" t="s">
        <v>6752</v>
      </c>
      <c r="D10606" s="572">
        <v>13.98</v>
      </c>
    </row>
    <row r="10607" spans="1:4" ht="25.5">
      <c r="A10607" s="571">
        <v>1115</v>
      </c>
      <c r="B10607" s="571" t="s">
        <v>540</v>
      </c>
      <c r="C10607" s="571" t="s">
        <v>6752</v>
      </c>
      <c r="D10607" s="572">
        <v>16.989999999999998</v>
      </c>
    </row>
    <row r="10608" spans="1:4" ht="25.5">
      <c r="A10608" s="571">
        <v>1113</v>
      </c>
      <c r="B10608" s="571" t="s">
        <v>538</v>
      </c>
      <c r="C10608" s="571" t="s">
        <v>6752</v>
      </c>
      <c r="D10608" s="572">
        <v>18.64</v>
      </c>
    </row>
    <row r="10609" spans="1:4" ht="25.5">
      <c r="A10609" s="571">
        <v>1114</v>
      </c>
      <c r="B10609" s="571" t="s">
        <v>539</v>
      </c>
      <c r="C10609" s="571" t="s">
        <v>6752</v>
      </c>
      <c r="D10609" s="572">
        <v>27.96</v>
      </c>
    </row>
    <row r="10610" spans="1:4" ht="38.25">
      <c r="A10610" s="571">
        <v>40872</v>
      </c>
      <c r="B10610" s="571" t="s">
        <v>4427</v>
      </c>
      <c r="C10610" s="571" t="s">
        <v>6752</v>
      </c>
      <c r="D10610" s="572">
        <v>13.18</v>
      </c>
    </row>
    <row r="10611" spans="1:4" ht="25.5">
      <c r="A10611" s="571">
        <v>20214</v>
      </c>
      <c r="B10611" s="571" t="s">
        <v>2964</v>
      </c>
      <c r="C10611" s="571" t="s">
        <v>6748</v>
      </c>
      <c r="D10611" s="572">
        <v>29.79</v>
      </c>
    </row>
    <row r="10612" spans="1:4" ht="38.25">
      <c r="A10612" s="571">
        <v>11064</v>
      </c>
      <c r="B10612" s="571" t="s">
        <v>2246</v>
      </c>
      <c r="C10612" s="571" t="s">
        <v>6748</v>
      </c>
      <c r="D10612" s="572">
        <v>12.63</v>
      </c>
    </row>
    <row r="10613" spans="1:4" ht="38.25">
      <c r="A10613" s="571">
        <v>7237</v>
      </c>
      <c r="B10613" s="571" t="s">
        <v>1843</v>
      </c>
      <c r="C10613" s="571" t="s">
        <v>6748</v>
      </c>
      <c r="D10613" s="572">
        <v>17.23</v>
      </c>
    </row>
    <row r="10614" spans="1:4">
      <c r="A10614" s="571">
        <v>16</v>
      </c>
      <c r="B10614" s="571" t="s">
        <v>132</v>
      </c>
      <c r="C10614" s="571" t="s">
        <v>6745</v>
      </c>
      <c r="D10614" s="572">
        <v>4.54</v>
      </c>
    </row>
    <row r="10615" spans="1:4">
      <c r="A10615" s="571">
        <v>11757</v>
      </c>
      <c r="B10615" s="571" t="s">
        <v>2469</v>
      </c>
      <c r="C10615" s="571" t="s">
        <v>6748</v>
      </c>
      <c r="D10615" s="572">
        <v>31</v>
      </c>
    </row>
    <row r="10616" spans="1:4" ht="38.25">
      <c r="A10616" s="571">
        <v>11758</v>
      </c>
      <c r="B10616" s="571" t="s">
        <v>2470</v>
      </c>
      <c r="C10616" s="571" t="s">
        <v>6748</v>
      </c>
      <c r="D10616" s="572">
        <v>49.63</v>
      </c>
    </row>
    <row r="10617" spans="1:4" ht="25.5">
      <c r="A10617" s="571">
        <v>37526</v>
      </c>
      <c r="B10617" s="571" t="s">
        <v>3531</v>
      </c>
      <c r="C10617" s="571" t="s">
        <v>6748</v>
      </c>
      <c r="D10617" s="572">
        <v>2.2200000000000002</v>
      </c>
    </row>
    <row r="10618" spans="1:4" ht="25.5">
      <c r="A10618" s="571">
        <v>6076</v>
      </c>
      <c r="B10618" s="571" t="s">
        <v>1661</v>
      </c>
      <c r="C10618" s="571" t="s">
        <v>6746</v>
      </c>
      <c r="D10618" s="572">
        <v>52.84</v>
      </c>
    </row>
    <row r="10619" spans="1:4">
      <c r="A10619" s="571">
        <v>13109</v>
      </c>
      <c r="B10619" s="571" t="s">
        <v>2754</v>
      </c>
      <c r="C10619" s="571" t="s">
        <v>6748</v>
      </c>
      <c r="D10619" s="572">
        <v>172.09</v>
      </c>
    </row>
    <row r="10620" spans="1:4">
      <c r="A10620" s="571">
        <v>13110</v>
      </c>
      <c r="B10620" s="571" t="s">
        <v>2755</v>
      </c>
      <c r="C10620" s="571" t="s">
        <v>6748</v>
      </c>
      <c r="D10620" s="572">
        <v>226.48</v>
      </c>
    </row>
    <row r="10621" spans="1:4" ht="25.5">
      <c r="A10621" s="571">
        <v>7581</v>
      </c>
      <c r="B10621" s="571" t="s">
        <v>1902</v>
      </c>
      <c r="C10621" s="571" t="s">
        <v>6748</v>
      </c>
      <c r="D10621" s="572">
        <v>2.4500000000000002</v>
      </c>
    </row>
    <row r="10622" spans="1:4" ht="38.25">
      <c r="A10622" s="571">
        <v>20206</v>
      </c>
      <c r="B10622" s="571" t="s">
        <v>2959</v>
      </c>
      <c r="C10622" s="571" t="s">
        <v>6752</v>
      </c>
      <c r="D10622" s="572">
        <v>2.46</v>
      </c>
    </row>
    <row r="10623" spans="1:4" ht="38.25">
      <c r="A10623" s="571">
        <v>4460</v>
      </c>
      <c r="B10623" s="571" t="s">
        <v>1443</v>
      </c>
      <c r="C10623" s="571" t="s">
        <v>6752</v>
      </c>
      <c r="D10623" s="572">
        <v>4.68</v>
      </c>
    </row>
    <row r="10624" spans="1:4" ht="38.25">
      <c r="A10624" s="571">
        <v>6204</v>
      </c>
      <c r="B10624" s="571" t="s">
        <v>1706</v>
      </c>
      <c r="C10624" s="571" t="s">
        <v>6752</v>
      </c>
      <c r="D10624" s="572">
        <v>4</v>
      </c>
    </row>
    <row r="10625" spans="1:4" ht="38.25">
      <c r="A10625" s="571">
        <v>4417</v>
      </c>
      <c r="B10625" s="571" t="s">
        <v>1437</v>
      </c>
      <c r="C10625" s="571" t="s">
        <v>6752</v>
      </c>
      <c r="D10625" s="572">
        <v>2.69</v>
      </c>
    </row>
    <row r="10626" spans="1:4" ht="38.25">
      <c r="A10626" s="571">
        <v>4415</v>
      </c>
      <c r="B10626" s="571" t="s">
        <v>1436</v>
      </c>
      <c r="C10626" s="571" t="s">
        <v>6752</v>
      </c>
      <c r="D10626" s="572">
        <v>2.25</v>
      </c>
    </row>
    <row r="10627" spans="1:4" ht="25.5">
      <c r="A10627" s="571">
        <v>37373</v>
      </c>
      <c r="B10627" s="571" t="s">
        <v>3456</v>
      </c>
      <c r="C10627" s="571" t="s">
        <v>6751</v>
      </c>
      <c r="D10627" s="572">
        <v>0.02</v>
      </c>
    </row>
    <row r="10628" spans="1:4" ht="25.5">
      <c r="A10628" s="571">
        <v>40864</v>
      </c>
      <c r="B10628" s="571" t="s">
        <v>4421</v>
      </c>
      <c r="C10628" s="571" t="s">
        <v>6936</v>
      </c>
      <c r="D10628" s="572">
        <v>3.94</v>
      </c>
    </row>
    <row r="10629" spans="1:4" ht="25.5">
      <c r="A10629" s="571">
        <v>4734</v>
      </c>
      <c r="B10629" s="571" t="s">
        <v>1466</v>
      </c>
      <c r="C10629" s="571" t="s">
        <v>6746</v>
      </c>
      <c r="D10629" s="572">
        <v>81.59</v>
      </c>
    </row>
    <row r="10630" spans="1:4" ht="25.5">
      <c r="A10630" s="571">
        <v>6085</v>
      </c>
      <c r="B10630" s="571" t="s">
        <v>1666</v>
      </c>
      <c r="C10630" s="571" t="s">
        <v>6747</v>
      </c>
      <c r="D10630" s="572">
        <v>4.3499999999999996</v>
      </c>
    </row>
    <row r="10631" spans="1:4">
      <c r="A10631" s="571">
        <v>38396</v>
      </c>
      <c r="B10631" s="571" t="s">
        <v>3838</v>
      </c>
      <c r="C10631" s="571" t="s">
        <v>6748</v>
      </c>
      <c r="D10631" s="572">
        <v>401.46</v>
      </c>
    </row>
    <row r="10632" spans="1:4">
      <c r="A10632" s="571">
        <v>6090</v>
      </c>
      <c r="B10632" s="571" t="s">
        <v>1669</v>
      </c>
      <c r="C10632" s="571" t="s">
        <v>6747</v>
      </c>
      <c r="D10632" s="572">
        <v>8.26</v>
      </c>
    </row>
    <row r="10633" spans="1:4" ht="25.5">
      <c r="A10633" s="571">
        <v>11622</v>
      </c>
      <c r="B10633" s="571" t="s">
        <v>2394</v>
      </c>
      <c r="C10633" s="571" t="s">
        <v>6745</v>
      </c>
      <c r="D10633" s="572">
        <v>53.8</v>
      </c>
    </row>
    <row r="10634" spans="1:4" ht="25.5">
      <c r="A10634" s="571">
        <v>6094</v>
      </c>
      <c r="B10634" s="571" t="s">
        <v>1671</v>
      </c>
      <c r="C10634" s="571" t="s">
        <v>6745</v>
      </c>
      <c r="D10634" s="572">
        <v>13.97</v>
      </c>
    </row>
    <row r="10635" spans="1:4">
      <c r="A10635" s="571">
        <v>7317</v>
      </c>
      <c r="B10635" s="571" t="s">
        <v>1877</v>
      </c>
      <c r="C10635" s="571" t="s">
        <v>6745</v>
      </c>
      <c r="D10635" s="572">
        <v>30.79</v>
      </c>
    </row>
    <row r="10636" spans="1:4" ht="25.5">
      <c r="A10636" s="571">
        <v>142</v>
      </c>
      <c r="B10636" s="571" t="s">
        <v>211</v>
      </c>
      <c r="C10636" s="571" t="s">
        <v>6749</v>
      </c>
      <c r="D10636" s="572">
        <v>28.24</v>
      </c>
    </row>
    <row r="10637" spans="1:4" ht="25.5">
      <c r="A10637" s="571">
        <v>38123</v>
      </c>
      <c r="B10637" s="571" t="s">
        <v>3773</v>
      </c>
      <c r="C10637" s="571" t="s">
        <v>6745</v>
      </c>
      <c r="D10637" s="572">
        <v>62.96</v>
      </c>
    </row>
    <row r="10638" spans="1:4" ht="38.25">
      <c r="A10638" s="571">
        <v>37953</v>
      </c>
      <c r="B10638" s="571" t="s">
        <v>3630</v>
      </c>
      <c r="C10638" s="571" t="s">
        <v>6748</v>
      </c>
      <c r="D10638" s="572">
        <v>3.46</v>
      </c>
    </row>
    <row r="10639" spans="1:4" ht="38.25">
      <c r="A10639" s="571">
        <v>37954</v>
      </c>
      <c r="B10639" s="571" t="s">
        <v>6668</v>
      </c>
      <c r="C10639" s="571" t="s">
        <v>6748</v>
      </c>
      <c r="D10639" s="572">
        <v>6.15</v>
      </c>
    </row>
    <row r="10640" spans="1:4" ht="38.25">
      <c r="A10640" s="571">
        <v>37955</v>
      </c>
      <c r="B10640" s="571" t="s">
        <v>3631</v>
      </c>
      <c r="C10640" s="571" t="s">
        <v>6748</v>
      </c>
      <c r="D10640" s="572">
        <v>7.97</v>
      </c>
    </row>
    <row r="10641" spans="1:4" ht="38.25">
      <c r="A10641" s="571">
        <v>6106</v>
      </c>
      <c r="B10641" s="571" t="s">
        <v>6900</v>
      </c>
      <c r="C10641" s="571" t="s">
        <v>6748</v>
      </c>
      <c r="D10641" s="572">
        <v>2.6</v>
      </c>
    </row>
    <row r="10642" spans="1:4" ht="38.25">
      <c r="A10642" s="571">
        <v>6107</v>
      </c>
      <c r="B10642" s="571" t="s">
        <v>1672</v>
      </c>
      <c r="C10642" s="571" t="s">
        <v>6748</v>
      </c>
      <c r="D10642" s="572">
        <v>7.54</v>
      </c>
    </row>
    <row r="10643" spans="1:4" ht="38.25">
      <c r="A10643" s="571">
        <v>6108</v>
      </c>
      <c r="B10643" s="571" t="s">
        <v>1673</v>
      </c>
      <c r="C10643" s="571" t="s">
        <v>6748</v>
      </c>
      <c r="D10643" s="572">
        <v>9.6300000000000008</v>
      </c>
    </row>
    <row r="10644" spans="1:4" ht="38.25">
      <c r="A10644" s="571">
        <v>6109</v>
      </c>
      <c r="B10644" s="571" t="s">
        <v>1674</v>
      </c>
      <c r="C10644" s="571" t="s">
        <v>6748</v>
      </c>
      <c r="D10644" s="572">
        <v>13.68</v>
      </c>
    </row>
    <row r="10645" spans="1:4" ht="51">
      <c r="A10645" s="571">
        <v>37743</v>
      </c>
      <c r="B10645" s="571" t="s">
        <v>3591</v>
      </c>
      <c r="C10645" s="571" t="s">
        <v>6748</v>
      </c>
      <c r="D10645" s="572">
        <v>106160.83</v>
      </c>
    </row>
    <row r="10646" spans="1:4" ht="51">
      <c r="A10646" s="571">
        <v>37744</v>
      </c>
      <c r="B10646" s="571" t="s">
        <v>3592</v>
      </c>
      <c r="C10646" s="571" t="s">
        <v>6748</v>
      </c>
      <c r="D10646" s="572">
        <v>124825.17</v>
      </c>
    </row>
    <row r="10647" spans="1:4" ht="51">
      <c r="A10647" s="571">
        <v>37741</v>
      </c>
      <c r="B10647" s="571" t="s">
        <v>3590</v>
      </c>
      <c r="C10647" s="571" t="s">
        <v>6748</v>
      </c>
      <c r="D10647" s="572">
        <v>96531.46</v>
      </c>
    </row>
    <row r="10648" spans="1:4" ht="51">
      <c r="A10648" s="571">
        <v>39396</v>
      </c>
      <c r="B10648" s="571" t="s">
        <v>6066</v>
      </c>
      <c r="C10648" s="571" t="s">
        <v>6748</v>
      </c>
      <c r="D10648" s="572">
        <v>32.32</v>
      </c>
    </row>
    <row r="10649" spans="1:4" ht="51">
      <c r="A10649" s="571">
        <v>39392</v>
      </c>
      <c r="B10649" s="571" t="s">
        <v>6062</v>
      </c>
      <c r="C10649" s="571" t="s">
        <v>6748</v>
      </c>
      <c r="D10649" s="572">
        <v>36.450000000000003</v>
      </c>
    </row>
    <row r="10650" spans="1:4" ht="51">
      <c r="A10650" s="571">
        <v>39393</v>
      </c>
      <c r="B10650" s="571" t="s">
        <v>6063</v>
      </c>
      <c r="C10650" s="571" t="s">
        <v>6748</v>
      </c>
      <c r="D10650" s="572">
        <v>22.54</v>
      </c>
    </row>
    <row r="10651" spans="1:4" ht="51">
      <c r="A10651" s="571">
        <v>39394</v>
      </c>
      <c r="B10651" s="571" t="s">
        <v>6064</v>
      </c>
      <c r="C10651" s="571" t="s">
        <v>6748</v>
      </c>
      <c r="D10651" s="572">
        <v>25.37</v>
      </c>
    </row>
    <row r="10652" spans="1:4" ht="51">
      <c r="A10652" s="571">
        <v>39395</v>
      </c>
      <c r="B10652" s="571" t="s">
        <v>6065</v>
      </c>
      <c r="C10652" s="571" t="s">
        <v>6748</v>
      </c>
      <c r="D10652" s="572">
        <v>23.59</v>
      </c>
    </row>
    <row r="10653" spans="1:4" ht="38.25">
      <c r="A10653" s="571">
        <v>14618</v>
      </c>
      <c r="B10653" s="571" t="s">
        <v>2867</v>
      </c>
      <c r="C10653" s="571" t="s">
        <v>6748</v>
      </c>
      <c r="D10653" s="572">
        <v>801.26</v>
      </c>
    </row>
    <row r="10654" spans="1:4" ht="51">
      <c r="A10654" s="571">
        <v>40269</v>
      </c>
      <c r="B10654" s="571" t="s">
        <v>4347</v>
      </c>
      <c r="C10654" s="571" t="s">
        <v>6748</v>
      </c>
      <c r="D10654" s="572">
        <v>3228.24</v>
      </c>
    </row>
    <row r="10655" spans="1:4">
      <c r="A10655" s="571">
        <v>6110</v>
      </c>
      <c r="B10655" s="571" t="s">
        <v>1675</v>
      </c>
      <c r="C10655" s="571" t="s">
        <v>6751</v>
      </c>
      <c r="D10655" s="572">
        <v>12.68</v>
      </c>
    </row>
    <row r="10656" spans="1:4">
      <c r="A10656" s="571">
        <v>40910</v>
      </c>
      <c r="B10656" s="571" t="s">
        <v>4431</v>
      </c>
      <c r="C10656" s="571" t="s">
        <v>6936</v>
      </c>
      <c r="D10656" s="572">
        <v>2236.52</v>
      </c>
    </row>
    <row r="10657" spans="1:4">
      <c r="A10657" s="571">
        <v>6111</v>
      </c>
      <c r="B10657" s="571" t="s">
        <v>13491</v>
      </c>
      <c r="C10657" s="571" t="s">
        <v>6751</v>
      </c>
      <c r="D10657" s="572">
        <v>9.44</v>
      </c>
    </row>
    <row r="10658" spans="1:4">
      <c r="A10658" s="571">
        <v>41084</v>
      </c>
      <c r="B10658" s="571" t="s">
        <v>4506</v>
      </c>
      <c r="C10658" s="571" t="s">
        <v>6936</v>
      </c>
      <c r="D10658" s="572">
        <v>1664.08</v>
      </c>
    </row>
    <row r="10659" spans="1:4" ht="25.5">
      <c r="A10659" s="571">
        <v>25950</v>
      </c>
      <c r="B10659" s="571" t="s">
        <v>3095</v>
      </c>
      <c r="C10659" s="571" t="s">
        <v>6746</v>
      </c>
      <c r="D10659" s="572">
        <v>34.729999999999997</v>
      </c>
    </row>
    <row r="10660" spans="1:4" ht="25.5">
      <c r="A10660" s="571">
        <v>38637</v>
      </c>
      <c r="B10660" s="571" t="s">
        <v>3909</v>
      </c>
      <c r="C10660" s="571" t="s">
        <v>6748</v>
      </c>
      <c r="D10660" s="572">
        <v>164.64</v>
      </c>
    </row>
    <row r="10661" spans="1:4" ht="25.5">
      <c r="A10661" s="571">
        <v>6150</v>
      </c>
      <c r="B10661" s="571" t="s">
        <v>1689</v>
      </c>
      <c r="C10661" s="571" t="s">
        <v>6748</v>
      </c>
      <c r="D10661" s="572">
        <v>166.65</v>
      </c>
    </row>
    <row r="10662" spans="1:4" ht="25.5">
      <c r="A10662" s="571">
        <v>6136</v>
      </c>
      <c r="B10662" s="571" t="s">
        <v>1680</v>
      </c>
      <c r="C10662" s="571" t="s">
        <v>6748</v>
      </c>
      <c r="D10662" s="572">
        <v>131</v>
      </c>
    </row>
    <row r="10663" spans="1:4" ht="25.5">
      <c r="A10663" s="571">
        <v>38638</v>
      </c>
      <c r="B10663" s="571" t="s">
        <v>3910</v>
      </c>
      <c r="C10663" s="571" t="s">
        <v>6748</v>
      </c>
      <c r="D10663" s="572">
        <v>138.74</v>
      </c>
    </row>
    <row r="10664" spans="1:4" ht="25.5">
      <c r="A10664" s="571">
        <v>20262</v>
      </c>
      <c r="B10664" s="571" t="s">
        <v>2976</v>
      </c>
      <c r="C10664" s="571" t="s">
        <v>6748</v>
      </c>
      <c r="D10664" s="572">
        <v>10.37</v>
      </c>
    </row>
    <row r="10665" spans="1:4" ht="25.5">
      <c r="A10665" s="571">
        <v>6148</v>
      </c>
      <c r="B10665" s="571" t="s">
        <v>1687</v>
      </c>
      <c r="C10665" s="571" t="s">
        <v>6748</v>
      </c>
      <c r="D10665" s="572">
        <v>6.42</v>
      </c>
    </row>
    <row r="10666" spans="1:4" ht="25.5">
      <c r="A10666" s="571">
        <v>6145</v>
      </c>
      <c r="B10666" s="571" t="s">
        <v>1685</v>
      </c>
      <c r="C10666" s="571" t="s">
        <v>6748</v>
      </c>
      <c r="D10666" s="572">
        <v>11.51</v>
      </c>
    </row>
    <row r="10667" spans="1:4" ht="25.5">
      <c r="A10667" s="571">
        <v>6149</v>
      </c>
      <c r="B10667" s="571" t="s">
        <v>1688</v>
      </c>
      <c r="C10667" s="571" t="s">
        <v>6748</v>
      </c>
      <c r="D10667" s="572">
        <v>10.85</v>
      </c>
    </row>
    <row r="10668" spans="1:4" ht="25.5">
      <c r="A10668" s="571">
        <v>6146</v>
      </c>
      <c r="B10668" s="571" t="s">
        <v>1686</v>
      </c>
      <c r="C10668" s="571" t="s">
        <v>6748</v>
      </c>
      <c r="D10668" s="572">
        <v>11.52</v>
      </c>
    </row>
    <row r="10669" spans="1:4" ht="25.5">
      <c r="A10669" s="571">
        <v>26026</v>
      </c>
      <c r="B10669" s="571" t="s">
        <v>3121</v>
      </c>
      <c r="C10669" s="571" t="s">
        <v>6745</v>
      </c>
      <c r="D10669" s="572">
        <v>2.31</v>
      </c>
    </row>
    <row r="10670" spans="1:4">
      <c r="A10670" s="571">
        <v>39961</v>
      </c>
      <c r="B10670" s="571" t="s">
        <v>4342</v>
      </c>
      <c r="C10670" s="571" t="s">
        <v>6748</v>
      </c>
      <c r="D10670" s="572">
        <v>10.11</v>
      </c>
    </row>
    <row r="10671" spans="1:4" ht="63.75">
      <c r="A10671" s="571">
        <v>42462</v>
      </c>
      <c r="B10671" s="571" t="s">
        <v>13492</v>
      </c>
      <c r="C10671" s="571" t="s">
        <v>6748</v>
      </c>
      <c r="D10671" s="572">
        <v>4552.63</v>
      </c>
    </row>
    <row r="10672" spans="1:4" ht="63.75">
      <c r="A10672" s="571">
        <v>42463</v>
      </c>
      <c r="B10672" s="571" t="s">
        <v>13493</v>
      </c>
      <c r="C10672" s="571" t="s">
        <v>6748</v>
      </c>
      <c r="D10672" s="572">
        <v>4474.49</v>
      </c>
    </row>
    <row r="10673" spans="1:4" ht="63.75">
      <c r="A10673" s="571">
        <v>42464</v>
      </c>
      <c r="B10673" s="571" t="s">
        <v>13494</v>
      </c>
      <c r="C10673" s="571" t="s">
        <v>6748</v>
      </c>
      <c r="D10673" s="572">
        <v>1908.11</v>
      </c>
    </row>
    <row r="10674" spans="1:4" ht="25.5">
      <c r="A10674" s="571">
        <v>38061</v>
      </c>
      <c r="B10674" s="571" t="s">
        <v>3722</v>
      </c>
      <c r="C10674" s="571" t="s">
        <v>6748</v>
      </c>
      <c r="D10674" s="572">
        <v>47.58</v>
      </c>
    </row>
    <row r="10675" spans="1:4">
      <c r="A10675" s="571">
        <v>20250</v>
      </c>
      <c r="B10675" s="571" t="s">
        <v>2970</v>
      </c>
      <c r="C10675" s="571" t="s">
        <v>6745</v>
      </c>
      <c r="D10675" s="572">
        <v>10</v>
      </c>
    </row>
    <row r="10676" spans="1:4" ht="89.25">
      <c r="A10676" s="571">
        <v>39965</v>
      </c>
      <c r="B10676" s="571" t="s">
        <v>4344</v>
      </c>
      <c r="C10676" s="571" t="s">
        <v>6753</v>
      </c>
      <c r="D10676" s="572">
        <v>1201.92</v>
      </c>
    </row>
    <row r="10677" spans="1:4" ht="114.75">
      <c r="A10677" s="571">
        <v>39964</v>
      </c>
      <c r="B10677" s="571" t="s">
        <v>4343</v>
      </c>
      <c r="C10677" s="571" t="s">
        <v>6753</v>
      </c>
      <c r="D10677" s="572">
        <v>988.95</v>
      </c>
    </row>
    <row r="10678" spans="1:4">
      <c r="A10678" s="571">
        <v>7</v>
      </c>
      <c r="B10678" s="571" t="s">
        <v>128</v>
      </c>
      <c r="C10678" s="571" t="s">
        <v>6745</v>
      </c>
      <c r="D10678" s="572">
        <v>7.54</v>
      </c>
    </row>
    <row r="10679" spans="1:4">
      <c r="A10679" s="571">
        <v>13388</v>
      </c>
      <c r="B10679" s="571" t="s">
        <v>2783</v>
      </c>
      <c r="C10679" s="571" t="s">
        <v>6745</v>
      </c>
      <c r="D10679" s="572">
        <v>58.39</v>
      </c>
    </row>
    <row r="10680" spans="1:4" ht="25.5">
      <c r="A10680" s="571">
        <v>39914</v>
      </c>
      <c r="B10680" s="571" t="s">
        <v>4337</v>
      </c>
      <c r="C10680" s="571" t="s">
        <v>6745</v>
      </c>
      <c r="D10680" s="572">
        <v>98.82</v>
      </c>
    </row>
    <row r="10681" spans="1:4" ht="38.25">
      <c r="A10681" s="571">
        <v>12732</v>
      </c>
      <c r="B10681" s="571" t="s">
        <v>6130</v>
      </c>
      <c r="C10681" s="571" t="s">
        <v>6748</v>
      </c>
      <c r="D10681" s="572">
        <v>114.02</v>
      </c>
    </row>
    <row r="10682" spans="1:4">
      <c r="A10682" s="571">
        <v>6160</v>
      </c>
      <c r="B10682" s="571" t="s">
        <v>1696</v>
      </c>
      <c r="C10682" s="571" t="s">
        <v>6751</v>
      </c>
      <c r="D10682" s="572">
        <v>12.68</v>
      </c>
    </row>
    <row r="10683" spans="1:4">
      <c r="A10683" s="571">
        <v>41087</v>
      </c>
      <c r="B10683" s="571" t="s">
        <v>4509</v>
      </c>
      <c r="C10683" s="571" t="s">
        <v>6936</v>
      </c>
      <c r="D10683" s="572">
        <v>2236.52</v>
      </c>
    </row>
    <row r="10684" spans="1:4" ht="25.5">
      <c r="A10684" s="571">
        <v>6166</v>
      </c>
      <c r="B10684" s="571" t="s">
        <v>13495</v>
      </c>
      <c r="C10684" s="571" t="s">
        <v>6751</v>
      </c>
      <c r="D10684" s="572">
        <v>16.989999999999998</v>
      </c>
    </row>
    <row r="10685" spans="1:4" ht="25.5">
      <c r="A10685" s="571">
        <v>41088</v>
      </c>
      <c r="B10685" s="571" t="s">
        <v>4510</v>
      </c>
      <c r="C10685" s="571" t="s">
        <v>6936</v>
      </c>
      <c r="D10685" s="572">
        <v>2998.27</v>
      </c>
    </row>
    <row r="10686" spans="1:4" ht="51">
      <c r="A10686" s="571">
        <v>20232</v>
      </c>
      <c r="B10686" s="571" t="s">
        <v>6028</v>
      </c>
      <c r="C10686" s="571" t="s">
        <v>6752</v>
      </c>
      <c r="D10686" s="572">
        <v>67.42</v>
      </c>
    </row>
    <row r="10687" spans="1:4" ht="25.5">
      <c r="A10687" s="571">
        <v>10856</v>
      </c>
      <c r="B10687" s="571" t="s">
        <v>2187</v>
      </c>
      <c r="C10687" s="571" t="s">
        <v>6752</v>
      </c>
      <c r="D10687" s="572">
        <v>75.08</v>
      </c>
    </row>
    <row r="10688" spans="1:4" ht="38.25">
      <c r="A10688" s="571">
        <v>4828</v>
      </c>
      <c r="B10688" s="571" t="s">
        <v>5984</v>
      </c>
      <c r="C10688" s="571" t="s">
        <v>6752</v>
      </c>
      <c r="D10688" s="572">
        <v>51.53</v>
      </c>
    </row>
    <row r="10689" spans="1:4" ht="25.5">
      <c r="A10689" s="571">
        <v>20249</v>
      </c>
      <c r="B10689" s="571" t="s">
        <v>2969</v>
      </c>
      <c r="C10689" s="571" t="s">
        <v>6752</v>
      </c>
      <c r="D10689" s="572">
        <v>28.21</v>
      </c>
    </row>
    <row r="10690" spans="1:4" ht="25.5">
      <c r="A10690" s="571">
        <v>11609</v>
      </c>
      <c r="B10690" s="571" t="s">
        <v>2391</v>
      </c>
      <c r="C10690" s="571" t="s">
        <v>6747</v>
      </c>
      <c r="D10690" s="572">
        <v>9.32</v>
      </c>
    </row>
    <row r="10691" spans="1:4" ht="25.5">
      <c r="A10691" s="571">
        <v>20083</v>
      </c>
      <c r="B10691" s="571" t="s">
        <v>84</v>
      </c>
      <c r="C10691" s="571" t="s">
        <v>6748</v>
      </c>
      <c r="D10691" s="572">
        <v>43.14</v>
      </c>
    </row>
    <row r="10692" spans="1:4" ht="25.5">
      <c r="A10692" s="571">
        <v>20082</v>
      </c>
      <c r="B10692" s="571" t="s">
        <v>2896</v>
      </c>
      <c r="C10692" s="571" t="s">
        <v>6748</v>
      </c>
      <c r="D10692" s="572">
        <v>16.8</v>
      </c>
    </row>
    <row r="10693" spans="1:4">
      <c r="A10693" s="571">
        <v>5318</v>
      </c>
      <c r="B10693" s="571" t="s">
        <v>1599</v>
      </c>
      <c r="C10693" s="571" t="s">
        <v>6747</v>
      </c>
      <c r="D10693" s="572">
        <v>11</v>
      </c>
    </row>
    <row r="10694" spans="1:4" ht="25.5">
      <c r="A10694" s="571">
        <v>10691</v>
      </c>
      <c r="B10694" s="571" t="s">
        <v>2160</v>
      </c>
      <c r="C10694" s="571" t="s">
        <v>6747</v>
      </c>
      <c r="D10694" s="572">
        <v>30.16</v>
      </c>
    </row>
    <row r="10695" spans="1:4" ht="25.5">
      <c r="A10695" s="571">
        <v>12295</v>
      </c>
      <c r="B10695" s="571" t="s">
        <v>2602</v>
      </c>
      <c r="C10695" s="571" t="s">
        <v>6748</v>
      </c>
      <c r="D10695" s="572">
        <v>2.69</v>
      </c>
    </row>
    <row r="10696" spans="1:4" ht="25.5">
      <c r="A10696" s="571">
        <v>12296</v>
      </c>
      <c r="B10696" s="571" t="s">
        <v>2603</v>
      </c>
      <c r="C10696" s="571" t="s">
        <v>6748</v>
      </c>
      <c r="D10696" s="572">
        <v>3.49</v>
      </c>
    </row>
    <row r="10697" spans="1:4" ht="25.5">
      <c r="A10697" s="571">
        <v>12294</v>
      </c>
      <c r="B10697" s="571" t="s">
        <v>2601</v>
      </c>
      <c r="C10697" s="571" t="s">
        <v>6748</v>
      </c>
      <c r="D10697" s="572">
        <v>8.3699999999999992</v>
      </c>
    </row>
    <row r="10698" spans="1:4" ht="25.5">
      <c r="A10698" s="571">
        <v>14543</v>
      </c>
      <c r="B10698" s="571" t="s">
        <v>2861</v>
      </c>
      <c r="C10698" s="571" t="s">
        <v>6748</v>
      </c>
      <c r="D10698" s="572">
        <v>5.98</v>
      </c>
    </row>
    <row r="10699" spans="1:4" ht="25.5">
      <c r="A10699" s="571">
        <v>13329</v>
      </c>
      <c r="B10699" s="571" t="s">
        <v>54</v>
      </c>
      <c r="C10699" s="571" t="s">
        <v>6748</v>
      </c>
      <c r="D10699" s="572">
        <v>3.51</v>
      </c>
    </row>
    <row r="10700" spans="1:4" ht="38.25">
      <c r="A10700" s="571">
        <v>21044</v>
      </c>
      <c r="B10700" s="571" t="s">
        <v>3014</v>
      </c>
      <c r="C10700" s="571" t="s">
        <v>6748</v>
      </c>
      <c r="D10700" s="572">
        <v>19.41</v>
      </c>
    </row>
    <row r="10701" spans="1:4" ht="38.25">
      <c r="A10701" s="571">
        <v>21045</v>
      </c>
      <c r="B10701" s="571" t="s">
        <v>3015</v>
      </c>
      <c r="C10701" s="571" t="s">
        <v>6748</v>
      </c>
      <c r="D10701" s="572">
        <v>26.59</v>
      </c>
    </row>
    <row r="10702" spans="1:4" ht="38.25">
      <c r="A10702" s="571">
        <v>21040</v>
      </c>
      <c r="B10702" s="571" t="s">
        <v>3010</v>
      </c>
      <c r="C10702" s="571" t="s">
        <v>6748</v>
      </c>
      <c r="D10702" s="572">
        <v>19</v>
      </c>
    </row>
    <row r="10703" spans="1:4" ht="38.25">
      <c r="A10703" s="571">
        <v>21041</v>
      </c>
      <c r="B10703" s="571" t="s">
        <v>3011</v>
      </c>
      <c r="C10703" s="571" t="s">
        <v>6748</v>
      </c>
      <c r="D10703" s="572">
        <v>22.93</v>
      </c>
    </row>
    <row r="10704" spans="1:4" ht="38.25">
      <c r="A10704" s="571">
        <v>21047</v>
      </c>
      <c r="B10704" s="571" t="s">
        <v>3016</v>
      </c>
      <c r="C10704" s="571" t="s">
        <v>6748</v>
      </c>
      <c r="D10704" s="572">
        <v>28.62</v>
      </c>
    </row>
    <row r="10705" spans="1:4" ht="38.25">
      <c r="A10705" s="571">
        <v>21043</v>
      </c>
      <c r="B10705" s="571" t="s">
        <v>3013</v>
      </c>
      <c r="C10705" s="571" t="s">
        <v>6748</v>
      </c>
      <c r="D10705" s="572">
        <v>27.87</v>
      </c>
    </row>
    <row r="10706" spans="1:4" ht="38.25">
      <c r="A10706" s="571">
        <v>21042</v>
      </c>
      <c r="B10706" s="571" t="s">
        <v>3012</v>
      </c>
      <c r="C10706" s="571" t="s">
        <v>6748</v>
      </c>
      <c r="D10706" s="572">
        <v>22.06</v>
      </c>
    </row>
    <row r="10707" spans="1:4" ht="25.5">
      <c r="A10707" s="571">
        <v>11895</v>
      </c>
      <c r="B10707" s="571" t="s">
        <v>2525</v>
      </c>
      <c r="C10707" s="571" t="s">
        <v>6748</v>
      </c>
      <c r="D10707" s="572">
        <v>654.49</v>
      </c>
    </row>
    <row r="10708" spans="1:4" ht="25.5">
      <c r="A10708" s="571">
        <v>11896</v>
      </c>
      <c r="B10708" s="571" t="s">
        <v>2526</v>
      </c>
      <c r="C10708" s="571" t="s">
        <v>6748</v>
      </c>
      <c r="D10708" s="572">
        <v>3430.45</v>
      </c>
    </row>
    <row r="10709" spans="1:4" ht="25.5">
      <c r="A10709" s="571">
        <v>11897</v>
      </c>
      <c r="B10709" s="571" t="s">
        <v>2527</v>
      </c>
      <c r="C10709" s="571" t="s">
        <v>6748</v>
      </c>
      <c r="D10709" s="572">
        <v>4476.1400000000003</v>
      </c>
    </row>
    <row r="10710" spans="1:4" ht="25.5">
      <c r="A10710" s="571">
        <v>11898</v>
      </c>
      <c r="B10710" s="571" t="s">
        <v>2528</v>
      </c>
      <c r="C10710" s="571" t="s">
        <v>6748</v>
      </c>
      <c r="D10710" s="572">
        <v>4701.83</v>
      </c>
    </row>
    <row r="10711" spans="1:4" ht="25.5">
      <c r="A10711" s="571">
        <v>3282</v>
      </c>
      <c r="B10711" s="571" t="s">
        <v>1004</v>
      </c>
      <c r="C10711" s="571" t="s">
        <v>6748</v>
      </c>
      <c r="D10711" s="572">
        <v>475.82</v>
      </c>
    </row>
    <row r="10712" spans="1:4" ht="25.5">
      <c r="A10712" s="571">
        <v>11899</v>
      </c>
      <c r="B10712" s="571" t="s">
        <v>2529</v>
      </c>
      <c r="C10712" s="571" t="s">
        <v>6748</v>
      </c>
      <c r="D10712" s="572">
        <v>2320.8200000000002</v>
      </c>
    </row>
    <row r="10713" spans="1:4" ht="25.5">
      <c r="A10713" s="571">
        <v>11900</v>
      </c>
      <c r="B10713" s="571" t="s">
        <v>2530</v>
      </c>
      <c r="C10713" s="571" t="s">
        <v>6748</v>
      </c>
      <c r="D10713" s="572">
        <v>3182.2</v>
      </c>
    </row>
    <row r="10714" spans="1:4">
      <c r="A10714" s="571">
        <v>14149</v>
      </c>
      <c r="B10714" s="571" t="s">
        <v>2833</v>
      </c>
      <c r="C10714" s="571" t="s">
        <v>6960</v>
      </c>
      <c r="D10714" s="572">
        <v>204.34</v>
      </c>
    </row>
    <row r="10715" spans="1:4" ht="51">
      <c r="A10715" s="571">
        <v>38099</v>
      </c>
      <c r="B10715" s="571" t="s">
        <v>3751</v>
      </c>
      <c r="C10715" s="571" t="s">
        <v>6748</v>
      </c>
      <c r="D10715" s="572">
        <v>0.87</v>
      </c>
    </row>
    <row r="10716" spans="1:4" ht="51">
      <c r="A10716" s="571">
        <v>38100</v>
      </c>
      <c r="B10716" s="571" t="s">
        <v>3752</v>
      </c>
      <c r="C10716" s="571" t="s">
        <v>6748</v>
      </c>
      <c r="D10716" s="572">
        <v>1.42</v>
      </c>
    </row>
    <row r="10717" spans="1:4" ht="38.25">
      <c r="A10717" s="571">
        <v>20061</v>
      </c>
      <c r="B10717" s="571" t="s">
        <v>2889</v>
      </c>
      <c r="C10717" s="571" t="s">
        <v>6748</v>
      </c>
      <c r="D10717" s="572">
        <v>2.67</v>
      </c>
    </row>
    <row r="10718" spans="1:4" ht="38.25">
      <c r="A10718" s="571">
        <v>7576</v>
      </c>
      <c r="B10718" s="571" t="s">
        <v>1901</v>
      </c>
      <c r="C10718" s="571" t="s">
        <v>6748</v>
      </c>
      <c r="D10718" s="572">
        <v>100.65</v>
      </c>
    </row>
    <row r="10719" spans="1:4" ht="25.5">
      <c r="A10719" s="571">
        <v>3384</v>
      </c>
      <c r="B10719" s="571" t="s">
        <v>1031</v>
      </c>
      <c r="C10719" s="571" t="s">
        <v>6748</v>
      </c>
      <c r="D10719" s="572">
        <v>3.66</v>
      </c>
    </row>
    <row r="10720" spans="1:4" ht="25.5">
      <c r="A10720" s="571">
        <v>7572</v>
      </c>
      <c r="B10720" s="571" t="s">
        <v>1900</v>
      </c>
      <c r="C10720" s="571" t="s">
        <v>6748</v>
      </c>
      <c r="D10720" s="572">
        <v>7.61</v>
      </c>
    </row>
    <row r="10721" spans="1:4" ht="25.5">
      <c r="A10721" s="571">
        <v>3396</v>
      </c>
      <c r="B10721" s="571" t="s">
        <v>1038</v>
      </c>
      <c r="C10721" s="571" t="s">
        <v>6748</v>
      </c>
      <c r="D10721" s="572">
        <v>5.39</v>
      </c>
    </row>
    <row r="10722" spans="1:4" ht="25.5">
      <c r="A10722" s="571">
        <v>37590</v>
      </c>
      <c r="B10722" s="571" t="s">
        <v>3565</v>
      </c>
      <c r="C10722" s="571" t="s">
        <v>6748</v>
      </c>
      <c r="D10722" s="572">
        <v>28.07</v>
      </c>
    </row>
    <row r="10723" spans="1:4" ht="25.5">
      <c r="A10723" s="571">
        <v>37591</v>
      </c>
      <c r="B10723" s="571" t="s">
        <v>3566</v>
      </c>
      <c r="C10723" s="571" t="s">
        <v>6748</v>
      </c>
      <c r="D10723" s="572">
        <v>39.06</v>
      </c>
    </row>
    <row r="10724" spans="1:4" ht="38.25">
      <c r="A10724" s="571">
        <v>12626</v>
      </c>
      <c r="B10724" s="571" t="s">
        <v>2686</v>
      </c>
      <c r="C10724" s="571" t="s">
        <v>6748</v>
      </c>
      <c r="D10724" s="572">
        <v>12.83</v>
      </c>
    </row>
    <row r="10725" spans="1:4" ht="25.5">
      <c r="A10725" s="571">
        <v>11033</v>
      </c>
      <c r="B10725" s="571" t="s">
        <v>2232</v>
      </c>
      <c r="C10725" s="571" t="s">
        <v>6748</v>
      </c>
      <c r="D10725" s="572">
        <v>4.13</v>
      </c>
    </row>
    <row r="10726" spans="1:4" ht="25.5">
      <c r="A10726" s="571">
        <v>390</v>
      </c>
      <c r="B10726" s="571" t="s">
        <v>267</v>
      </c>
      <c r="C10726" s="571" t="s">
        <v>6748</v>
      </c>
      <c r="D10726" s="572">
        <v>10.83</v>
      </c>
    </row>
    <row r="10727" spans="1:4" ht="63.75">
      <c r="A10727" s="571">
        <v>42465</v>
      </c>
      <c r="B10727" s="571" t="s">
        <v>13496</v>
      </c>
      <c r="C10727" s="571" t="s">
        <v>6748</v>
      </c>
      <c r="D10727" s="572">
        <v>2002.86</v>
      </c>
    </row>
    <row r="10728" spans="1:4" ht="38.25">
      <c r="A10728" s="571">
        <v>6178</v>
      </c>
      <c r="B10728" s="571" t="s">
        <v>1699</v>
      </c>
      <c r="C10728" s="571" t="s">
        <v>6753</v>
      </c>
      <c r="D10728" s="572">
        <v>166.78</v>
      </c>
    </row>
    <row r="10729" spans="1:4" ht="38.25">
      <c r="A10729" s="571">
        <v>6180</v>
      </c>
      <c r="B10729" s="571" t="s">
        <v>1700</v>
      </c>
      <c r="C10729" s="571" t="s">
        <v>6753</v>
      </c>
      <c r="D10729" s="572">
        <v>180</v>
      </c>
    </row>
    <row r="10730" spans="1:4" ht="38.25">
      <c r="A10730" s="571">
        <v>6182</v>
      </c>
      <c r="B10730" s="571" t="s">
        <v>1701</v>
      </c>
      <c r="C10730" s="571" t="s">
        <v>6753</v>
      </c>
      <c r="D10730" s="572">
        <v>223.42</v>
      </c>
    </row>
    <row r="10731" spans="1:4" ht="38.25">
      <c r="A10731" s="571">
        <v>3993</v>
      </c>
      <c r="B10731" s="571" t="s">
        <v>1293</v>
      </c>
      <c r="C10731" s="571" t="s">
        <v>6753</v>
      </c>
      <c r="D10731" s="572">
        <v>32</v>
      </c>
    </row>
    <row r="10732" spans="1:4" ht="38.25">
      <c r="A10732" s="571">
        <v>3990</v>
      </c>
      <c r="B10732" s="571" t="s">
        <v>1291</v>
      </c>
      <c r="C10732" s="571" t="s">
        <v>6752</v>
      </c>
      <c r="D10732" s="572">
        <v>7.07</v>
      </c>
    </row>
    <row r="10733" spans="1:4" ht="38.25">
      <c r="A10733" s="571">
        <v>3992</v>
      </c>
      <c r="B10733" s="571" t="s">
        <v>1292</v>
      </c>
      <c r="C10733" s="571" t="s">
        <v>6752</v>
      </c>
      <c r="D10733" s="572">
        <v>8.68</v>
      </c>
    </row>
    <row r="10734" spans="1:4" ht="25.5">
      <c r="A10734" s="571">
        <v>6193</v>
      </c>
      <c r="B10734" s="571" t="s">
        <v>1704</v>
      </c>
      <c r="C10734" s="571" t="s">
        <v>6752</v>
      </c>
      <c r="D10734" s="572">
        <v>3.58</v>
      </c>
    </row>
    <row r="10735" spans="1:4" ht="25.5">
      <c r="A10735" s="571">
        <v>6189</v>
      </c>
      <c r="B10735" s="571" t="s">
        <v>77</v>
      </c>
      <c r="C10735" s="571" t="s">
        <v>6752</v>
      </c>
      <c r="D10735" s="572">
        <v>5.38</v>
      </c>
    </row>
    <row r="10736" spans="1:4" ht="25.5">
      <c r="A10736" s="571">
        <v>10567</v>
      </c>
      <c r="B10736" s="571" t="s">
        <v>2128</v>
      </c>
      <c r="C10736" s="571" t="s">
        <v>6752</v>
      </c>
      <c r="D10736" s="572">
        <v>3.65</v>
      </c>
    </row>
    <row r="10737" spans="1:4" ht="25.5">
      <c r="A10737" s="571">
        <v>6212</v>
      </c>
      <c r="B10737" s="571" t="s">
        <v>1707</v>
      </c>
      <c r="C10737" s="571" t="s">
        <v>6752</v>
      </c>
      <c r="D10737" s="572">
        <v>5.0999999999999996</v>
      </c>
    </row>
    <row r="10738" spans="1:4" ht="25.5">
      <c r="A10738" s="571">
        <v>6188</v>
      </c>
      <c r="B10738" s="571" t="s">
        <v>1703</v>
      </c>
      <c r="C10738" s="571" t="s">
        <v>6753</v>
      </c>
      <c r="D10738" s="572">
        <v>17.02</v>
      </c>
    </row>
    <row r="10739" spans="1:4" ht="25.5">
      <c r="A10739" s="571">
        <v>6214</v>
      </c>
      <c r="B10739" s="571" t="s">
        <v>1708</v>
      </c>
      <c r="C10739" s="571" t="s">
        <v>6753</v>
      </c>
      <c r="D10739" s="572">
        <v>104.47</v>
      </c>
    </row>
    <row r="10740" spans="1:4" ht="38.25">
      <c r="A10740" s="571">
        <v>36153</v>
      </c>
      <c r="B10740" s="571" t="s">
        <v>3349</v>
      </c>
      <c r="C10740" s="571" t="s">
        <v>6748</v>
      </c>
      <c r="D10740" s="572">
        <v>160.5</v>
      </c>
    </row>
    <row r="10741" spans="1:4" ht="25.5">
      <c r="A10741" s="571">
        <v>10740</v>
      </c>
      <c r="B10741" s="571" t="s">
        <v>2171</v>
      </c>
      <c r="C10741" s="571" t="s">
        <v>6748</v>
      </c>
      <c r="D10741" s="572">
        <v>9542.4</v>
      </c>
    </row>
    <row r="10742" spans="1:4" ht="25.5">
      <c r="A10742" s="571">
        <v>13914</v>
      </c>
      <c r="B10742" s="571" t="s">
        <v>2818</v>
      </c>
      <c r="C10742" s="571" t="s">
        <v>6748</v>
      </c>
      <c r="D10742" s="572">
        <v>690.43</v>
      </c>
    </row>
    <row r="10743" spans="1:4" ht="25.5">
      <c r="A10743" s="571">
        <v>10742</v>
      </c>
      <c r="B10743" s="571" t="s">
        <v>2172</v>
      </c>
      <c r="C10743" s="571" t="s">
        <v>6748</v>
      </c>
      <c r="D10743" s="572">
        <v>1007</v>
      </c>
    </row>
    <row r="10744" spans="1:4" ht="25.5">
      <c r="A10744" s="571">
        <v>38465</v>
      </c>
      <c r="B10744" s="571" t="s">
        <v>3870</v>
      </c>
      <c r="C10744" s="571" t="s">
        <v>6748</v>
      </c>
      <c r="D10744" s="572">
        <v>24.24</v>
      </c>
    </row>
    <row r="10745" spans="1:4">
      <c r="A10745" s="571">
        <v>7543</v>
      </c>
      <c r="B10745" s="571" t="s">
        <v>1895</v>
      </c>
      <c r="C10745" s="571" t="s">
        <v>6748</v>
      </c>
      <c r="D10745" s="572">
        <v>3.74</v>
      </c>
    </row>
    <row r="10746" spans="1:4" ht="25.5">
      <c r="A10746" s="571">
        <v>13255</v>
      </c>
      <c r="B10746" s="571" t="s">
        <v>2768</v>
      </c>
      <c r="C10746" s="571" t="s">
        <v>6748</v>
      </c>
      <c r="D10746" s="572">
        <v>40.01</v>
      </c>
    </row>
    <row r="10747" spans="1:4" ht="25.5">
      <c r="A10747" s="571">
        <v>39352</v>
      </c>
      <c r="B10747" s="571" t="s">
        <v>4069</v>
      </c>
      <c r="C10747" s="571" t="s">
        <v>6748</v>
      </c>
      <c r="D10747" s="572">
        <v>2.31</v>
      </c>
    </row>
    <row r="10748" spans="1:4" ht="25.5">
      <c r="A10748" s="571">
        <v>39350</v>
      </c>
      <c r="B10748" s="571" t="s">
        <v>4067</v>
      </c>
      <c r="C10748" s="571" t="s">
        <v>6748</v>
      </c>
      <c r="D10748" s="572">
        <v>2.48</v>
      </c>
    </row>
    <row r="10749" spans="1:4" ht="25.5">
      <c r="A10749" s="571">
        <v>39346</v>
      </c>
      <c r="B10749" s="571" t="s">
        <v>4066</v>
      </c>
      <c r="C10749" s="571" t="s">
        <v>6748</v>
      </c>
      <c r="D10749" s="572">
        <v>2.31</v>
      </c>
    </row>
    <row r="10750" spans="1:4" ht="25.5">
      <c r="A10750" s="571">
        <v>39351</v>
      </c>
      <c r="B10750" s="571" t="s">
        <v>4068</v>
      </c>
      <c r="C10750" s="571" t="s">
        <v>6748</v>
      </c>
      <c r="D10750" s="572">
        <v>2.88</v>
      </c>
    </row>
    <row r="10751" spans="1:4" ht="25.5">
      <c r="A10751" s="571">
        <v>38952</v>
      </c>
      <c r="B10751" s="571" t="s">
        <v>7154</v>
      </c>
      <c r="C10751" s="571" t="s">
        <v>6748</v>
      </c>
      <c r="D10751" s="572">
        <v>2.36</v>
      </c>
    </row>
    <row r="10752" spans="1:4" ht="25.5">
      <c r="A10752" s="571">
        <v>38953</v>
      </c>
      <c r="B10752" s="571" t="s">
        <v>7155</v>
      </c>
      <c r="C10752" s="571" t="s">
        <v>6748</v>
      </c>
      <c r="D10752" s="572">
        <v>3.72</v>
      </c>
    </row>
    <row r="10753" spans="1:4" ht="25.5">
      <c r="A10753" s="571">
        <v>38835</v>
      </c>
      <c r="B10753" s="571" t="s">
        <v>7047</v>
      </c>
      <c r="C10753" s="571" t="s">
        <v>6748</v>
      </c>
      <c r="D10753" s="572">
        <v>3.34</v>
      </c>
    </row>
    <row r="10754" spans="1:4" ht="25.5">
      <c r="A10754" s="571">
        <v>38837</v>
      </c>
      <c r="B10754" s="571" t="s">
        <v>7049</v>
      </c>
      <c r="C10754" s="571" t="s">
        <v>6748</v>
      </c>
      <c r="D10754" s="572">
        <v>8.69</v>
      </c>
    </row>
    <row r="10755" spans="1:4" ht="25.5">
      <c r="A10755" s="571">
        <v>38836</v>
      </c>
      <c r="B10755" s="571" t="s">
        <v>7048</v>
      </c>
      <c r="C10755" s="571" t="s">
        <v>6748</v>
      </c>
      <c r="D10755" s="572">
        <v>4.8099999999999996</v>
      </c>
    </row>
    <row r="10756" spans="1:4" ht="38.25">
      <c r="A10756" s="571">
        <v>2666</v>
      </c>
      <c r="B10756" s="571" t="s">
        <v>6802</v>
      </c>
      <c r="C10756" s="571" t="s">
        <v>6748</v>
      </c>
      <c r="D10756" s="572">
        <v>3.87</v>
      </c>
    </row>
    <row r="10757" spans="1:4" ht="38.25">
      <c r="A10757" s="571">
        <v>2668</v>
      </c>
      <c r="B10757" s="571" t="s">
        <v>6803</v>
      </c>
      <c r="C10757" s="571" t="s">
        <v>6748</v>
      </c>
      <c r="D10757" s="572">
        <v>4.42</v>
      </c>
    </row>
    <row r="10758" spans="1:4" ht="38.25">
      <c r="A10758" s="571">
        <v>2664</v>
      </c>
      <c r="B10758" s="571" t="s">
        <v>6801</v>
      </c>
      <c r="C10758" s="571" t="s">
        <v>6748</v>
      </c>
      <c r="D10758" s="572">
        <v>6.52</v>
      </c>
    </row>
    <row r="10759" spans="1:4" ht="38.25">
      <c r="A10759" s="571">
        <v>2662</v>
      </c>
      <c r="B10759" s="571" t="s">
        <v>6800</v>
      </c>
      <c r="C10759" s="571" t="s">
        <v>6748</v>
      </c>
      <c r="D10759" s="572">
        <v>8</v>
      </c>
    </row>
    <row r="10760" spans="1:4" ht="38.25">
      <c r="A10760" s="571">
        <v>20964</v>
      </c>
      <c r="B10760" s="571" t="s">
        <v>2985</v>
      </c>
      <c r="C10760" s="571" t="s">
        <v>6748</v>
      </c>
      <c r="D10760" s="572">
        <v>49.37</v>
      </c>
    </row>
    <row r="10761" spans="1:4" ht="38.25">
      <c r="A10761" s="571">
        <v>10905</v>
      </c>
      <c r="B10761" s="571" t="s">
        <v>2198</v>
      </c>
      <c r="C10761" s="571" t="s">
        <v>6748</v>
      </c>
      <c r="D10761" s="572">
        <v>66.23</v>
      </c>
    </row>
    <row r="10762" spans="1:4" ht="25.5">
      <c r="A10762" s="571">
        <v>6249</v>
      </c>
      <c r="B10762" s="571" t="s">
        <v>1711</v>
      </c>
      <c r="C10762" s="571" t="s">
        <v>6748</v>
      </c>
      <c r="D10762" s="572">
        <v>21.17</v>
      </c>
    </row>
    <row r="10763" spans="1:4" ht="25.5">
      <c r="A10763" s="571">
        <v>6251</v>
      </c>
      <c r="B10763" s="571" t="s">
        <v>1713</v>
      </c>
      <c r="C10763" s="571" t="s">
        <v>6748</v>
      </c>
      <c r="D10763" s="572">
        <v>32.479999999999997</v>
      </c>
    </row>
    <row r="10764" spans="1:4" ht="25.5">
      <c r="A10764" s="571">
        <v>6252</v>
      </c>
      <c r="B10764" s="571" t="s">
        <v>1714</v>
      </c>
      <c r="C10764" s="571" t="s">
        <v>6748</v>
      </c>
      <c r="D10764" s="572">
        <v>41.45</v>
      </c>
    </row>
    <row r="10765" spans="1:4" ht="25.5">
      <c r="A10765" s="571">
        <v>6250</v>
      </c>
      <c r="B10765" s="571" t="s">
        <v>1712</v>
      </c>
      <c r="C10765" s="571" t="s">
        <v>6748</v>
      </c>
      <c r="D10765" s="572">
        <v>51.33</v>
      </c>
    </row>
    <row r="10766" spans="1:4" ht="25.5">
      <c r="A10766" s="571">
        <v>11289</v>
      </c>
      <c r="B10766" s="571" t="s">
        <v>2321</v>
      </c>
      <c r="C10766" s="571" t="s">
        <v>6748</v>
      </c>
      <c r="D10766" s="572">
        <v>59.9</v>
      </c>
    </row>
    <row r="10767" spans="1:4" ht="25.5">
      <c r="A10767" s="571">
        <v>11241</v>
      </c>
      <c r="B10767" s="571" t="s">
        <v>2303</v>
      </c>
      <c r="C10767" s="571" t="s">
        <v>6748</v>
      </c>
      <c r="D10767" s="572">
        <v>149.76</v>
      </c>
    </row>
    <row r="10768" spans="1:4" ht="38.25">
      <c r="A10768" s="571">
        <v>11301</v>
      </c>
      <c r="B10768" s="571" t="s">
        <v>2326</v>
      </c>
      <c r="C10768" s="571" t="s">
        <v>6748</v>
      </c>
      <c r="D10768" s="572">
        <v>379.76</v>
      </c>
    </row>
    <row r="10769" spans="1:7" ht="38.25">
      <c r="A10769" s="571">
        <v>21090</v>
      </c>
      <c r="B10769" s="571" t="s">
        <v>3023</v>
      </c>
      <c r="C10769" s="571" t="s">
        <v>6748</v>
      </c>
      <c r="D10769" s="572">
        <v>465.34</v>
      </c>
    </row>
    <row r="10770" spans="1:7" ht="38.25">
      <c r="A10770" s="571">
        <v>14112</v>
      </c>
      <c r="B10770" s="571" t="s">
        <v>6025</v>
      </c>
      <c r="C10770" s="571" t="s">
        <v>6748</v>
      </c>
      <c r="D10770" s="572">
        <v>194.16</v>
      </c>
    </row>
    <row r="10771" spans="1:7" ht="38.25">
      <c r="A10771" s="571">
        <v>11315</v>
      </c>
      <c r="B10771" s="571" t="s">
        <v>2327</v>
      </c>
      <c r="C10771" s="571" t="s">
        <v>6748</v>
      </c>
      <c r="D10771" s="572">
        <v>90.93</v>
      </c>
    </row>
    <row r="10772" spans="1:7" ht="25.5">
      <c r="A10772" s="571">
        <v>11292</v>
      </c>
      <c r="B10772" s="571" t="s">
        <v>2322</v>
      </c>
      <c r="C10772" s="571" t="s">
        <v>6748</v>
      </c>
      <c r="D10772" s="572">
        <v>212.88</v>
      </c>
    </row>
    <row r="10773" spans="1:7" ht="38.25">
      <c r="A10773" s="571">
        <v>21071</v>
      </c>
      <c r="B10773" s="571" t="s">
        <v>3021</v>
      </c>
      <c r="C10773" s="571" t="s">
        <v>6748</v>
      </c>
      <c r="D10773" s="572">
        <v>139.06</v>
      </c>
    </row>
    <row r="10774" spans="1:7" ht="38.25">
      <c r="A10774" s="571">
        <v>11293</v>
      </c>
      <c r="B10774" s="571" t="s">
        <v>2323</v>
      </c>
      <c r="C10774" s="571" t="s">
        <v>6748</v>
      </c>
      <c r="D10774" s="572">
        <v>235.34</v>
      </c>
    </row>
    <row r="10775" spans="1:7" ht="38.25">
      <c r="A10775" s="571">
        <v>11316</v>
      </c>
      <c r="B10775" s="571" t="s">
        <v>2328</v>
      </c>
      <c r="C10775" s="571" t="s">
        <v>6748</v>
      </c>
      <c r="D10775" s="572">
        <v>299.52999999999997</v>
      </c>
      <c r="E10775" s="654" t="s">
        <v>6710</v>
      </c>
      <c r="F10775" s="654"/>
      <c r="G10775" s="654"/>
    </row>
    <row r="10776" spans="1:7" ht="38.25">
      <c r="A10776" s="571">
        <v>6243</v>
      </c>
      <c r="B10776" s="571" t="s">
        <v>1710</v>
      </c>
      <c r="C10776" s="571" t="s">
        <v>6748</v>
      </c>
      <c r="D10776" s="572">
        <v>345</v>
      </c>
    </row>
    <row r="10777" spans="1:7" ht="38.25">
      <c r="A10777" s="571">
        <v>21079</v>
      </c>
      <c r="B10777" s="571" t="s">
        <v>3022</v>
      </c>
      <c r="C10777" s="571" t="s">
        <v>6748</v>
      </c>
      <c r="D10777" s="572">
        <v>411.32</v>
      </c>
    </row>
    <row r="10778" spans="1:7" ht="38.25">
      <c r="A10778" s="571">
        <v>6240</v>
      </c>
      <c r="B10778" s="571" t="s">
        <v>1709</v>
      </c>
      <c r="C10778" s="571" t="s">
        <v>6748</v>
      </c>
      <c r="D10778" s="572">
        <v>456.79</v>
      </c>
    </row>
    <row r="10779" spans="1:7" ht="38.25">
      <c r="A10779" s="571">
        <v>11296</v>
      </c>
      <c r="B10779" s="571" t="s">
        <v>2324</v>
      </c>
      <c r="C10779" s="571" t="s">
        <v>6748</v>
      </c>
      <c r="D10779" s="572">
        <v>1455.41</v>
      </c>
    </row>
    <row r="10780" spans="1:7" ht="25.5">
      <c r="A10780" s="571">
        <v>11299</v>
      </c>
      <c r="B10780" s="571" t="s">
        <v>2325</v>
      </c>
      <c r="C10780" s="571" t="s">
        <v>6748</v>
      </c>
      <c r="D10780" s="572">
        <v>492.62</v>
      </c>
    </row>
    <row r="10781" spans="1:7" ht="38.25">
      <c r="A10781" s="571">
        <v>11066</v>
      </c>
      <c r="B10781" s="571" t="s">
        <v>2248</v>
      </c>
      <c r="C10781" s="571" t="s">
        <v>6748</v>
      </c>
      <c r="D10781" s="572">
        <v>10.48</v>
      </c>
    </row>
    <row r="10782" spans="1:7" ht="38.25">
      <c r="A10782" s="571">
        <v>11065</v>
      </c>
      <c r="B10782" s="571" t="s">
        <v>2247</v>
      </c>
      <c r="C10782" s="571" t="s">
        <v>6748</v>
      </c>
      <c r="D10782" s="572">
        <v>12.01</v>
      </c>
    </row>
    <row r="10783" spans="1:7" ht="25.5">
      <c r="A10783" s="571">
        <v>11688</v>
      </c>
      <c r="B10783" s="571" t="s">
        <v>2425</v>
      </c>
      <c r="C10783" s="571" t="s">
        <v>6748</v>
      </c>
      <c r="D10783" s="572">
        <v>294.92</v>
      </c>
    </row>
    <row r="10784" spans="1:7" ht="63.75">
      <c r="A10784" s="571">
        <v>37736</v>
      </c>
      <c r="B10784" s="571" t="s">
        <v>3585</v>
      </c>
      <c r="C10784" s="571" t="s">
        <v>6748</v>
      </c>
      <c r="D10784" s="572">
        <v>39250</v>
      </c>
    </row>
    <row r="10785" spans="1:4" ht="38.25">
      <c r="A10785" s="571">
        <v>37739</v>
      </c>
      <c r="B10785" s="571" t="s">
        <v>3588</v>
      </c>
      <c r="C10785" s="571" t="s">
        <v>6748</v>
      </c>
      <c r="D10785" s="572">
        <v>48307.69</v>
      </c>
    </row>
    <row r="10786" spans="1:4" ht="38.25">
      <c r="A10786" s="571">
        <v>37740</v>
      </c>
      <c r="B10786" s="571" t="s">
        <v>3589</v>
      </c>
      <c r="C10786" s="571" t="s">
        <v>6748</v>
      </c>
      <c r="D10786" s="572">
        <v>27566.880000000001</v>
      </c>
    </row>
    <row r="10787" spans="1:4" ht="38.25">
      <c r="A10787" s="571">
        <v>37738</v>
      </c>
      <c r="B10787" s="571" t="s">
        <v>3587</v>
      </c>
      <c r="C10787" s="571" t="s">
        <v>6748</v>
      </c>
      <c r="D10787" s="572">
        <v>32752.09</v>
      </c>
    </row>
    <row r="10788" spans="1:4" ht="38.25">
      <c r="A10788" s="571">
        <v>37737</v>
      </c>
      <c r="B10788" s="571" t="s">
        <v>3586</v>
      </c>
      <c r="C10788" s="571" t="s">
        <v>6748</v>
      </c>
      <c r="D10788" s="572">
        <v>26057.27</v>
      </c>
    </row>
    <row r="10789" spans="1:4" ht="25.5">
      <c r="A10789" s="571">
        <v>25014</v>
      </c>
      <c r="B10789" s="571" t="s">
        <v>3053</v>
      </c>
      <c r="C10789" s="571" t="s">
        <v>6748</v>
      </c>
      <c r="D10789" s="572">
        <v>54575.87</v>
      </c>
    </row>
    <row r="10790" spans="1:4" ht="25.5">
      <c r="A10790" s="571">
        <v>25013</v>
      </c>
      <c r="B10790" s="571" t="s">
        <v>3052</v>
      </c>
      <c r="C10790" s="571" t="s">
        <v>6748</v>
      </c>
      <c r="D10790" s="572">
        <v>57201.29</v>
      </c>
    </row>
    <row r="10791" spans="1:4" ht="25.5">
      <c r="A10791" s="571">
        <v>14405</v>
      </c>
      <c r="B10791" s="571" t="s">
        <v>2852</v>
      </c>
      <c r="C10791" s="571" t="s">
        <v>6748</v>
      </c>
      <c r="D10791" s="572">
        <v>67145.06</v>
      </c>
    </row>
    <row r="10792" spans="1:4" ht="38.25">
      <c r="A10792" s="571">
        <v>6253</v>
      </c>
      <c r="B10792" s="571" t="s">
        <v>1715</v>
      </c>
      <c r="C10792" s="571" t="s">
        <v>6748</v>
      </c>
      <c r="D10792" s="572">
        <v>61.52</v>
      </c>
    </row>
    <row r="10793" spans="1:4" ht="25.5">
      <c r="A10793" s="571">
        <v>36790</v>
      </c>
      <c r="B10793" s="571" t="s">
        <v>3431</v>
      </c>
      <c r="C10793" s="571" t="s">
        <v>6748</v>
      </c>
      <c r="D10793" s="572">
        <v>175.67</v>
      </c>
    </row>
    <row r="10794" spans="1:4">
      <c r="A10794" s="571">
        <v>20271</v>
      </c>
      <c r="B10794" s="571" t="s">
        <v>2979</v>
      </c>
      <c r="C10794" s="571" t="s">
        <v>6748</v>
      </c>
      <c r="D10794" s="572">
        <v>480.28</v>
      </c>
    </row>
    <row r="10795" spans="1:4">
      <c r="A10795" s="571">
        <v>10423</v>
      </c>
      <c r="B10795" s="571" t="s">
        <v>2080</v>
      </c>
      <c r="C10795" s="571" t="s">
        <v>6748</v>
      </c>
      <c r="D10795" s="572">
        <v>297.88</v>
      </c>
    </row>
    <row r="10796" spans="1:4" ht="25.5">
      <c r="A10796" s="571">
        <v>37589</v>
      </c>
      <c r="B10796" s="571" t="s">
        <v>3564</v>
      </c>
      <c r="C10796" s="571" t="s">
        <v>6748</v>
      </c>
      <c r="D10796" s="572">
        <v>215.24</v>
      </c>
    </row>
    <row r="10797" spans="1:4" ht="38.25">
      <c r="A10797" s="571">
        <v>11690</v>
      </c>
      <c r="B10797" s="571" t="s">
        <v>2427</v>
      </c>
      <c r="C10797" s="571" t="s">
        <v>6748</v>
      </c>
      <c r="D10797" s="572">
        <v>114.34</v>
      </c>
    </row>
    <row r="10798" spans="1:4" ht="25.5">
      <c r="A10798" s="571">
        <v>20234</v>
      </c>
      <c r="B10798" s="571" t="s">
        <v>2965</v>
      </c>
      <c r="C10798" s="571" t="s">
        <v>6748</v>
      </c>
      <c r="D10798" s="572">
        <v>144.69999999999999</v>
      </c>
    </row>
    <row r="10799" spans="1:4">
      <c r="A10799" s="571">
        <v>4763</v>
      </c>
      <c r="B10799" s="571" t="s">
        <v>1479</v>
      </c>
      <c r="C10799" s="571" t="s">
        <v>6751</v>
      </c>
      <c r="D10799" s="572">
        <v>15.55</v>
      </c>
    </row>
    <row r="10800" spans="1:4">
      <c r="A10800" s="571">
        <v>41070</v>
      </c>
      <c r="B10800" s="571" t="s">
        <v>4492</v>
      </c>
      <c r="C10800" s="571" t="s">
        <v>6936</v>
      </c>
      <c r="D10800" s="572">
        <v>2744.52</v>
      </c>
    </row>
    <row r="10801" spans="1:4" ht="25.5">
      <c r="A10801" s="571">
        <v>14583</v>
      </c>
      <c r="B10801" s="571" t="s">
        <v>2865</v>
      </c>
      <c r="C10801" s="571" t="s">
        <v>6746</v>
      </c>
      <c r="D10801" s="572">
        <v>9.08</v>
      </c>
    </row>
    <row r="10802" spans="1:4" ht="25.5">
      <c r="A10802" s="571">
        <v>11457</v>
      </c>
      <c r="B10802" s="571" t="s">
        <v>2344</v>
      </c>
      <c r="C10802" s="571" t="s">
        <v>6748</v>
      </c>
      <c r="D10802" s="572">
        <v>24.85</v>
      </c>
    </row>
    <row r="10803" spans="1:4" ht="25.5">
      <c r="A10803" s="571">
        <v>21121</v>
      </c>
      <c r="B10803" s="571" t="s">
        <v>3038</v>
      </c>
      <c r="C10803" s="571" t="s">
        <v>6748</v>
      </c>
      <c r="D10803" s="572">
        <v>2.83</v>
      </c>
    </row>
    <row r="10804" spans="1:4" ht="25.5">
      <c r="A10804" s="571">
        <v>38010</v>
      </c>
      <c r="B10804" s="571" t="s">
        <v>3686</v>
      </c>
      <c r="C10804" s="571" t="s">
        <v>6748</v>
      </c>
      <c r="D10804" s="572">
        <v>4.63</v>
      </c>
    </row>
    <row r="10805" spans="1:4" ht="25.5">
      <c r="A10805" s="571">
        <v>38011</v>
      </c>
      <c r="B10805" s="571" t="s">
        <v>3687</v>
      </c>
      <c r="C10805" s="571" t="s">
        <v>6748</v>
      </c>
      <c r="D10805" s="572">
        <v>8.5500000000000007</v>
      </c>
    </row>
    <row r="10806" spans="1:4" ht="25.5">
      <c r="A10806" s="571">
        <v>38012</v>
      </c>
      <c r="B10806" s="571" t="s">
        <v>3688</v>
      </c>
      <c r="C10806" s="571" t="s">
        <v>6748</v>
      </c>
      <c r="D10806" s="572">
        <v>29.23</v>
      </c>
    </row>
    <row r="10807" spans="1:4" ht="25.5">
      <c r="A10807" s="571">
        <v>38013</v>
      </c>
      <c r="B10807" s="571" t="s">
        <v>3689</v>
      </c>
      <c r="C10807" s="571" t="s">
        <v>6748</v>
      </c>
      <c r="D10807" s="572">
        <v>37.950000000000003</v>
      </c>
    </row>
    <row r="10808" spans="1:4" ht="25.5">
      <c r="A10808" s="571">
        <v>38014</v>
      </c>
      <c r="B10808" s="571" t="s">
        <v>3690</v>
      </c>
      <c r="C10808" s="571" t="s">
        <v>6748</v>
      </c>
      <c r="D10808" s="572">
        <v>61.75</v>
      </c>
    </row>
    <row r="10809" spans="1:4" ht="25.5">
      <c r="A10809" s="571">
        <v>38015</v>
      </c>
      <c r="B10809" s="571" t="s">
        <v>3691</v>
      </c>
      <c r="C10809" s="571" t="s">
        <v>6748</v>
      </c>
      <c r="D10809" s="572">
        <v>149.12</v>
      </c>
    </row>
    <row r="10810" spans="1:4" ht="25.5">
      <c r="A10810" s="571">
        <v>38016</v>
      </c>
      <c r="B10810" s="571" t="s">
        <v>3692</v>
      </c>
      <c r="C10810" s="571" t="s">
        <v>6748</v>
      </c>
      <c r="D10810" s="572">
        <v>181.44</v>
      </c>
    </row>
    <row r="10811" spans="1:4" ht="25.5">
      <c r="A10811" s="571">
        <v>12741</v>
      </c>
      <c r="B10811" s="571" t="s">
        <v>2718</v>
      </c>
      <c r="C10811" s="571" t="s">
        <v>6748</v>
      </c>
      <c r="D10811" s="572">
        <v>547.5</v>
      </c>
    </row>
    <row r="10812" spans="1:4" ht="25.5">
      <c r="A10812" s="571">
        <v>12733</v>
      </c>
      <c r="B10812" s="571" t="s">
        <v>2710</v>
      </c>
      <c r="C10812" s="571" t="s">
        <v>6748</v>
      </c>
      <c r="D10812" s="572">
        <v>2.75</v>
      </c>
    </row>
    <row r="10813" spans="1:4" ht="25.5">
      <c r="A10813" s="571">
        <v>12734</v>
      </c>
      <c r="B10813" s="571" t="s">
        <v>2711</v>
      </c>
      <c r="C10813" s="571" t="s">
        <v>6748</v>
      </c>
      <c r="D10813" s="572">
        <v>5.87</v>
      </c>
    </row>
    <row r="10814" spans="1:4" ht="25.5">
      <c r="A10814" s="571">
        <v>12735</v>
      </c>
      <c r="B10814" s="571" t="s">
        <v>2712</v>
      </c>
      <c r="C10814" s="571" t="s">
        <v>6748</v>
      </c>
      <c r="D10814" s="572">
        <v>9.66</v>
      </c>
    </row>
    <row r="10815" spans="1:4" ht="25.5">
      <c r="A10815" s="571">
        <v>12736</v>
      </c>
      <c r="B10815" s="571" t="s">
        <v>2713</v>
      </c>
      <c r="C10815" s="571" t="s">
        <v>6748</v>
      </c>
      <c r="D10815" s="572">
        <v>22.08</v>
      </c>
    </row>
    <row r="10816" spans="1:4" ht="25.5">
      <c r="A10816" s="571">
        <v>12737</v>
      </c>
      <c r="B10816" s="571" t="s">
        <v>2714</v>
      </c>
      <c r="C10816" s="571" t="s">
        <v>6748</v>
      </c>
      <c r="D10816" s="572">
        <v>28.44</v>
      </c>
    </row>
    <row r="10817" spans="1:4" ht="25.5">
      <c r="A10817" s="571">
        <v>12738</v>
      </c>
      <c r="B10817" s="571" t="s">
        <v>2715</v>
      </c>
      <c r="C10817" s="571" t="s">
        <v>6748</v>
      </c>
      <c r="D10817" s="572">
        <v>56.22</v>
      </c>
    </row>
    <row r="10818" spans="1:4" ht="25.5">
      <c r="A10818" s="571">
        <v>12739</v>
      </c>
      <c r="B10818" s="571" t="s">
        <v>2716</v>
      </c>
      <c r="C10818" s="571" t="s">
        <v>6748</v>
      </c>
      <c r="D10818" s="572">
        <v>160.05000000000001</v>
      </c>
    </row>
    <row r="10819" spans="1:4" ht="25.5">
      <c r="A10819" s="571">
        <v>12740</v>
      </c>
      <c r="B10819" s="571" t="s">
        <v>2717</v>
      </c>
      <c r="C10819" s="571" t="s">
        <v>6748</v>
      </c>
      <c r="D10819" s="572">
        <v>250.41</v>
      </c>
    </row>
    <row r="10820" spans="1:4">
      <c r="A10820" s="571">
        <v>6297</v>
      </c>
      <c r="B10820" s="571" t="s">
        <v>1719</v>
      </c>
      <c r="C10820" s="571" t="s">
        <v>6748</v>
      </c>
      <c r="D10820" s="572">
        <v>21.18</v>
      </c>
    </row>
    <row r="10821" spans="1:4">
      <c r="A10821" s="571">
        <v>6296</v>
      </c>
      <c r="B10821" s="571" t="s">
        <v>1718</v>
      </c>
      <c r="C10821" s="571" t="s">
        <v>6748</v>
      </c>
      <c r="D10821" s="572">
        <v>16.71</v>
      </c>
    </row>
    <row r="10822" spans="1:4">
      <c r="A10822" s="571">
        <v>6294</v>
      </c>
      <c r="B10822" s="571" t="s">
        <v>1716</v>
      </c>
      <c r="C10822" s="571" t="s">
        <v>6748</v>
      </c>
      <c r="D10822" s="572">
        <v>4.76</v>
      </c>
    </row>
    <row r="10823" spans="1:4">
      <c r="A10823" s="571">
        <v>6323</v>
      </c>
      <c r="B10823" s="571" t="s">
        <v>1745</v>
      </c>
      <c r="C10823" s="571" t="s">
        <v>6748</v>
      </c>
      <c r="D10823" s="572">
        <v>10.92</v>
      </c>
    </row>
    <row r="10824" spans="1:4">
      <c r="A10824" s="571">
        <v>6299</v>
      </c>
      <c r="B10824" s="571" t="s">
        <v>1721</v>
      </c>
      <c r="C10824" s="571" t="s">
        <v>6748</v>
      </c>
      <c r="D10824" s="572">
        <v>63.7</v>
      </c>
    </row>
    <row r="10825" spans="1:4">
      <c r="A10825" s="571">
        <v>6298</v>
      </c>
      <c r="B10825" s="571" t="s">
        <v>1720</v>
      </c>
      <c r="C10825" s="571" t="s">
        <v>6748</v>
      </c>
      <c r="D10825" s="572">
        <v>33.54</v>
      </c>
    </row>
    <row r="10826" spans="1:4">
      <c r="A10826" s="571">
        <v>6295</v>
      </c>
      <c r="B10826" s="571" t="s">
        <v>1717</v>
      </c>
      <c r="C10826" s="571" t="s">
        <v>6748</v>
      </c>
      <c r="D10826" s="572">
        <v>6.78</v>
      </c>
    </row>
    <row r="10827" spans="1:4">
      <c r="A10827" s="571">
        <v>6322</v>
      </c>
      <c r="B10827" s="571" t="s">
        <v>1744</v>
      </c>
      <c r="C10827" s="571" t="s">
        <v>6748</v>
      </c>
      <c r="D10827" s="572">
        <v>85.31</v>
      </c>
    </row>
    <row r="10828" spans="1:4">
      <c r="A10828" s="571">
        <v>6300</v>
      </c>
      <c r="B10828" s="571" t="s">
        <v>1722</v>
      </c>
      <c r="C10828" s="571" t="s">
        <v>6748</v>
      </c>
      <c r="D10828" s="572">
        <v>157.29</v>
      </c>
    </row>
    <row r="10829" spans="1:4">
      <c r="A10829" s="571">
        <v>6321</v>
      </c>
      <c r="B10829" s="571" t="s">
        <v>1743</v>
      </c>
      <c r="C10829" s="571" t="s">
        <v>6748</v>
      </c>
      <c r="D10829" s="572">
        <v>224.68</v>
      </c>
    </row>
    <row r="10830" spans="1:4">
      <c r="A10830" s="571">
        <v>6301</v>
      </c>
      <c r="B10830" s="571" t="s">
        <v>1723</v>
      </c>
      <c r="C10830" s="571" t="s">
        <v>6748</v>
      </c>
      <c r="D10830" s="572">
        <v>526.63</v>
      </c>
    </row>
    <row r="10831" spans="1:4" ht="25.5">
      <c r="A10831" s="571">
        <v>7105</v>
      </c>
      <c r="B10831" s="571" t="s">
        <v>1765</v>
      </c>
      <c r="C10831" s="571" t="s">
        <v>6748</v>
      </c>
      <c r="D10831" s="572">
        <v>28.54</v>
      </c>
    </row>
    <row r="10832" spans="1:4" ht="25.5">
      <c r="A10832" s="571">
        <v>20183</v>
      </c>
      <c r="B10832" s="571" t="s">
        <v>2953</v>
      </c>
      <c r="C10832" s="571" t="s">
        <v>6748</v>
      </c>
      <c r="D10832" s="572">
        <v>27.61</v>
      </c>
    </row>
    <row r="10833" spans="1:4" ht="25.5">
      <c r="A10833" s="571">
        <v>38448</v>
      </c>
      <c r="B10833" s="571" t="s">
        <v>3866</v>
      </c>
      <c r="C10833" s="571" t="s">
        <v>6748</v>
      </c>
      <c r="D10833" s="572">
        <v>146.47999999999999</v>
      </c>
    </row>
    <row r="10834" spans="1:4" ht="25.5">
      <c r="A10834" s="571">
        <v>20182</v>
      </c>
      <c r="B10834" s="571" t="s">
        <v>2952</v>
      </c>
      <c r="C10834" s="571" t="s">
        <v>6748</v>
      </c>
      <c r="D10834" s="572">
        <v>20.36</v>
      </c>
    </row>
    <row r="10835" spans="1:4" ht="25.5">
      <c r="A10835" s="571">
        <v>7119</v>
      </c>
      <c r="B10835" s="571" t="s">
        <v>1774</v>
      </c>
      <c r="C10835" s="571" t="s">
        <v>6748</v>
      </c>
      <c r="D10835" s="572">
        <v>6.29</v>
      </c>
    </row>
    <row r="10836" spans="1:4" ht="25.5">
      <c r="A10836" s="571">
        <v>7120</v>
      </c>
      <c r="B10836" s="571" t="s">
        <v>1775</v>
      </c>
      <c r="C10836" s="571" t="s">
        <v>6748</v>
      </c>
      <c r="D10836" s="572">
        <v>3.73</v>
      </c>
    </row>
    <row r="10837" spans="1:4" ht="25.5">
      <c r="A10837" s="571">
        <v>6319</v>
      </c>
      <c r="B10837" s="571" t="s">
        <v>1741</v>
      </c>
      <c r="C10837" s="571" t="s">
        <v>6748</v>
      </c>
      <c r="D10837" s="572">
        <v>24.88</v>
      </c>
    </row>
    <row r="10838" spans="1:4" ht="25.5">
      <c r="A10838" s="571">
        <v>6304</v>
      </c>
      <c r="B10838" s="571" t="s">
        <v>1726</v>
      </c>
      <c r="C10838" s="571" t="s">
        <v>6748</v>
      </c>
      <c r="D10838" s="572">
        <v>24.88</v>
      </c>
    </row>
    <row r="10839" spans="1:4" ht="25.5">
      <c r="A10839" s="571">
        <v>21116</v>
      </c>
      <c r="B10839" s="571" t="s">
        <v>3034</v>
      </c>
      <c r="C10839" s="571" t="s">
        <v>6748</v>
      </c>
      <c r="D10839" s="572">
        <v>18.84</v>
      </c>
    </row>
    <row r="10840" spans="1:4" ht="25.5">
      <c r="A10840" s="571">
        <v>6320</v>
      </c>
      <c r="B10840" s="571" t="s">
        <v>1742</v>
      </c>
      <c r="C10840" s="571" t="s">
        <v>6748</v>
      </c>
      <c r="D10840" s="572">
        <v>12.81</v>
      </c>
    </row>
    <row r="10841" spans="1:4" ht="25.5">
      <c r="A10841" s="571">
        <v>6303</v>
      </c>
      <c r="B10841" s="571" t="s">
        <v>1725</v>
      </c>
      <c r="C10841" s="571" t="s">
        <v>6748</v>
      </c>
      <c r="D10841" s="572">
        <v>12.81</v>
      </c>
    </row>
    <row r="10842" spans="1:4" ht="25.5">
      <c r="A10842" s="571">
        <v>6308</v>
      </c>
      <c r="B10842" s="571" t="s">
        <v>1730</v>
      </c>
      <c r="C10842" s="571" t="s">
        <v>6748</v>
      </c>
      <c r="D10842" s="572">
        <v>68.849999999999994</v>
      </c>
    </row>
    <row r="10843" spans="1:4" ht="25.5">
      <c r="A10843" s="571">
        <v>6317</v>
      </c>
      <c r="B10843" s="571" t="s">
        <v>1739</v>
      </c>
      <c r="C10843" s="571" t="s">
        <v>6748</v>
      </c>
      <c r="D10843" s="572">
        <v>68.849999999999994</v>
      </c>
    </row>
    <row r="10844" spans="1:4" ht="25.5">
      <c r="A10844" s="571">
        <v>6307</v>
      </c>
      <c r="B10844" s="571" t="s">
        <v>1729</v>
      </c>
      <c r="C10844" s="571" t="s">
        <v>6748</v>
      </c>
      <c r="D10844" s="572">
        <v>68.849999999999994</v>
      </c>
    </row>
    <row r="10845" spans="1:4" ht="25.5">
      <c r="A10845" s="571">
        <v>6309</v>
      </c>
      <c r="B10845" s="571" t="s">
        <v>1731</v>
      </c>
      <c r="C10845" s="571" t="s">
        <v>6748</v>
      </c>
      <c r="D10845" s="572">
        <v>70.849999999999994</v>
      </c>
    </row>
    <row r="10846" spans="1:4" ht="25.5">
      <c r="A10846" s="571">
        <v>6318</v>
      </c>
      <c r="B10846" s="571" t="s">
        <v>1740</v>
      </c>
      <c r="C10846" s="571" t="s">
        <v>6748</v>
      </c>
      <c r="D10846" s="572">
        <v>37.14</v>
      </c>
    </row>
    <row r="10847" spans="1:4" ht="25.5">
      <c r="A10847" s="571">
        <v>6306</v>
      </c>
      <c r="B10847" s="571" t="s">
        <v>1728</v>
      </c>
      <c r="C10847" s="571" t="s">
        <v>6748</v>
      </c>
      <c r="D10847" s="572">
        <v>37.14</v>
      </c>
    </row>
    <row r="10848" spans="1:4" ht="25.5">
      <c r="A10848" s="571">
        <v>6305</v>
      </c>
      <c r="B10848" s="571" t="s">
        <v>1727</v>
      </c>
      <c r="C10848" s="571" t="s">
        <v>6748</v>
      </c>
      <c r="D10848" s="572">
        <v>37.14</v>
      </c>
    </row>
    <row r="10849" spans="1:4" ht="25.5">
      <c r="A10849" s="571">
        <v>6302</v>
      </c>
      <c r="B10849" s="571" t="s">
        <v>1724</v>
      </c>
      <c r="C10849" s="571" t="s">
        <v>6748</v>
      </c>
      <c r="D10849" s="572">
        <v>7.87</v>
      </c>
    </row>
    <row r="10850" spans="1:4" ht="25.5">
      <c r="A10850" s="571">
        <v>6312</v>
      </c>
      <c r="B10850" s="571" t="s">
        <v>1734</v>
      </c>
      <c r="C10850" s="571" t="s">
        <v>6748</v>
      </c>
      <c r="D10850" s="572">
        <v>99.03</v>
      </c>
    </row>
    <row r="10851" spans="1:4" ht="25.5">
      <c r="A10851" s="571">
        <v>6311</v>
      </c>
      <c r="B10851" s="571" t="s">
        <v>1733</v>
      </c>
      <c r="C10851" s="571" t="s">
        <v>6748</v>
      </c>
      <c r="D10851" s="572">
        <v>99.03</v>
      </c>
    </row>
    <row r="10852" spans="1:4" ht="25.5">
      <c r="A10852" s="571">
        <v>6310</v>
      </c>
      <c r="B10852" s="571" t="s">
        <v>1732</v>
      </c>
      <c r="C10852" s="571" t="s">
        <v>6748</v>
      </c>
      <c r="D10852" s="572">
        <v>99.03</v>
      </c>
    </row>
    <row r="10853" spans="1:4" ht="25.5">
      <c r="A10853" s="571">
        <v>6314</v>
      </c>
      <c r="B10853" s="571" t="s">
        <v>1736</v>
      </c>
      <c r="C10853" s="571" t="s">
        <v>6748</v>
      </c>
      <c r="D10853" s="572">
        <v>99.03</v>
      </c>
    </row>
    <row r="10854" spans="1:4" ht="25.5">
      <c r="A10854" s="571">
        <v>6313</v>
      </c>
      <c r="B10854" s="571" t="s">
        <v>1735</v>
      </c>
      <c r="C10854" s="571" t="s">
        <v>6748</v>
      </c>
      <c r="D10854" s="572">
        <v>99.03</v>
      </c>
    </row>
    <row r="10855" spans="1:4" ht="25.5">
      <c r="A10855" s="571">
        <v>6315</v>
      </c>
      <c r="B10855" s="571" t="s">
        <v>1737</v>
      </c>
      <c r="C10855" s="571" t="s">
        <v>6748</v>
      </c>
      <c r="D10855" s="572">
        <v>187.51</v>
      </c>
    </row>
    <row r="10856" spans="1:4" ht="25.5">
      <c r="A10856" s="571">
        <v>6316</v>
      </c>
      <c r="B10856" s="571" t="s">
        <v>1738</v>
      </c>
      <c r="C10856" s="571" t="s">
        <v>6748</v>
      </c>
      <c r="D10856" s="572">
        <v>187.51</v>
      </c>
    </row>
    <row r="10857" spans="1:4" ht="38.25">
      <c r="A10857" s="571">
        <v>38878</v>
      </c>
      <c r="B10857" s="571" t="s">
        <v>7088</v>
      </c>
      <c r="C10857" s="571" t="s">
        <v>6748</v>
      </c>
      <c r="D10857" s="572">
        <v>12.23</v>
      </c>
    </row>
    <row r="10858" spans="1:4" ht="38.25">
      <c r="A10858" s="571">
        <v>38879</v>
      </c>
      <c r="B10858" s="571" t="s">
        <v>7089</v>
      </c>
      <c r="C10858" s="571" t="s">
        <v>6748</v>
      </c>
      <c r="D10858" s="572">
        <v>22.93</v>
      </c>
    </row>
    <row r="10859" spans="1:4" ht="38.25">
      <c r="A10859" s="571">
        <v>38881</v>
      </c>
      <c r="B10859" s="571" t="s">
        <v>7091</v>
      </c>
      <c r="C10859" s="571" t="s">
        <v>6748</v>
      </c>
      <c r="D10859" s="572">
        <v>11.99</v>
      </c>
    </row>
    <row r="10860" spans="1:4" ht="38.25">
      <c r="A10860" s="571">
        <v>38880</v>
      </c>
      <c r="B10860" s="571" t="s">
        <v>7090</v>
      </c>
      <c r="C10860" s="571" t="s">
        <v>6748</v>
      </c>
      <c r="D10860" s="572">
        <v>12.57</v>
      </c>
    </row>
    <row r="10861" spans="1:4" ht="38.25">
      <c r="A10861" s="571">
        <v>38882</v>
      </c>
      <c r="B10861" s="571" t="s">
        <v>7092</v>
      </c>
      <c r="C10861" s="571" t="s">
        <v>6748</v>
      </c>
      <c r="D10861" s="572">
        <v>13.02</v>
      </c>
    </row>
    <row r="10862" spans="1:4" ht="38.25">
      <c r="A10862" s="571">
        <v>38883</v>
      </c>
      <c r="B10862" s="571" t="s">
        <v>7093</v>
      </c>
      <c r="C10862" s="571" t="s">
        <v>6748</v>
      </c>
      <c r="D10862" s="572">
        <v>19.25</v>
      </c>
    </row>
    <row r="10863" spans="1:4" ht="38.25">
      <c r="A10863" s="571">
        <v>38884</v>
      </c>
      <c r="B10863" s="571" t="s">
        <v>7094</v>
      </c>
      <c r="C10863" s="571" t="s">
        <v>6748</v>
      </c>
      <c r="D10863" s="572">
        <v>20.9</v>
      </c>
    </row>
    <row r="10864" spans="1:4" ht="38.25">
      <c r="A10864" s="571">
        <v>38885</v>
      </c>
      <c r="B10864" s="571" t="s">
        <v>7095</v>
      </c>
      <c r="C10864" s="571" t="s">
        <v>6748</v>
      </c>
      <c r="D10864" s="572">
        <v>20.22</v>
      </c>
    </row>
    <row r="10865" spans="1:4" ht="38.25">
      <c r="A10865" s="571">
        <v>38886</v>
      </c>
      <c r="B10865" s="571" t="s">
        <v>7096</v>
      </c>
      <c r="C10865" s="571" t="s">
        <v>6748</v>
      </c>
      <c r="D10865" s="572">
        <v>21.82</v>
      </c>
    </row>
    <row r="10866" spans="1:4" ht="38.25">
      <c r="A10866" s="571">
        <v>38887</v>
      </c>
      <c r="B10866" s="571" t="s">
        <v>7097</v>
      </c>
      <c r="C10866" s="571" t="s">
        <v>6748</v>
      </c>
      <c r="D10866" s="572">
        <v>19.600000000000001</v>
      </c>
    </row>
    <row r="10867" spans="1:4" ht="38.25">
      <c r="A10867" s="571">
        <v>38888</v>
      </c>
      <c r="B10867" s="571" t="s">
        <v>7098</v>
      </c>
      <c r="C10867" s="571" t="s">
        <v>6748</v>
      </c>
      <c r="D10867" s="572">
        <v>23.3</v>
      </c>
    </row>
    <row r="10868" spans="1:4" ht="38.25">
      <c r="A10868" s="571">
        <v>38890</v>
      </c>
      <c r="B10868" s="571" t="s">
        <v>7099</v>
      </c>
      <c r="C10868" s="571" t="s">
        <v>6748</v>
      </c>
      <c r="D10868" s="572">
        <v>34.64</v>
      </c>
    </row>
    <row r="10869" spans="1:4" ht="38.25">
      <c r="A10869" s="571">
        <v>38893</v>
      </c>
      <c r="B10869" s="571" t="s">
        <v>7100</v>
      </c>
      <c r="C10869" s="571" t="s">
        <v>6748</v>
      </c>
      <c r="D10869" s="572">
        <v>27.85</v>
      </c>
    </row>
    <row r="10870" spans="1:4" ht="38.25">
      <c r="A10870" s="571">
        <v>38894</v>
      </c>
      <c r="B10870" s="571" t="s">
        <v>7101</v>
      </c>
      <c r="C10870" s="571" t="s">
        <v>6748</v>
      </c>
      <c r="D10870" s="572">
        <v>35.369999999999997</v>
      </c>
    </row>
    <row r="10871" spans="1:4" ht="38.25">
      <c r="A10871" s="571">
        <v>38896</v>
      </c>
      <c r="B10871" s="571" t="s">
        <v>7102</v>
      </c>
      <c r="C10871" s="571" t="s">
        <v>6748</v>
      </c>
      <c r="D10871" s="572">
        <v>36.07</v>
      </c>
    </row>
    <row r="10872" spans="1:4" ht="25.5">
      <c r="A10872" s="571">
        <v>39324</v>
      </c>
      <c r="B10872" s="571" t="s">
        <v>4045</v>
      </c>
      <c r="C10872" s="571" t="s">
        <v>6748</v>
      </c>
      <c r="D10872" s="572">
        <v>6.28</v>
      </c>
    </row>
    <row r="10873" spans="1:4" ht="25.5">
      <c r="A10873" s="571">
        <v>39325</v>
      </c>
      <c r="B10873" s="571" t="s">
        <v>4046</v>
      </c>
      <c r="C10873" s="571" t="s">
        <v>6748</v>
      </c>
      <c r="D10873" s="572">
        <v>9.51</v>
      </c>
    </row>
    <row r="10874" spans="1:4" ht="25.5">
      <c r="A10874" s="571">
        <v>39326</v>
      </c>
      <c r="B10874" s="571" t="s">
        <v>4047</v>
      </c>
      <c r="C10874" s="571" t="s">
        <v>6748</v>
      </c>
      <c r="D10874" s="572">
        <v>24.49</v>
      </c>
    </row>
    <row r="10875" spans="1:4" ht="25.5">
      <c r="A10875" s="571">
        <v>39327</v>
      </c>
      <c r="B10875" s="571" t="s">
        <v>4048</v>
      </c>
      <c r="C10875" s="571" t="s">
        <v>6748</v>
      </c>
      <c r="D10875" s="572">
        <v>37.1</v>
      </c>
    </row>
    <row r="10876" spans="1:4" ht="38.25">
      <c r="A10876" s="571">
        <v>20176</v>
      </c>
      <c r="B10876" s="571" t="s">
        <v>2946</v>
      </c>
      <c r="C10876" s="571" t="s">
        <v>6748</v>
      </c>
      <c r="D10876" s="572">
        <v>57.86</v>
      </c>
    </row>
    <row r="10877" spans="1:4" ht="25.5">
      <c r="A10877" s="571">
        <v>11378</v>
      </c>
      <c r="B10877" s="571" t="s">
        <v>2336</v>
      </c>
      <c r="C10877" s="571" t="s">
        <v>6748</v>
      </c>
      <c r="D10877" s="572">
        <v>70.7</v>
      </c>
    </row>
    <row r="10878" spans="1:4" ht="25.5">
      <c r="A10878" s="571">
        <v>11379</v>
      </c>
      <c r="B10878" s="571" t="s">
        <v>2337</v>
      </c>
      <c r="C10878" s="571" t="s">
        <v>6748</v>
      </c>
      <c r="D10878" s="572">
        <v>77.22</v>
      </c>
    </row>
    <row r="10879" spans="1:4" ht="25.5">
      <c r="A10879" s="571">
        <v>11493</v>
      </c>
      <c r="B10879" s="571" t="s">
        <v>2360</v>
      </c>
      <c r="C10879" s="571" t="s">
        <v>6748</v>
      </c>
      <c r="D10879" s="572">
        <v>39.08</v>
      </c>
    </row>
    <row r="10880" spans="1:4" ht="38.25">
      <c r="A10880" s="571">
        <v>41896</v>
      </c>
      <c r="B10880" s="571" t="s">
        <v>4530</v>
      </c>
      <c r="C10880" s="571" t="s">
        <v>6748</v>
      </c>
      <c r="D10880" s="572">
        <v>214.59</v>
      </c>
    </row>
    <row r="10881" spans="1:4" ht="38.25">
      <c r="A10881" s="571">
        <v>7068</v>
      </c>
      <c r="B10881" s="571" t="s">
        <v>1754</v>
      </c>
      <c r="C10881" s="571" t="s">
        <v>6748</v>
      </c>
      <c r="D10881" s="572">
        <v>379.32</v>
      </c>
    </row>
    <row r="10882" spans="1:4" ht="25.5">
      <c r="A10882" s="571">
        <v>7106</v>
      </c>
      <c r="B10882" s="571" t="s">
        <v>1766</v>
      </c>
      <c r="C10882" s="571" t="s">
        <v>6748</v>
      </c>
      <c r="D10882" s="572">
        <v>85.21</v>
      </c>
    </row>
    <row r="10883" spans="1:4" ht="25.5">
      <c r="A10883" s="571">
        <v>7104</v>
      </c>
      <c r="B10883" s="571" t="s">
        <v>1764</v>
      </c>
      <c r="C10883" s="571" t="s">
        <v>6748</v>
      </c>
      <c r="D10883" s="572">
        <v>2.34</v>
      </c>
    </row>
    <row r="10884" spans="1:4" ht="25.5">
      <c r="A10884" s="571">
        <v>7136</v>
      </c>
      <c r="B10884" s="571" t="s">
        <v>1787</v>
      </c>
      <c r="C10884" s="571" t="s">
        <v>6748</v>
      </c>
      <c r="D10884" s="572">
        <v>4.5599999999999996</v>
      </c>
    </row>
    <row r="10885" spans="1:4" ht="25.5">
      <c r="A10885" s="571">
        <v>7128</v>
      </c>
      <c r="B10885" s="571" t="s">
        <v>1780</v>
      </c>
      <c r="C10885" s="571" t="s">
        <v>6748</v>
      </c>
      <c r="D10885" s="572">
        <v>6.21</v>
      </c>
    </row>
    <row r="10886" spans="1:4" ht="25.5">
      <c r="A10886" s="571">
        <v>7108</v>
      </c>
      <c r="B10886" s="571" t="s">
        <v>1767</v>
      </c>
      <c r="C10886" s="571" t="s">
        <v>6748</v>
      </c>
      <c r="D10886" s="572">
        <v>6.88</v>
      </c>
    </row>
    <row r="10887" spans="1:4" ht="25.5">
      <c r="A10887" s="571">
        <v>7129</v>
      </c>
      <c r="B10887" s="571" t="s">
        <v>1781</v>
      </c>
      <c r="C10887" s="571" t="s">
        <v>6748</v>
      </c>
      <c r="D10887" s="572">
        <v>6.92</v>
      </c>
    </row>
    <row r="10888" spans="1:4" ht="25.5">
      <c r="A10888" s="571">
        <v>7130</v>
      </c>
      <c r="B10888" s="571" t="s">
        <v>1782</v>
      </c>
      <c r="C10888" s="571" t="s">
        <v>6748</v>
      </c>
      <c r="D10888" s="572">
        <v>9.3699999999999992</v>
      </c>
    </row>
    <row r="10889" spans="1:4" ht="25.5">
      <c r="A10889" s="571">
        <v>7131</v>
      </c>
      <c r="B10889" s="571" t="s">
        <v>1783</v>
      </c>
      <c r="C10889" s="571" t="s">
        <v>6748</v>
      </c>
      <c r="D10889" s="572">
        <v>10.77</v>
      </c>
    </row>
    <row r="10890" spans="1:4" ht="25.5">
      <c r="A10890" s="571">
        <v>7132</v>
      </c>
      <c r="B10890" s="571" t="s">
        <v>1784</v>
      </c>
      <c r="C10890" s="571" t="s">
        <v>6748</v>
      </c>
      <c r="D10890" s="572">
        <v>32.11</v>
      </c>
    </row>
    <row r="10891" spans="1:4" ht="25.5">
      <c r="A10891" s="571">
        <v>7133</v>
      </c>
      <c r="B10891" s="571" t="s">
        <v>1785</v>
      </c>
      <c r="C10891" s="571" t="s">
        <v>6748</v>
      </c>
      <c r="D10891" s="572">
        <v>50.96</v>
      </c>
    </row>
    <row r="10892" spans="1:4" ht="38.25">
      <c r="A10892" s="571">
        <v>37420</v>
      </c>
      <c r="B10892" s="571" t="s">
        <v>3477</v>
      </c>
      <c r="C10892" s="571" t="s">
        <v>6748</v>
      </c>
      <c r="D10892" s="572">
        <v>29.96</v>
      </c>
    </row>
    <row r="10893" spans="1:4" ht="38.25">
      <c r="A10893" s="571">
        <v>37421</v>
      </c>
      <c r="B10893" s="571" t="s">
        <v>3478</v>
      </c>
      <c r="C10893" s="571" t="s">
        <v>6748</v>
      </c>
      <c r="D10893" s="572">
        <v>40.950000000000003</v>
      </c>
    </row>
    <row r="10894" spans="1:4" ht="38.25">
      <c r="A10894" s="571">
        <v>37422</v>
      </c>
      <c r="B10894" s="571" t="s">
        <v>3479</v>
      </c>
      <c r="C10894" s="571" t="s">
        <v>6748</v>
      </c>
      <c r="D10894" s="572">
        <v>38.33</v>
      </c>
    </row>
    <row r="10895" spans="1:4" ht="25.5">
      <c r="A10895" s="571">
        <v>37443</v>
      </c>
      <c r="B10895" s="571" t="s">
        <v>3500</v>
      </c>
      <c r="C10895" s="571" t="s">
        <v>6748</v>
      </c>
      <c r="D10895" s="572">
        <v>120.73</v>
      </c>
    </row>
    <row r="10896" spans="1:4" ht="25.5">
      <c r="A10896" s="571">
        <v>37444</v>
      </c>
      <c r="B10896" s="571" t="s">
        <v>3501</v>
      </c>
      <c r="C10896" s="571" t="s">
        <v>6748</v>
      </c>
      <c r="D10896" s="572">
        <v>122.78</v>
      </c>
    </row>
    <row r="10897" spans="1:4" ht="25.5">
      <c r="A10897" s="571">
        <v>37445</v>
      </c>
      <c r="B10897" s="571" t="s">
        <v>3502</v>
      </c>
      <c r="C10897" s="571" t="s">
        <v>6748</v>
      </c>
      <c r="D10897" s="572">
        <v>186.1</v>
      </c>
    </row>
    <row r="10898" spans="1:4" ht="25.5">
      <c r="A10898" s="571">
        <v>37446</v>
      </c>
      <c r="B10898" s="571" t="s">
        <v>3503</v>
      </c>
      <c r="C10898" s="571" t="s">
        <v>6748</v>
      </c>
      <c r="D10898" s="572">
        <v>202.88</v>
      </c>
    </row>
    <row r="10899" spans="1:4" ht="25.5">
      <c r="A10899" s="571">
        <v>37447</v>
      </c>
      <c r="B10899" s="571" t="s">
        <v>3504</v>
      </c>
      <c r="C10899" s="571" t="s">
        <v>6748</v>
      </c>
      <c r="D10899" s="572">
        <v>206.06</v>
      </c>
    </row>
    <row r="10900" spans="1:4" ht="25.5">
      <c r="A10900" s="571">
        <v>37448</v>
      </c>
      <c r="B10900" s="571" t="s">
        <v>3505</v>
      </c>
      <c r="C10900" s="571" t="s">
        <v>6748</v>
      </c>
      <c r="D10900" s="572">
        <v>282.64</v>
      </c>
    </row>
    <row r="10901" spans="1:4" ht="25.5">
      <c r="A10901" s="571">
        <v>37440</v>
      </c>
      <c r="B10901" s="571" t="s">
        <v>3497</v>
      </c>
      <c r="C10901" s="571" t="s">
        <v>6748</v>
      </c>
      <c r="D10901" s="572">
        <v>95.83</v>
      </c>
    </row>
    <row r="10902" spans="1:4" ht="25.5">
      <c r="A10902" s="571">
        <v>37441</v>
      </c>
      <c r="B10902" s="571" t="s">
        <v>3498</v>
      </c>
      <c r="C10902" s="571" t="s">
        <v>6748</v>
      </c>
      <c r="D10902" s="572">
        <v>95.83</v>
      </c>
    </row>
    <row r="10903" spans="1:4" ht="25.5">
      <c r="A10903" s="571">
        <v>37442</v>
      </c>
      <c r="B10903" s="571" t="s">
        <v>3499</v>
      </c>
      <c r="C10903" s="571" t="s">
        <v>6748</v>
      </c>
      <c r="D10903" s="572">
        <v>115.42</v>
      </c>
    </row>
    <row r="10904" spans="1:4" ht="25.5">
      <c r="A10904" s="571">
        <v>38017</v>
      </c>
      <c r="B10904" s="571" t="s">
        <v>3693</v>
      </c>
      <c r="C10904" s="571" t="s">
        <v>6748</v>
      </c>
      <c r="D10904" s="572">
        <v>8.94</v>
      </c>
    </row>
    <row r="10905" spans="1:4" ht="25.5">
      <c r="A10905" s="571">
        <v>38018</v>
      </c>
      <c r="B10905" s="571" t="s">
        <v>3694</v>
      </c>
      <c r="C10905" s="571" t="s">
        <v>6748</v>
      </c>
      <c r="D10905" s="572">
        <v>9.86</v>
      </c>
    </row>
    <row r="10906" spans="1:4" ht="38.25">
      <c r="A10906" s="571">
        <v>39895</v>
      </c>
      <c r="B10906" s="571" t="s">
        <v>4334</v>
      </c>
      <c r="C10906" s="571" t="s">
        <v>6748</v>
      </c>
      <c r="D10906" s="572">
        <v>19.89</v>
      </c>
    </row>
    <row r="10907" spans="1:4" ht="38.25">
      <c r="A10907" s="571">
        <v>39896</v>
      </c>
      <c r="B10907" s="571" t="s">
        <v>4335</v>
      </c>
      <c r="C10907" s="571" t="s">
        <v>6748</v>
      </c>
      <c r="D10907" s="572">
        <v>29.15</v>
      </c>
    </row>
    <row r="10908" spans="1:4" ht="25.5">
      <c r="A10908" s="571">
        <v>38873</v>
      </c>
      <c r="B10908" s="571" t="s">
        <v>7084</v>
      </c>
      <c r="C10908" s="571" t="s">
        <v>6748</v>
      </c>
      <c r="D10908" s="572">
        <v>10.85</v>
      </c>
    </row>
    <row r="10909" spans="1:4" ht="25.5">
      <c r="A10909" s="571">
        <v>38874</v>
      </c>
      <c r="B10909" s="571" t="s">
        <v>7085</v>
      </c>
      <c r="C10909" s="571" t="s">
        <v>6748</v>
      </c>
      <c r="D10909" s="572">
        <v>13.19</v>
      </c>
    </row>
    <row r="10910" spans="1:4" ht="25.5">
      <c r="A10910" s="571">
        <v>38875</v>
      </c>
      <c r="B10910" s="571" t="s">
        <v>7086</v>
      </c>
      <c r="C10910" s="571" t="s">
        <v>6748</v>
      </c>
      <c r="D10910" s="572">
        <v>23.31</v>
      </c>
    </row>
    <row r="10911" spans="1:4" ht="25.5">
      <c r="A10911" s="571">
        <v>38876</v>
      </c>
      <c r="B10911" s="571" t="s">
        <v>7087</v>
      </c>
      <c r="C10911" s="571" t="s">
        <v>6748</v>
      </c>
      <c r="D10911" s="572">
        <v>31.37</v>
      </c>
    </row>
    <row r="10912" spans="1:4" ht="38.25">
      <c r="A10912" s="571">
        <v>39000</v>
      </c>
      <c r="B10912" s="571" t="s">
        <v>7183</v>
      </c>
      <c r="C10912" s="571" t="s">
        <v>6748</v>
      </c>
      <c r="D10912" s="572">
        <v>23.93</v>
      </c>
    </row>
    <row r="10913" spans="1:4" ht="25.5">
      <c r="A10913" s="571">
        <v>38674</v>
      </c>
      <c r="B10913" s="571" t="s">
        <v>3916</v>
      </c>
      <c r="C10913" s="571" t="s">
        <v>6748</v>
      </c>
      <c r="D10913" s="572">
        <v>31.08</v>
      </c>
    </row>
    <row r="10914" spans="1:4" ht="25.5">
      <c r="A10914" s="571">
        <v>38911</v>
      </c>
      <c r="B10914" s="571" t="s">
        <v>7114</v>
      </c>
      <c r="C10914" s="571" t="s">
        <v>6748</v>
      </c>
      <c r="D10914" s="572">
        <v>38.9</v>
      </c>
    </row>
    <row r="10915" spans="1:4" ht="25.5">
      <c r="A10915" s="571">
        <v>38912</v>
      </c>
      <c r="B10915" s="571" t="s">
        <v>7115</v>
      </c>
      <c r="C10915" s="571" t="s">
        <v>6748</v>
      </c>
      <c r="D10915" s="572">
        <v>49.44</v>
      </c>
    </row>
    <row r="10916" spans="1:4" ht="25.5">
      <c r="A10916" s="571">
        <v>38019</v>
      </c>
      <c r="B10916" s="571" t="s">
        <v>3695</v>
      </c>
      <c r="C10916" s="571" t="s">
        <v>6748</v>
      </c>
      <c r="D10916" s="572">
        <v>7.79</v>
      </c>
    </row>
    <row r="10917" spans="1:4" ht="25.5">
      <c r="A10917" s="571">
        <v>38020</v>
      </c>
      <c r="B10917" s="571" t="s">
        <v>3696</v>
      </c>
      <c r="C10917" s="571" t="s">
        <v>6748</v>
      </c>
      <c r="D10917" s="572">
        <v>9.86</v>
      </c>
    </row>
    <row r="10918" spans="1:4" ht="25.5">
      <c r="A10918" s="571">
        <v>38454</v>
      </c>
      <c r="B10918" s="571" t="s">
        <v>7030</v>
      </c>
      <c r="C10918" s="571" t="s">
        <v>6748</v>
      </c>
      <c r="D10918" s="572">
        <v>4.3600000000000003</v>
      </c>
    </row>
    <row r="10919" spans="1:4" ht="25.5">
      <c r="A10919" s="571">
        <v>38455</v>
      </c>
      <c r="B10919" s="571" t="s">
        <v>7031</v>
      </c>
      <c r="C10919" s="571" t="s">
        <v>6748</v>
      </c>
      <c r="D10919" s="572">
        <v>3.99</v>
      </c>
    </row>
    <row r="10920" spans="1:4" ht="25.5">
      <c r="A10920" s="571">
        <v>38462</v>
      </c>
      <c r="B10920" s="571" t="s">
        <v>7038</v>
      </c>
      <c r="C10920" s="571" t="s">
        <v>6748</v>
      </c>
      <c r="D10920" s="572">
        <v>112.85</v>
      </c>
    </row>
    <row r="10921" spans="1:4" ht="25.5">
      <c r="A10921" s="571">
        <v>36362</v>
      </c>
      <c r="B10921" s="571" t="s">
        <v>6998</v>
      </c>
      <c r="C10921" s="571" t="s">
        <v>6748</v>
      </c>
      <c r="D10921" s="572">
        <v>1.72</v>
      </c>
    </row>
    <row r="10922" spans="1:4" ht="25.5">
      <c r="A10922" s="571">
        <v>36298</v>
      </c>
      <c r="B10922" s="571" t="s">
        <v>6983</v>
      </c>
      <c r="C10922" s="571" t="s">
        <v>6748</v>
      </c>
      <c r="D10922" s="572">
        <v>2.54</v>
      </c>
    </row>
    <row r="10923" spans="1:4" ht="25.5">
      <c r="A10923" s="571">
        <v>38456</v>
      </c>
      <c r="B10923" s="571" t="s">
        <v>7032</v>
      </c>
      <c r="C10923" s="571" t="s">
        <v>6748</v>
      </c>
      <c r="D10923" s="572">
        <v>4.1500000000000004</v>
      </c>
    </row>
    <row r="10924" spans="1:4" ht="25.5">
      <c r="A10924" s="571">
        <v>38457</v>
      </c>
      <c r="B10924" s="571" t="s">
        <v>7033</v>
      </c>
      <c r="C10924" s="571" t="s">
        <v>6748</v>
      </c>
      <c r="D10924" s="572">
        <v>9.35</v>
      </c>
    </row>
    <row r="10925" spans="1:4" ht="25.5">
      <c r="A10925" s="571">
        <v>38458</v>
      </c>
      <c r="B10925" s="571" t="s">
        <v>7034</v>
      </c>
      <c r="C10925" s="571" t="s">
        <v>6748</v>
      </c>
      <c r="D10925" s="572">
        <v>12.54</v>
      </c>
    </row>
    <row r="10926" spans="1:4" ht="25.5">
      <c r="A10926" s="571">
        <v>38459</v>
      </c>
      <c r="B10926" s="571" t="s">
        <v>7035</v>
      </c>
      <c r="C10926" s="571" t="s">
        <v>6748</v>
      </c>
      <c r="D10926" s="572">
        <v>22.13</v>
      </c>
    </row>
    <row r="10927" spans="1:4" ht="25.5">
      <c r="A10927" s="571">
        <v>38460</v>
      </c>
      <c r="B10927" s="571" t="s">
        <v>7036</v>
      </c>
      <c r="C10927" s="571" t="s">
        <v>6748</v>
      </c>
      <c r="D10927" s="572">
        <v>46.23</v>
      </c>
    </row>
    <row r="10928" spans="1:4" ht="25.5">
      <c r="A10928" s="571">
        <v>38461</v>
      </c>
      <c r="B10928" s="571" t="s">
        <v>7037</v>
      </c>
      <c r="C10928" s="571" t="s">
        <v>6748</v>
      </c>
      <c r="D10928" s="572">
        <v>70.52</v>
      </c>
    </row>
    <row r="10929" spans="1:4" ht="25.5">
      <c r="A10929" s="571">
        <v>7094</v>
      </c>
      <c r="B10929" s="571" t="s">
        <v>1760</v>
      </c>
      <c r="C10929" s="571" t="s">
        <v>6748</v>
      </c>
      <c r="D10929" s="572">
        <v>6.5</v>
      </c>
    </row>
    <row r="10930" spans="1:4" ht="25.5">
      <c r="A10930" s="571">
        <v>7116</v>
      </c>
      <c r="B10930" s="571" t="s">
        <v>1771</v>
      </c>
      <c r="C10930" s="571" t="s">
        <v>6748</v>
      </c>
      <c r="D10930" s="572">
        <v>2.12</v>
      </c>
    </row>
    <row r="10931" spans="1:4" ht="25.5">
      <c r="A10931" s="571">
        <v>7118</v>
      </c>
      <c r="B10931" s="571" t="s">
        <v>1773</v>
      </c>
      <c r="C10931" s="571" t="s">
        <v>6748</v>
      </c>
      <c r="D10931" s="572">
        <v>13.37</v>
      </c>
    </row>
    <row r="10932" spans="1:4" ht="25.5">
      <c r="A10932" s="571">
        <v>7117</v>
      </c>
      <c r="B10932" s="571" t="s">
        <v>1772</v>
      </c>
      <c r="C10932" s="571" t="s">
        <v>6748</v>
      </c>
      <c r="D10932" s="572">
        <v>10.17</v>
      </c>
    </row>
    <row r="10933" spans="1:4" ht="25.5">
      <c r="A10933" s="571">
        <v>7098</v>
      </c>
      <c r="B10933" s="571" t="s">
        <v>1762</v>
      </c>
      <c r="C10933" s="571" t="s">
        <v>6748</v>
      </c>
      <c r="D10933" s="572">
        <v>1.68</v>
      </c>
    </row>
    <row r="10934" spans="1:4" ht="25.5">
      <c r="A10934" s="571">
        <v>7110</v>
      </c>
      <c r="B10934" s="571" t="s">
        <v>1769</v>
      </c>
      <c r="C10934" s="571" t="s">
        <v>6748</v>
      </c>
      <c r="D10934" s="572">
        <v>24.16</v>
      </c>
    </row>
    <row r="10935" spans="1:4" ht="25.5">
      <c r="A10935" s="571">
        <v>7123</v>
      </c>
      <c r="B10935" s="571" t="s">
        <v>1778</v>
      </c>
      <c r="C10935" s="571" t="s">
        <v>6748</v>
      </c>
      <c r="D10935" s="572">
        <v>2.23</v>
      </c>
    </row>
    <row r="10936" spans="1:4" ht="38.25">
      <c r="A10936" s="571">
        <v>7121</v>
      </c>
      <c r="B10936" s="571" t="s">
        <v>1776</v>
      </c>
      <c r="C10936" s="571" t="s">
        <v>6748</v>
      </c>
      <c r="D10936" s="572">
        <v>6.79</v>
      </c>
    </row>
    <row r="10937" spans="1:4" ht="38.25">
      <c r="A10937" s="571">
        <v>7137</v>
      </c>
      <c r="B10937" s="571" t="s">
        <v>1788</v>
      </c>
      <c r="C10937" s="571" t="s">
        <v>6748</v>
      </c>
      <c r="D10937" s="572">
        <v>7.43</v>
      </c>
    </row>
    <row r="10938" spans="1:4" ht="38.25">
      <c r="A10938" s="571">
        <v>7122</v>
      </c>
      <c r="B10938" s="571" t="s">
        <v>1777</v>
      </c>
      <c r="C10938" s="571" t="s">
        <v>6748</v>
      </c>
      <c r="D10938" s="572">
        <v>7.65</v>
      </c>
    </row>
    <row r="10939" spans="1:4" ht="38.25">
      <c r="A10939" s="571">
        <v>7114</v>
      </c>
      <c r="B10939" s="571" t="s">
        <v>1770</v>
      </c>
      <c r="C10939" s="571" t="s">
        <v>6748</v>
      </c>
      <c r="D10939" s="572">
        <v>12.77</v>
      </c>
    </row>
    <row r="10940" spans="1:4" ht="38.25">
      <c r="A10940" s="571">
        <v>7109</v>
      </c>
      <c r="B10940" s="571" t="s">
        <v>1768</v>
      </c>
      <c r="C10940" s="571" t="s">
        <v>6748</v>
      </c>
      <c r="D10940" s="572">
        <v>1.81</v>
      </c>
    </row>
    <row r="10941" spans="1:4" ht="38.25">
      <c r="A10941" s="571">
        <v>7135</v>
      </c>
      <c r="B10941" s="571" t="s">
        <v>1786</v>
      </c>
      <c r="C10941" s="571" t="s">
        <v>6748</v>
      </c>
      <c r="D10941" s="572">
        <v>2.88</v>
      </c>
    </row>
    <row r="10942" spans="1:4" ht="38.25">
      <c r="A10942" s="571">
        <v>37947</v>
      </c>
      <c r="B10942" s="571" t="s">
        <v>3624</v>
      </c>
      <c r="C10942" s="571" t="s">
        <v>6748</v>
      </c>
      <c r="D10942" s="572">
        <v>2.8</v>
      </c>
    </row>
    <row r="10943" spans="1:4" ht="38.25">
      <c r="A10943" s="571">
        <v>7103</v>
      </c>
      <c r="B10943" s="571" t="s">
        <v>1763</v>
      </c>
      <c r="C10943" s="571" t="s">
        <v>6748</v>
      </c>
      <c r="D10943" s="572">
        <v>12.77</v>
      </c>
    </row>
    <row r="10944" spans="1:4">
      <c r="A10944" s="571">
        <v>40419</v>
      </c>
      <c r="B10944" s="571" t="s">
        <v>7292</v>
      </c>
      <c r="C10944" s="571" t="s">
        <v>6748</v>
      </c>
      <c r="D10944" s="572">
        <v>25.19</v>
      </c>
    </row>
    <row r="10945" spans="1:4" ht="25.5">
      <c r="A10945" s="571">
        <v>40420</v>
      </c>
      <c r="B10945" s="571" t="s">
        <v>7293</v>
      </c>
      <c r="C10945" s="571" t="s">
        <v>6748</v>
      </c>
      <c r="D10945" s="572">
        <v>36.75</v>
      </c>
    </row>
    <row r="10946" spans="1:4">
      <c r="A10946" s="571">
        <v>40421</v>
      </c>
      <c r="B10946" s="571" t="s">
        <v>7294</v>
      </c>
      <c r="C10946" s="571" t="s">
        <v>6748</v>
      </c>
      <c r="D10946" s="572">
        <v>39.119999999999997</v>
      </c>
    </row>
    <row r="10947" spans="1:4" ht="25.5">
      <c r="A10947" s="571">
        <v>7126</v>
      </c>
      <c r="B10947" s="571" t="s">
        <v>1779</v>
      </c>
      <c r="C10947" s="571" t="s">
        <v>6748</v>
      </c>
      <c r="D10947" s="572">
        <v>10.7</v>
      </c>
    </row>
    <row r="10948" spans="1:4" ht="38.25">
      <c r="A10948" s="571">
        <v>38905</v>
      </c>
      <c r="B10948" s="571" t="s">
        <v>7109</v>
      </c>
      <c r="C10948" s="571" t="s">
        <v>6748</v>
      </c>
      <c r="D10948" s="572">
        <v>12.19</v>
      </c>
    </row>
    <row r="10949" spans="1:4" ht="38.25">
      <c r="A10949" s="571">
        <v>38907</v>
      </c>
      <c r="B10949" s="571" t="s">
        <v>7110</v>
      </c>
      <c r="C10949" s="571" t="s">
        <v>6748</v>
      </c>
      <c r="D10949" s="572">
        <v>12.97</v>
      </c>
    </row>
    <row r="10950" spans="1:4" ht="38.25">
      <c r="A10950" s="571">
        <v>38908</v>
      </c>
      <c r="B10950" s="571" t="s">
        <v>7111</v>
      </c>
      <c r="C10950" s="571" t="s">
        <v>6748</v>
      </c>
      <c r="D10950" s="572">
        <v>14.59</v>
      </c>
    </row>
    <row r="10951" spans="1:4" ht="38.25">
      <c r="A10951" s="571">
        <v>38909</v>
      </c>
      <c r="B10951" s="571" t="s">
        <v>7112</v>
      </c>
      <c r="C10951" s="571" t="s">
        <v>6748</v>
      </c>
      <c r="D10951" s="572">
        <v>20.98</v>
      </c>
    </row>
    <row r="10952" spans="1:4" ht="38.25">
      <c r="A10952" s="571">
        <v>38910</v>
      </c>
      <c r="B10952" s="571" t="s">
        <v>7113</v>
      </c>
      <c r="C10952" s="571" t="s">
        <v>6748</v>
      </c>
      <c r="D10952" s="572">
        <v>22.66</v>
      </c>
    </row>
    <row r="10953" spans="1:4" ht="38.25">
      <c r="A10953" s="571">
        <v>38897</v>
      </c>
      <c r="B10953" s="571" t="s">
        <v>7103</v>
      </c>
      <c r="C10953" s="571" t="s">
        <v>6748</v>
      </c>
      <c r="D10953" s="572">
        <v>12.24</v>
      </c>
    </row>
    <row r="10954" spans="1:4" ht="38.25">
      <c r="A10954" s="571">
        <v>38899</v>
      </c>
      <c r="B10954" s="571" t="s">
        <v>7104</v>
      </c>
      <c r="C10954" s="571" t="s">
        <v>6748</v>
      </c>
      <c r="D10954" s="572">
        <v>13.77</v>
      </c>
    </row>
    <row r="10955" spans="1:4" ht="38.25">
      <c r="A10955" s="571">
        <v>38900</v>
      </c>
      <c r="B10955" s="571" t="s">
        <v>7105</v>
      </c>
      <c r="C10955" s="571" t="s">
        <v>6748</v>
      </c>
      <c r="D10955" s="572">
        <v>14.35</v>
      </c>
    </row>
    <row r="10956" spans="1:4" ht="38.25">
      <c r="A10956" s="571">
        <v>38901</v>
      </c>
      <c r="B10956" s="571" t="s">
        <v>7106</v>
      </c>
      <c r="C10956" s="571" t="s">
        <v>6748</v>
      </c>
      <c r="D10956" s="572">
        <v>23.48</v>
      </c>
    </row>
    <row r="10957" spans="1:4" ht="38.25">
      <c r="A10957" s="571">
        <v>38904</v>
      </c>
      <c r="B10957" s="571" t="s">
        <v>7108</v>
      </c>
      <c r="C10957" s="571" t="s">
        <v>6748</v>
      </c>
      <c r="D10957" s="572">
        <v>38.15</v>
      </c>
    </row>
    <row r="10958" spans="1:4" ht="38.25">
      <c r="A10958" s="571">
        <v>38903</v>
      </c>
      <c r="B10958" s="571" t="s">
        <v>7107</v>
      </c>
      <c r="C10958" s="571" t="s">
        <v>6748</v>
      </c>
      <c r="D10958" s="572">
        <v>37.909999999999997</v>
      </c>
    </row>
    <row r="10959" spans="1:4" ht="25.5">
      <c r="A10959" s="571">
        <v>7091</v>
      </c>
      <c r="B10959" s="571" t="s">
        <v>1759</v>
      </c>
      <c r="C10959" s="571" t="s">
        <v>6748</v>
      </c>
      <c r="D10959" s="572">
        <v>11.51</v>
      </c>
    </row>
    <row r="10960" spans="1:4" ht="25.5">
      <c r="A10960" s="571">
        <v>11655</v>
      </c>
      <c r="B10960" s="571" t="s">
        <v>2401</v>
      </c>
      <c r="C10960" s="571" t="s">
        <v>6748</v>
      </c>
      <c r="D10960" s="572">
        <v>10.3</v>
      </c>
    </row>
    <row r="10961" spans="1:4" ht="25.5">
      <c r="A10961" s="571">
        <v>11656</v>
      </c>
      <c r="B10961" s="571" t="s">
        <v>2402</v>
      </c>
      <c r="C10961" s="571" t="s">
        <v>6748</v>
      </c>
      <c r="D10961" s="572">
        <v>10.6</v>
      </c>
    </row>
    <row r="10962" spans="1:4" ht="25.5">
      <c r="A10962" s="571">
        <v>37948</v>
      </c>
      <c r="B10962" s="571" t="s">
        <v>3625</v>
      </c>
      <c r="C10962" s="571" t="s">
        <v>6748</v>
      </c>
      <c r="D10962" s="572">
        <v>2.29</v>
      </c>
    </row>
    <row r="10963" spans="1:4" ht="25.5">
      <c r="A10963" s="571">
        <v>7097</v>
      </c>
      <c r="B10963" s="571" t="s">
        <v>1761</v>
      </c>
      <c r="C10963" s="571" t="s">
        <v>6748</v>
      </c>
      <c r="D10963" s="572">
        <v>5.1100000000000003</v>
      </c>
    </row>
    <row r="10964" spans="1:4" ht="25.5">
      <c r="A10964" s="571">
        <v>11657</v>
      </c>
      <c r="B10964" s="571" t="s">
        <v>2403</v>
      </c>
      <c r="C10964" s="571" t="s">
        <v>6748</v>
      </c>
      <c r="D10964" s="572">
        <v>8.94</v>
      </c>
    </row>
    <row r="10965" spans="1:4" ht="25.5">
      <c r="A10965" s="571">
        <v>11658</v>
      </c>
      <c r="B10965" s="571" t="s">
        <v>44</v>
      </c>
      <c r="C10965" s="571" t="s">
        <v>6748</v>
      </c>
      <c r="D10965" s="572">
        <v>10.1</v>
      </c>
    </row>
    <row r="10966" spans="1:4" ht="25.5">
      <c r="A10966" s="571">
        <v>7146</v>
      </c>
      <c r="B10966" s="571" t="s">
        <v>1797</v>
      </c>
      <c r="C10966" s="571" t="s">
        <v>6748</v>
      </c>
      <c r="D10966" s="572">
        <v>115.4</v>
      </c>
    </row>
    <row r="10967" spans="1:4" ht="25.5">
      <c r="A10967" s="571">
        <v>7138</v>
      </c>
      <c r="B10967" s="571" t="s">
        <v>1789</v>
      </c>
      <c r="C10967" s="571" t="s">
        <v>6748</v>
      </c>
      <c r="D10967" s="572">
        <v>0.71</v>
      </c>
    </row>
    <row r="10968" spans="1:4" ht="25.5">
      <c r="A10968" s="571">
        <v>7139</v>
      </c>
      <c r="B10968" s="571" t="s">
        <v>1790</v>
      </c>
      <c r="C10968" s="571" t="s">
        <v>6748</v>
      </c>
      <c r="D10968" s="572">
        <v>0.98</v>
      </c>
    </row>
    <row r="10969" spans="1:4" ht="25.5">
      <c r="A10969" s="571">
        <v>7140</v>
      </c>
      <c r="B10969" s="571" t="s">
        <v>1791</v>
      </c>
      <c r="C10969" s="571" t="s">
        <v>6748</v>
      </c>
      <c r="D10969" s="572">
        <v>2.4500000000000002</v>
      </c>
    </row>
    <row r="10970" spans="1:4" ht="25.5">
      <c r="A10970" s="571">
        <v>7141</v>
      </c>
      <c r="B10970" s="571" t="s">
        <v>1792</v>
      </c>
      <c r="C10970" s="571" t="s">
        <v>6748</v>
      </c>
      <c r="D10970" s="572">
        <v>6.33</v>
      </c>
    </row>
    <row r="10971" spans="1:4" ht="25.5">
      <c r="A10971" s="571">
        <v>7143</v>
      </c>
      <c r="B10971" s="571" t="s">
        <v>1794</v>
      </c>
      <c r="C10971" s="571" t="s">
        <v>6748</v>
      </c>
      <c r="D10971" s="572">
        <v>20.52</v>
      </c>
    </row>
    <row r="10972" spans="1:4" ht="25.5">
      <c r="A10972" s="571">
        <v>7144</v>
      </c>
      <c r="B10972" s="571" t="s">
        <v>1795</v>
      </c>
      <c r="C10972" s="571" t="s">
        <v>6748</v>
      </c>
      <c r="D10972" s="572">
        <v>39.33</v>
      </c>
    </row>
    <row r="10973" spans="1:4" ht="25.5">
      <c r="A10973" s="571">
        <v>7145</v>
      </c>
      <c r="B10973" s="571" t="s">
        <v>1796</v>
      </c>
      <c r="C10973" s="571" t="s">
        <v>6748</v>
      </c>
      <c r="D10973" s="572">
        <v>61.69</v>
      </c>
    </row>
    <row r="10974" spans="1:4" ht="25.5">
      <c r="A10974" s="571">
        <v>7142</v>
      </c>
      <c r="B10974" s="571" t="s">
        <v>1793</v>
      </c>
      <c r="C10974" s="571" t="s">
        <v>6748</v>
      </c>
      <c r="D10974" s="572">
        <v>7.15</v>
      </c>
    </row>
    <row r="10975" spans="1:4" ht="25.5">
      <c r="A10975" s="571">
        <v>3593</v>
      </c>
      <c r="B10975" s="571" t="s">
        <v>1143</v>
      </c>
      <c r="C10975" s="571" t="s">
        <v>6748</v>
      </c>
      <c r="D10975" s="572">
        <v>45.96</v>
      </c>
    </row>
    <row r="10976" spans="1:4" ht="25.5">
      <c r="A10976" s="571">
        <v>3588</v>
      </c>
      <c r="B10976" s="571" t="s">
        <v>1138</v>
      </c>
      <c r="C10976" s="571" t="s">
        <v>6748</v>
      </c>
      <c r="D10976" s="572">
        <v>35.43</v>
      </c>
    </row>
    <row r="10977" spans="1:4" ht="25.5">
      <c r="A10977" s="571">
        <v>3585</v>
      </c>
      <c r="B10977" s="571" t="s">
        <v>1135</v>
      </c>
      <c r="C10977" s="571" t="s">
        <v>6748</v>
      </c>
      <c r="D10977" s="572">
        <v>10.94</v>
      </c>
    </row>
    <row r="10978" spans="1:4" ht="25.5">
      <c r="A10978" s="571">
        <v>3587</v>
      </c>
      <c r="B10978" s="571" t="s">
        <v>1137</v>
      </c>
      <c r="C10978" s="571" t="s">
        <v>6748</v>
      </c>
      <c r="D10978" s="572">
        <v>21.98</v>
      </c>
    </row>
    <row r="10979" spans="1:4" ht="25.5">
      <c r="A10979" s="571">
        <v>3590</v>
      </c>
      <c r="B10979" s="571" t="s">
        <v>1140</v>
      </c>
      <c r="C10979" s="571" t="s">
        <v>6748</v>
      </c>
      <c r="D10979" s="572">
        <v>130.51</v>
      </c>
    </row>
    <row r="10980" spans="1:4" ht="25.5">
      <c r="A10980" s="571">
        <v>3589</v>
      </c>
      <c r="B10980" s="571" t="s">
        <v>1139</v>
      </c>
      <c r="C10980" s="571" t="s">
        <v>6748</v>
      </c>
      <c r="D10980" s="572">
        <v>70.05</v>
      </c>
    </row>
    <row r="10981" spans="1:4" ht="25.5">
      <c r="A10981" s="571">
        <v>3586</v>
      </c>
      <c r="B10981" s="571" t="s">
        <v>1136</v>
      </c>
      <c r="C10981" s="571" t="s">
        <v>6748</v>
      </c>
      <c r="D10981" s="572">
        <v>14.33</v>
      </c>
    </row>
    <row r="10982" spans="1:4" ht="25.5">
      <c r="A10982" s="571">
        <v>3592</v>
      </c>
      <c r="B10982" s="571" t="s">
        <v>1142</v>
      </c>
      <c r="C10982" s="571" t="s">
        <v>6748</v>
      </c>
      <c r="D10982" s="572">
        <v>206.3</v>
      </c>
    </row>
    <row r="10983" spans="1:4" ht="25.5">
      <c r="A10983" s="571">
        <v>3591</v>
      </c>
      <c r="B10983" s="571" t="s">
        <v>1141</v>
      </c>
      <c r="C10983" s="571" t="s">
        <v>6748</v>
      </c>
      <c r="D10983" s="572">
        <v>330.71</v>
      </c>
    </row>
    <row r="10984" spans="1:4" ht="25.5">
      <c r="A10984" s="571">
        <v>40396</v>
      </c>
      <c r="B10984" s="571" t="s">
        <v>13497</v>
      </c>
      <c r="C10984" s="571" t="s">
        <v>6748</v>
      </c>
      <c r="D10984" s="572">
        <v>50.55</v>
      </c>
    </row>
    <row r="10985" spans="1:4" ht="25.5">
      <c r="A10985" s="571">
        <v>40395</v>
      </c>
      <c r="B10985" s="571" t="s">
        <v>13498</v>
      </c>
      <c r="C10985" s="571" t="s">
        <v>6748</v>
      </c>
      <c r="D10985" s="572">
        <v>38.799999999999997</v>
      </c>
    </row>
    <row r="10986" spans="1:4" ht="25.5">
      <c r="A10986" s="571">
        <v>40392</v>
      </c>
      <c r="B10986" s="571" t="s">
        <v>13499</v>
      </c>
      <c r="C10986" s="571" t="s">
        <v>6748</v>
      </c>
      <c r="D10986" s="572">
        <v>12.48</v>
      </c>
    </row>
    <row r="10987" spans="1:4" ht="25.5">
      <c r="A10987" s="571">
        <v>40394</v>
      </c>
      <c r="B10987" s="571" t="s">
        <v>13500</v>
      </c>
      <c r="C10987" s="571" t="s">
        <v>6748</v>
      </c>
      <c r="D10987" s="572">
        <v>25.26</v>
      </c>
    </row>
    <row r="10988" spans="1:4" ht="25.5">
      <c r="A10988" s="571">
        <v>40398</v>
      </c>
      <c r="B10988" s="571" t="s">
        <v>13501</v>
      </c>
      <c r="C10988" s="571" t="s">
        <v>6748</v>
      </c>
      <c r="D10988" s="572">
        <v>162.19</v>
      </c>
    </row>
    <row r="10989" spans="1:4" ht="25.5">
      <c r="A10989" s="571">
        <v>40397</v>
      </c>
      <c r="B10989" s="571" t="s">
        <v>13502</v>
      </c>
      <c r="C10989" s="571" t="s">
        <v>6748</v>
      </c>
      <c r="D10989" s="572">
        <v>83.06</v>
      </c>
    </row>
    <row r="10990" spans="1:4" ht="25.5">
      <c r="A10990" s="571">
        <v>40393</v>
      </c>
      <c r="B10990" s="571" t="s">
        <v>13503</v>
      </c>
      <c r="C10990" s="571" t="s">
        <v>6748</v>
      </c>
      <c r="D10990" s="572">
        <v>16.079999999999998</v>
      </c>
    </row>
    <row r="10991" spans="1:4" ht="25.5">
      <c r="A10991" s="571">
        <v>40399</v>
      </c>
      <c r="B10991" s="571" t="s">
        <v>13504</v>
      </c>
      <c r="C10991" s="571" t="s">
        <v>6748</v>
      </c>
      <c r="D10991" s="572">
        <v>265.35000000000002</v>
      </c>
    </row>
    <row r="10992" spans="1:4" ht="25.5">
      <c r="A10992" s="571">
        <v>39322</v>
      </c>
      <c r="B10992" s="571" t="s">
        <v>7225</v>
      </c>
      <c r="C10992" s="571" t="s">
        <v>6748</v>
      </c>
      <c r="D10992" s="572">
        <v>14.79</v>
      </c>
    </row>
    <row r="10993" spans="1:4" ht="25.5">
      <c r="A10993" s="571">
        <v>39289</v>
      </c>
      <c r="B10993" s="571" t="s">
        <v>7199</v>
      </c>
      <c r="C10993" s="571" t="s">
        <v>6748</v>
      </c>
      <c r="D10993" s="572">
        <v>17.71</v>
      </c>
    </row>
    <row r="10994" spans="1:4" ht="25.5">
      <c r="A10994" s="571">
        <v>39290</v>
      </c>
      <c r="B10994" s="571" t="s">
        <v>7200</v>
      </c>
      <c r="C10994" s="571" t="s">
        <v>6748</v>
      </c>
      <c r="D10994" s="572">
        <v>30.07</v>
      </c>
    </row>
    <row r="10995" spans="1:4" ht="25.5">
      <c r="A10995" s="571">
        <v>39291</v>
      </c>
      <c r="B10995" s="571" t="s">
        <v>7201</v>
      </c>
      <c r="C10995" s="571" t="s">
        <v>6748</v>
      </c>
      <c r="D10995" s="572">
        <v>45.02</v>
      </c>
    </row>
    <row r="10996" spans="1:4" ht="25.5">
      <c r="A10996" s="571">
        <v>20174</v>
      </c>
      <c r="B10996" s="571" t="s">
        <v>2945</v>
      </c>
      <c r="C10996" s="571" t="s">
        <v>6748</v>
      </c>
      <c r="D10996" s="572">
        <v>49.63</v>
      </c>
    </row>
    <row r="10997" spans="1:4" ht="25.5">
      <c r="A10997" s="571">
        <v>41892</v>
      </c>
      <c r="B10997" s="571" t="s">
        <v>4526</v>
      </c>
      <c r="C10997" s="571" t="s">
        <v>6748</v>
      </c>
      <c r="D10997" s="572">
        <v>87.27</v>
      </c>
    </row>
    <row r="10998" spans="1:4" ht="25.5">
      <c r="A10998" s="571">
        <v>7048</v>
      </c>
      <c r="B10998" s="571" t="s">
        <v>1749</v>
      </c>
      <c r="C10998" s="571" t="s">
        <v>6748</v>
      </c>
      <c r="D10998" s="572">
        <v>18.75</v>
      </c>
    </row>
    <row r="10999" spans="1:4" ht="25.5">
      <c r="A10999" s="571">
        <v>7088</v>
      </c>
      <c r="B10999" s="571" t="s">
        <v>1758</v>
      </c>
      <c r="C10999" s="571" t="s">
        <v>6748</v>
      </c>
      <c r="D10999" s="572">
        <v>46.99</v>
      </c>
    </row>
    <row r="11000" spans="1:4" ht="25.5">
      <c r="A11000" s="571">
        <v>20179</v>
      </c>
      <c r="B11000" s="571" t="s">
        <v>2949</v>
      </c>
      <c r="C11000" s="571" t="s">
        <v>6748</v>
      </c>
      <c r="D11000" s="572">
        <v>29.11</v>
      </c>
    </row>
    <row r="11001" spans="1:4" ht="25.5">
      <c r="A11001" s="571">
        <v>20178</v>
      </c>
      <c r="B11001" s="571" t="s">
        <v>2948</v>
      </c>
      <c r="C11001" s="571" t="s">
        <v>6748</v>
      </c>
      <c r="D11001" s="572">
        <v>21.14</v>
      </c>
    </row>
    <row r="11002" spans="1:4" ht="25.5">
      <c r="A11002" s="571">
        <v>20180</v>
      </c>
      <c r="B11002" s="571" t="s">
        <v>2950</v>
      </c>
      <c r="C11002" s="571" t="s">
        <v>6748</v>
      </c>
      <c r="D11002" s="572">
        <v>49.7</v>
      </c>
    </row>
    <row r="11003" spans="1:4" ht="25.5">
      <c r="A11003" s="571">
        <v>20181</v>
      </c>
      <c r="B11003" s="571" t="s">
        <v>2951</v>
      </c>
      <c r="C11003" s="571" t="s">
        <v>6748</v>
      </c>
      <c r="D11003" s="572">
        <v>73.25</v>
      </c>
    </row>
    <row r="11004" spans="1:4" ht="25.5">
      <c r="A11004" s="571">
        <v>20177</v>
      </c>
      <c r="B11004" s="571" t="s">
        <v>2947</v>
      </c>
      <c r="C11004" s="571" t="s">
        <v>6748</v>
      </c>
      <c r="D11004" s="572">
        <v>16.73</v>
      </c>
    </row>
    <row r="11005" spans="1:4" ht="25.5">
      <c r="A11005" s="571">
        <v>7082</v>
      </c>
      <c r="B11005" s="571" t="s">
        <v>1757</v>
      </c>
      <c r="C11005" s="571" t="s">
        <v>6748</v>
      </c>
      <c r="D11005" s="572">
        <v>65.34</v>
      </c>
    </row>
    <row r="11006" spans="1:4" ht="25.5">
      <c r="A11006" s="571">
        <v>7069</v>
      </c>
      <c r="B11006" s="571" t="s">
        <v>1755</v>
      </c>
      <c r="C11006" s="571" t="s">
        <v>6748</v>
      </c>
      <c r="D11006" s="572">
        <v>107.69</v>
      </c>
    </row>
    <row r="11007" spans="1:4" ht="25.5">
      <c r="A11007" s="571">
        <v>7070</v>
      </c>
      <c r="B11007" s="571" t="s">
        <v>1756</v>
      </c>
      <c r="C11007" s="571" t="s">
        <v>6748</v>
      </c>
      <c r="D11007" s="572">
        <v>183.09</v>
      </c>
    </row>
    <row r="11008" spans="1:4" ht="25.5">
      <c r="A11008" s="571">
        <v>41893</v>
      </c>
      <c r="B11008" s="571" t="s">
        <v>4527</v>
      </c>
      <c r="C11008" s="571" t="s">
        <v>6748</v>
      </c>
      <c r="D11008" s="572">
        <v>698.63</v>
      </c>
    </row>
    <row r="11009" spans="1:4" ht="25.5">
      <c r="A11009" s="571">
        <v>41894</v>
      </c>
      <c r="B11009" s="571" t="s">
        <v>4528</v>
      </c>
      <c r="C11009" s="571" t="s">
        <v>6748</v>
      </c>
      <c r="D11009" s="572">
        <v>1072.08</v>
      </c>
    </row>
    <row r="11010" spans="1:4" ht="25.5">
      <c r="A11010" s="571">
        <v>41895</v>
      </c>
      <c r="B11010" s="571" t="s">
        <v>4529</v>
      </c>
      <c r="C11010" s="571" t="s">
        <v>6748</v>
      </c>
      <c r="D11010" s="572">
        <v>1185.46</v>
      </c>
    </row>
    <row r="11011" spans="1:4" ht="25.5">
      <c r="A11011" s="571">
        <v>20172</v>
      </c>
      <c r="B11011" s="571" t="s">
        <v>2944</v>
      </c>
      <c r="C11011" s="571" t="s">
        <v>6748</v>
      </c>
      <c r="D11011" s="572">
        <v>26.13</v>
      </c>
    </row>
    <row r="11012" spans="1:4">
      <c r="A11012" s="571">
        <v>40945</v>
      </c>
      <c r="B11012" s="571" t="s">
        <v>13505</v>
      </c>
      <c r="C11012" s="571" t="s">
        <v>6751</v>
      </c>
      <c r="D11012" s="572">
        <v>16.14</v>
      </c>
    </row>
    <row r="11013" spans="1:4">
      <c r="A11013" s="571">
        <v>40946</v>
      </c>
      <c r="B11013" s="571" t="s">
        <v>13506</v>
      </c>
      <c r="C11013" s="571" t="s">
        <v>6936</v>
      </c>
      <c r="D11013" s="572">
        <v>2845.89</v>
      </c>
    </row>
    <row r="11014" spans="1:4" ht="25.5">
      <c r="A11014" s="571">
        <v>7153</v>
      </c>
      <c r="B11014" s="571" t="s">
        <v>1798</v>
      </c>
      <c r="C11014" s="571" t="s">
        <v>6751</v>
      </c>
      <c r="D11014" s="572">
        <v>18.25</v>
      </c>
    </row>
    <row r="11015" spans="1:4" ht="25.5">
      <c r="A11015" s="571">
        <v>41089</v>
      </c>
      <c r="B11015" s="571" t="s">
        <v>4511</v>
      </c>
      <c r="C11015" s="571" t="s">
        <v>6936</v>
      </c>
      <c r="D11015" s="572">
        <v>3219.96</v>
      </c>
    </row>
    <row r="11016" spans="1:4">
      <c r="A11016" s="571">
        <v>40943</v>
      </c>
      <c r="B11016" s="571" t="s">
        <v>13507</v>
      </c>
      <c r="C11016" s="571" t="s">
        <v>6751</v>
      </c>
      <c r="D11016" s="572">
        <v>19.21</v>
      </c>
    </row>
    <row r="11017" spans="1:4" ht="25.5">
      <c r="A11017" s="571">
        <v>40944</v>
      </c>
      <c r="B11017" s="571" t="s">
        <v>13508</v>
      </c>
      <c r="C11017" s="571" t="s">
        <v>6936</v>
      </c>
      <c r="D11017" s="572">
        <v>3391.04</v>
      </c>
    </row>
    <row r="11018" spans="1:4">
      <c r="A11018" s="571">
        <v>6175</v>
      </c>
      <c r="B11018" s="571" t="s">
        <v>1698</v>
      </c>
      <c r="C11018" s="571" t="s">
        <v>6751</v>
      </c>
      <c r="D11018" s="572">
        <v>16.82</v>
      </c>
    </row>
    <row r="11019" spans="1:4">
      <c r="A11019" s="571">
        <v>41092</v>
      </c>
      <c r="B11019" s="571" t="s">
        <v>4514</v>
      </c>
      <c r="C11019" s="571" t="s">
        <v>6936</v>
      </c>
      <c r="D11019" s="572">
        <v>2966.23</v>
      </c>
    </row>
    <row r="11020" spans="1:4" ht="38.25">
      <c r="A11020" s="571">
        <v>37712</v>
      </c>
      <c r="B11020" s="571" t="s">
        <v>7002</v>
      </c>
      <c r="C11020" s="571" t="s">
        <v>6753</v>
      </c>
      <c r="D11020" s="572">
        <v>50</v>
      </c>
    </row>
    <row r="11021" spans="1:4" ht="38.25">
      <c r="A11021" s="571">
        <v>34547</v>
      </c>
      <c r="B11021" s="571" t="s">
        <v>3194</v>
      </c>
      <c r="C11021" s="571" t="s">
        <v>6752</v>
      </c>
      <c r="D11021" s="572">
        <v>1.97</v>
      </c>
    </row>
    <row r="11022" spans="1:4" ht="38.25">
      <c r="A11022" s="571">
        <v>34548</v>
      </c>
      <c r="B11022" s="571" t="s">
        <v>3195</v>
      </c>
      <c r="C11022" s="571" t="s">
        <v>6752</v>
      </c>
      <c r="D11022" s="572">
        <v>1.92</v>
      </c>
    </row>
    <row r="11023" spans="1:4" ht="38.25">
      <c r="A11023" s="571">
        <v>37411</v>
      </c>
      <c r="B11023" s="571" t="s">
        <v>3469</v>
      </c>
      <c r="C11023" s="571" t="s">
        <v>6753</v>
      </c>
      <c r="D11023" s="572">
        <v>9.67</v>
      </c>
    </row>
    <row r="11024" spans="1:4" ht="38.25">
      <c r="A11024" s="571">
        <v>34558</v>
      </c>
      <c r="B11024" s="571" t="s">
        <v>3201</v>
      </c>
      <c r="C11024" s="571" t="s">
        <v>6752</v>
      </c>
      <c r="D11024" s="572">
        <v>1.29</v>
      </c>
    </row>
    <row r="11025" spans="1:4" ht="38.25">
      <c r="A11025" s="571">
        <v>34550</v>
      </c>
      <c r="B11025" s="571" t="s">
        <v>3197</v>
      </c>
      <c r="C11025" s="571" t="s">
        <v>6752</v>
      </c>
      <c r="D11025" s="572">
        <v>0.68</v>
      </c>
    </row>
    <row r="11026" spans="1:4" ht="38.25">
      <c r="A11026" s="571">
        <v>34557</v>
      </c>
      <c r="B11026" s="571" t="s">
        <v>3200</v>
      </c>
      <c r="C11026" s="571" t="s">
        <v>6752</v>
      </c>
      <c r="D11026" s="572">
        <v>1.21</v>
      </c>
    </row>
    <row r="11027" spans="1:4" ht="51">
      <c r="A11027" s="571">
        <v>7155</v>
      </c>
      <c r="B11027" s="571" t="s">
        <v>1800</v>
      </c>
      <c r="C11027" s="571" t="s">
        <v>6753</v>
      </c>
      <c r="D11027" s="572">
        <v>11.15</v>
      </c>
    </row>
    <row r="11028" spans="1:4" ht="51">
      <c r="A11028" s="571">
        <v>7154</v>
      </c>
      <c r="B11028" s="571" t="s">
        <v>1799</v>
      </c>
      <c r="C11028" s="571" t="s">
        <v>6745</v>
      </c>
      <c r="D11028" s="572">
        <v>5.01</v>
      </c>
    </row>
    <row r="11029" spans="1:4" ht="51">
      <c r="A11029" s="571">
        <v>10915</v>
      </c>
      <c r="B11029" s="571" t="s">
        <v>2202</v>
      </c>
      <c r="C11029" s="571" t="s">
        <v>6745</v>
      </c>
      <c r="D11029" s="572">
        <v>5.21</v>
      </c>
    </row>
    <row r="11030" spans="1:4" ht="51">
      <c r="A11030" s="571">
        <v>10917</v>
      </c>
      <c r="B11030" s="571" t="s">
        <v>2204</v>
      </c>
      <c r="C11030" s="571" t="s">
        <v>6753</v>
      </c>
      <c r="D11030" s="572">
        <v>5.0599999999999996</v>
      </c>
    </row>
    <row r="11031" spans="1:4" ht="51">
      <c r="A11031" s="571">
        <v>21141</v>
      </c>
      <c r="B11031" s="571" t="s">
        <v>3045</v>
      </c>
      <c r="C11031" s="571" t="s">
        <v>6753</v>
      </c>
      <c r="D11031" s="572">
        <v>7.49</v>
      </c>
    </row>
    <row r="11032" spans="1:4" ht="51">
      <c r="A11032" s="571">
        <v>10916</v>
      </c>
      <c r="B11032" s="571" t="s">
        <v>2203</v>
      </c>
      <c r="C11032" s="571" t="s">
        <v>6745</v>
      </c>
      <c r="D11032" s="572">
        <v>5.0599999999999996</v>
      </c>
    </row>
    <row r="11033" spans="1:4" ht="51">
      <c r="A11033" s="571">
        <v>39508</v>
      </c>
      <c r="B11033" s="571" t="s">
        <v>4177</v>
      </c>
      <c r="C11033" s="571" t="s">
        <v>6753</v>
      </c>
      <c r="D11033" s="572">
        <v>8.9</v>
      </c>
    </row>
    <row r="11034" spans="1:4" ht="51">
      <c r="A11034" s="571">
        <v>39507</v>
      </c>
      <c r="B11034" s="571" t="s">
        <v>4176</v>
      </c>
      <c r="C11034" s="571" t="s">
        <v>6753</v>
      </c>
      <c r="D11034" s="572">
        <v>8.7200000000000006</v>
      </c>
    </row>
    <row r="11035" spans="1:4" ht="51">
      <c r="A11035" s="571">
        <v>7156</v>
      </c>
      <c r="B11035" s="571" t="s">
        <v>1801</v>
      </c>
      <c r="C11035" s="571" t="s">
        <v>6753</v>
      </c>
      <c r="D11035" s="572">
        <v>15.07</v>
      </c>
    </row>
    <row r="11036" spans="1:4" ht="51">
      <c r="A11036" s="571">
        <v>39509</v>
      </c>
      <c r="B11036" s="571" t="s">
        <v>4178</v>
      </c>
      <c r="C11036" s="571" t="s">
        <v>6753</v>
      </c>
      <c r="D11036" s="572">
        <v>7.02</v>
      </c>
    </row>
    <row r="11037" spans="1:4">
      <c r="A11037" s="571">
        <v>25988</v>
      </c>
      <c r="B11037" s="571" t="s">
        <v>3113</v>
      </c>
      <c r="C11037" s="571" t="s">
        <v>6753</v>
      </c>
      <c r="D11037" s="572">
        <v>8.98</v>
      </c>
    </row>
    <row r="11038" spans="1:4" ht="38.25">
      <c r="A11038" s="571">
        <v>10928</v>
      </c>
      <c r="B11038" s="571" t="s">
        <v>2211</v>
      </c>
      <c r="C11038" s="571" t="s">
        <v>6753</v>
      </c>
      <c r="D11038" s="572">
        <v>12.51</v>
      </c>
    </row>
    <row r="11039" spans="1:4" ht="38.25">
      <c r="A11039" s="571">
        <v>7167</v>
      </c>
      <c r="B11039" s="571" t="s">
        <v>1806</v>
      </c>
      <c r="C11039" s="571" t="s">
        <v>6753</v>
      </c>
      <c r="D11039" s="572">
        <v>17.09</v>
      </c>
    </row>
    <row r="11040" spans="1:4" ht="38.25">
      <c r="A11040" s="571">
        <v>10933</v>
      </c>
      <c r="B11040" s="571" t="s">
        <v>2214</v>
      </c>
      <c r="C11040" s="571" t="s">
        <v>6753</v>
      </c>
      <c r="D11040" s="572">
        <v>15.28</v>
      </c>
    </row>
    <row r="11041" spans="1:4" ht="38.25">
      <c r="A11041" s="571">
        <v>10927</v>
      </c>
      <c r="B11041" s="571" t="s">
        <v>2210</v>
      </c>
      <c r="C11041" s="571" t="s">
        <v>6753</v>
      </c>
      <c r="D11041" s="572">
        <v>18.45</v>
      </c>
    </row>
    <row r="11042" spans="1:4" ht="38.25">
      <c r="A11042" s="571">
        <v>7158</v>
      </c>
      <c r="B11042" s="571" t="s">
        <v>1802</v>
      </c>
      <c r="C11042" s="571" t="s">
        <v>6753</v>
      </c>
      <c r="D11042" s="572">
        <v>25.75</v>
      </c>
    </row>
    <row r="11043" spans="1:4" ht="38.25">
      <c r="A11043" s="571">
        <v>7162</v>
      </c>
      <c r="B11043" s="571" t="s">
        <v>1804</v>
      </c>
      <c r="C11043" s="571" t="s">
        <v>6753</v>
      </c>
      <c r="D11043" s="572">
        <v>38.72</v>
      </c>
    </row>
    <row r="11044" spans="1:4" ht="38.25">
      <c r="A11044" s="571">
        <v>10932</v>
      </c>
      <c r="B11044" s="571" t="s">
        <v>2213</v>
      </c>
      <c r="C11044" s="571" t="s">
        <v>6753</v>
      </c>
      <c r="D11044" s="572">
        <v>68.56</v>
      </c>
    </row>
    <row r="11045" spans="1:4" ht="51">
      <c r="A11045" s="571">
        <v>40706</v>
      </c>
      <c r="B11045" s="571" t="s">
        <v>4398</v>
      </c>
      <c r="C11045" s="571" t="s">
        <v>6753</v>
      </c>
      <c r="D11045" s="572">
        <v>41.11</v>
      </c>
    </row>
    <row r="11046" spans="1:4" ht="51">
      <c r="A11046" s="571">
        <v>10937</v>
      </c>
      <c r="B11046" s="571" t="s">
        <v>2216</v>
      </c>
      <c r="C11046" s="571" t="s">
        <v>6753</v>
      </c>
      <c r="D11046" s="572">
        <v>26.94</v>
      </c>
    </row>
    <row r="11047" spans="1:4" ht="51">
      <c r="A11047" s="571">
        <v>10935</v>
      </c>
      <c r="B11047" s="571" t="s">
        <v>2215</v>
      </c>
      <c r="C11047" s="571" t="s">
        <v>6753</v>
      </c>
      <c r="D11047" s="572">
        <v>35.49</v>
      </c>
    </row>
    <row r="11048" spans="1:4" ht="38.25">
      <c r="A11048" s="571">
        <v>40707</v>
      </c>
      <c r="B11048" s="571" t="s">
        <v>4399</v>
      </c>
      <c r="C11048" s="571" t="s">
        <v>6753</v>
      </c>
      <c r="D11048" s="572">
        <v>81.7</v>
      </c>
    </row>
    <row r="11049" spans="1:4" ht="25.5">
      <c r="A11049" s="571">
        <v>10931</v>
      </c>
      <c r="B11049" s="571" t="s">
        <v>2212</v>
      </c>
      <c r="C11049" s="571" t="s">
        <v>6753</v>
      </c>
      <c r="D11049" s="572">
        <v>11.42</v>
      </c>
    </row>
    <row r="11050" spans="1:4" ht="25.5">
      <c r="A11050" s="571">
        <v>7164</v>
      </c>
      <c r="B11050" s="571" t="s">
        <v>1805</v>
      </c>
      <c r="C11050" s="571" t="s">
        <v>6753</v>
      </c>
      <c r="D11050" s="572">
        <v>31.99</v>
      </c>
    </row>
    <row r="11051" spans="1:4" ht="25.5">
      <c r="A11051" s="571">
        <v>36887</v>
      </c>
      <c r="B11051" s="571" t="s">
        <v>3447</v>
      </c>
      <c r="C11051" s="571" t="s">
        <v>6753</v>
      </c>
      <c r="D11051" s="572">
        <v>14.07</v>
      </c>
    </row>
    <row r="11052" spans="1:4" ht="63.75">
      <c r="A11052" s="571">
        <v>34630</v>
      </c>
      <c r="B11052" s="571" t="s">
        <v>13509</v>
      </c>
      <c r="C11052" s="571" t="s">
        <v>6748</v>
      </c>
      <c r="D11052" s="572">
        <v>812.72</v>
      </c>
    </row>
    <row r="11053" spans="1:4">
      <c r="A11053" s="571">
        <v>7161</v>
      </c>
      <c r="B11053" s="571" t="s">
        <v>1803</v>
      </c>
      <c r="C11053" s="571" t="s">
        <v>6753</v>
      </c>
      <c r="D11053" s="572">
        <v>4.8499999999999996</v>
      </c>
    </row>
    <row r="11054" spans="1:4" ht="38.25">
      <c r="A11054" s="571">
        <v>7170</v>
      </c>
      <c r="B11054" s="571" t="s">
        <v>1807</v>
      </c>
      <c r="C11054" s="571" t="s">
        <v>6753</v>
      </c>
      <c r="D11054" s="572">
        <v>2</v>
      </c>
    </row>
    <row r="11055" spans="1:4" ht="38.25">
      <c r="A11055" s="571">
        <v>37524</v>
      </c>
      <c r="B11055" s="571" t="s">
        <v>6666</v>
      </c>
      <c r="C11055" s="571" t="s">
        <v>6752</v>
      </c>
      <c r="D11055" s="572">
        <v>1.91</v>
      </c>
    </row>
    <row r="11056" spans="1:4" ht="51">
      <c r="A11056" s="571">
        <v>37525</v>
      </c>
      <c r="B11056" s="571" t="s">
        <v>3530</v>
      </c>
      <c r="C11056" s="571" t="s">
        <v>6752</v>
      </c>
      <c r="D11056" s="572">
        <v>2.2799999999999998</v>
      </c>
    </row>
    <row r="11057" spans="1:4" ht="25.5">
      <c r="A11057" s="571">
        <v>10920</v>
      </c>
      <c r="B11057" s="571" t="s">
        <v>2205</v>
      </c>
      <c r="C11057" s="571" t="s">
        <v>6753</v>
      </c>
      <c r="D11057" s="572">
        <v>10.039999999999999</v>
      </c>
    </row>
    <row r="11058" spans="1:4" ht="25.5">
      <c r="A11058" s="571">
        <v>7238</v>
      </c>
      <c r="B11058" s="571" t="s">
        <v>1844</v>
      </c>
      <c r="C11058" s="571" t="s">
        <v>6753</v>
      </c>
      <c r="D11058" s="572">
        <v>24.35</v>
      </c>
    </row>
    <row r="11059" spans="1:4" ht="25.5">
      <c r="A11059" s="571">
        <v>7239</v>
      </c>
      <c r="B11059" s="571" t="s">
        <v>1845</v>
      </c>
      <c r="C11059" s="571" t="s">
        <v>6753</v>
      </c>
      <c r="D11059" s="572">
        <v>30.28</v>
      </c>
    </row>
    <row r="11060" spans="1:4" ht="25.5">
      <c r="A11060" s="571">
        <v>7240</v>
      </c>
      <c r="B11060" s="571" t="s">
        <v>1846</v>
      </c>
      <c r="C11060" s="571" t="s">
        <v>6753</v>
      </c>
      <c r="D11060" s="572">
        <v>34.770000000000003</v>
      </c>
    </row>
    <row r="11061" spans="1:4" ht="38.25">
      <c r="A11061" s="571">
        <v>36789</v>
      </c>
      <c r="B11061" s="571" t="s">
        <v>3430</v>
      </c>
      <c r="C11061" s="571" t="s">
        <v>6748</v>
      </c>
      <c r="D11061" s="572">
        <v>1.81</v>
      </c>
    </row>
    <row r="11062" spans="1:4" ht="25.5">
      <c r="A11062" s="571">
        <v>7176</v>
      </c>
      <c r="B11062" s="571" t="s">
        <v>1808</v>
      </c>
      <c r="C11062" s="571" t="s">
        <v>6748</v>
      </c>
      <c r="D11062" s="572">
        <v>1.1599999999999999</v>
      </c>
    </row>
    <row r="11063" spans="1:4" ht="25.5">
      <c r="A11063" s="571">
        <v>7173</v>
      </c>
      <c r="B11063" s="571" t="s">
        <v>1808</v>
      </c>
      <c r="C11063" s="571" t="s">
        <v>6812</v>
      </c>
      <c r="D11063" s="572">
        <v>1169.23</v>
      </c>
    </row>
    <row r="11064" spans="1:4" ht="38.25">
      <c r="A11064" s="571">
        <v>7183</v>
      </c>
      <c r="B11064" s="571" t="s">
        <v>1812</v>
      </c>
      <c r="C11064" s="571" t="s">
        <v>6748</v>
      </c>
      <c r="D11064" s="572">
        <v>1.88</v>
      </c>
    </row>
    <row r="11065" spans="1:4" ht="25.5">
      <c r="A11065" s="571">
        <v>7180</v>
      </c>
      <c r="B11065" s="571" t="s">
        <v>1810</v>
      </c>
      <c r="C11065" s="571" t="s">
        <v>6748</v>
      </c>
      <c r="D11065" s="572">
        <v>1.1100000000000001</v>
      </c>
    </row>
    <row r="11066" spans="1:4" ht="25.5">
      <c r="A11066" s="571">
        <v>11088</v>
      </c>
      <c r="B11066" s="571" t="s">
        <v>2259</v>
      </c>
      <c r="C11066" s="571" t="s">
        <v>6748</v>
      </c>
      <c r="D11066" s="572">
        <v>1.05</v>
      </c>
    </row>
    <row r="11067" spans="1:4" ht="38.25">
      <c r="A11067" s="571">
        <v>36788</v>
      </c>
      <c r="B11067" s="571" t="s">
        <v>3429</v>
      </c>
      <c r="C11067" s="571" t="s">
        <v>6748</v>
      </c>
      <c r="D11067" s="572">
        <v>1.2</v>
      </c>
    </row>
    <row r="11068" spans="1:4" ht="25.5">
      <c r="A11068" s="571">
        <v>7175</v>
      </c>
      <c r="B11068" s="571" t="s">
        <v>1809</v>
      </c>
      <c r="C11068" s="571" t="s">
        <v>6748</v>
      </c>
      <c r="D11068" s="572">
        <v>1.32</v>
      </c>
    </row>
    <row r="11069" spans="1:4" ht="25.5">
      <c r="A11069" s="571">
        <v>25007</v>
      </c>
      <c r="B11069" s="571" t="s">
        <v>3051</v>
      </c>
      <c r="C11069" s="571" t="s">
        <v>6753</v>
      </c>
      <c r="D11069" s="572">
        <v>27.5</v>
      </c>
    </row>
    <row r="11070" spans="1:4" ht="38.25">
      <c r="A11070" s="571">
        <v>14171</v>
      </c>
      <c r="B11070" s="571" t="s">
        <v>2844</v>
      </c>
      <c r="C11070" s="571" t="s">
        <v>6753</v>
      </c>
      <c r="D11070" s="572">
        <v>73.52</v>
      </c>
    </row>
    <row r="11071" spans="1:4" ht="38.25">
      <c r="A11071" s="571">
        <v>14170</v>
      </c>
      <c r="B11071" s="571" t="s">
        <v>2843</v>
      </c>
      <c r="C11071" s="571" t="s">
        <v>6753</v>
      </c>
      <c r="D11071" s="572">
        <v>64.97</v>
      </c>
    </row>
    <row r="11072" spans="1:4" ht="38.25">
      <c r="A11072" s="571">
        <v>14173</v>
      </c>
      <c r="B11072" s="571" t="s">
        <v>2846</v>
      </c>
      <c r="C11072" s="571" t="s">
        <v>6753</v>
      </c>
      <c r="D11072" s="572">
        <v>85.66</v>
      </c>
    </row>
    <row r="11073" spans="1:4" ht="38.25">
      <c r="A11073" s="571">
        <v>14172</v>
      </c>
      <c r="B11073" s="571" t="s">
        <v>2845</v>
      </c>
      <c r="C11073" s="571" t="s">
        <v>6753</v>
      </c>
      <c r="D11073" s="572">
        <v>69.33</v>
      </c>
    </row>
    <row r="11074" spans="1:4" ht="25.5">
      <c r="A11074" s="571">
        <v>7243</v>
      </c>
      <c r="B11074" s="571" t="s">
        <v>1848</v>
      </c>
      <c r="C11074" s="571" t="s">
        <v>6753</v>
      </c>
      <c r="D11074" s="572">
        <v>27.2</v>
      </c>
    </row>
    <row r="11075" spans="1:4" ht="38.25">
      <c r="A11075" s="571">
        <v>11067</v>
      </c>
      <c r="B11075" s="571" t="s">
        <v>2249</v>
      </c>
      <c r="C11075" s="571" t="s">
        <v>6748</v>
      </c>
      <c r="D11075" s="572">
        <v>121.14</v>
      </c>
    </row>
    <row r="11076" spans="1:4" ht="38.25">
      <c r="A11076" s="571">
        <v>11068</v>
      </c>
      <c r="B11076" s="571" t="s">
        <v>2250</v>
      </c>
      <c r="C11076" s="571" t="s">
        <v>6748</v>
      </c>
      <c r="D11076" s="572">
        <v>171.1</v>
      </c>
    </row>
    <row r="11077" spans="1:4" ht="38.25">
      <c r="A11077" s="571">
        <v>40865</v>
      </c>
      <c r="B11077" s="571" t="s">
        <v>4422</v>
      </c>
      <c r="C11077" s="571" t="s">
        <v>6748</v>
      </c>
      <c r="D11077" s="572">
        <v>3.03</v>
      </c>
    </row>
    <row r="11078" spans="1:4" ht="25.5">
      <c r="A11078" s="571">
        <v>7184</v>
      </c>
      <c r="B11078" s="571" t="s">
        <v>1813</v>
      </c>
      <c r="C11078" s="571" t="s">
        <v>6753</v>
      </c>
      <c r="D11078" s="572">
        <v>29.56</v>
      </c>
    </row>
    <row r="11079" spans="1:4" ht="25.5">
      <c r="A11079" s="571">
        <v>34458</v>
      </c>
      <c r="B11079" s="571" t="s">
        <v>3166</v>
      </c>
      <c r="C11079" s="571" t="s">
        <v>6748</v>
      </c>
      <c r="D11079" s="572">
        <v>101.19</v>
      </c>
    </row>
    <row r="11080" spans="1:4" ht="25.5">
      <c r="A11080" s="571">
        <v>34464</v>
      </c>
      <c r="B11080" s="571" t="s">
        <v>3168</v>
      </c>
      <c r="C11080" s="571" t="s">
        <v>6748</v>
      </c>
      <c r="D11080" s="572">
        <v>135.76</v>
      </c>
    </row>
    <row r="11081" spans="1:4" ht="25.5">
      <c r="A11081" s="571">
        <v>34468</v>
      </c>
      <c r="B11081" s="571" t="s">
        <v>3170</v>
      </c>
      <c r="C11081" s="571" t="s">
        <v>6748</v>
      </c>
      <c r="D11081" s="572">
        <v>156.68</v>
      </c>
    </row>
    <row r="11082" spans="1:4" ht="25.5">
      <c r="A11082" s="571">
        <v>34473</v>
      </c>
      <c r="B11082" s="571" t="s">
        <v>3173</v>
      </c>
      <c r="C11082" s="571" t="s">
        <v>6748</v>
      </c>
      <c r="D11082" s="572">
        <v>128.13999999999999</v>
      </c>
    </row>
    <row r="11083" spans="1:4" ht="25.5">
      <c r="A11083" s="571">
        <v>34480</v>
      </c>
      <c r="B11083" s="571" t="s">
        <v>3177</v>
      </c>
      <c r="C11083" s="571" t="s">
        <v>6748</v>
      </c>
      <c r="D11083" s="572">
        <v>174.74</v>
      </c>
    </row>
    <row r="11084" spans="1:4" ht="25.5">
      <c r="A11084" s="571">
        <v>34486</v>
      </c>
      <c r="B11084" s="571" t="s">
        <v>3182</v>
      </c>
      <c r="C11084" s="571" t="s">
        <v>6748</v>
      </c>
      <c r="D11084" s="572">
        <v>195.71</v>
      </c>
    </row>
    <row r="11085" spans="1:4" ht="25.5">
      <c r="A11085" s="571">
        <v>7202</v>
      </c>
      <c r="B11085" s="571" t="s">
        <v>1824</v>
      </c>
      <c r="C11085" s="571" t="s">
        <v>6753</v>
      </c>
      <c r="D11085" s="572">
        <v>40.1</v>
      </c>
    </row>
    <row r="11086" spans="1:4" ht="25.5">
      <c r="A11086" s="571">
        <v>7190</v>
      </c>
      <c r="B11086" s="571" t="s">
        <v>1816</v>
      </c>
      <c r="C11086" s="571" t="s">
        <v>6748</v>
      </c>
      <c r="D11086" s="572">
        <v>6.88</v>
      </c>
    </row>
    <row r="11087" spans="1:4" ht="25.5">
      <c r="A11087" s="571">
        <v>34417</v>
      </c>
      <c r="B11087" s="571" t="s">
        <v>3156</v>
      </c>
      <c r="C11087" s="571" t="s">
        <v>6748</v>
      </c>
      <c r="D11087" s="572">
        <v>11.96</v>
      </c>
    </row>
    <row r="11088" spans="1:4" ht="25.5">
      <c r="A11088" s="571">
        <v>7213</v>
      </c>
      <c r="B11088" s="571" t="s">
        <v>1817</v>
      </c>
      <c r="C11088" s="571" t="s">
        <v>6753</v>
      </c>
      <c r="D11088" s="572">
        <v>11.36</v>
      </c>
    </row>
    <row r="11089" spans="1:4" ht="25.5">
      <c r="A11089" s="571">
        <v>7191</v>
      </c>
      <c r="B11089" s="571" t="s">
        <v>1817</v>
      </c>
      <c r="C11089" s="571" t="s">
        <v>6748</v>
      </c>
      <c r="D11089" s="572">
        <v>13.86</v>
      </c>
    </row>
    <row r="11090" spans="1:4" ht="25.5">
      <c r="A11090" s="571">
        <v>7195</v>
      </c>
      <c r="B11090" s="571" t="s">
        <v>1821</v>
      </c>
      <c r="C11090" s="571" t="s">
        <v>6748</v>
      </c>
      <c r="D11090" s="572">
        <v>33.020000000000003</v>
      </c>
    </row>
    <row r="11091" spans="1:4" ht="25.5">
      <c r="A11091" s="571">
        <v>7186</v>
      </c>
      <c r="B11091" s="571" t="s">
        <v>1814</v>
      </c>
      <c r="C11091" s="571" t="s">
        <v>6748</v>
      </c>
      <c r="D11091" s="572">
        <v>39.51</v>
      </c>
    </row>
    <row r="11092" spans="1:4" ht="25.5">
      <c r="A11092" s="571">
        <v>7207</v>
      </c>
      <c r="B11092" s="571" t="s">
        <v>1820</v>
      </c>
      <c r="C11092" s="571" t="s">
        <v>6748</v>
      </c>
      <c r="D11092" s="572">
        <v>52.58</v>
      </c>
    </row>
    <row r="11093" spans="1:4" ht="25.5">
      <c r="A11093" s="571">
        <v>7194</v>
      </c>
      <c r="B11093" s="571" t="s">
        <v>1820</v>
      </c>
      <c r="C11093" s="571" t="s">
        <v>6753</v>
      </c>
      <c r="D11093" s="572">
        <v>19.59</v>
      </c>
    </row>
    <row r="11094" spans="1:4" ht="25.5">
      <c r="A11094" s="571">
        <v>7197</v>
      </c>
      <c r="B11094" s="571" t="s">
        <v>1822</v>
      </c>
      <c r="C11094" s="571" t="s">
        <v>6748</v>
      </c>
      <c r="D11094" s="572">
        <v>79</v>
      </c>
    </row>
    <row r="11095" spans="1:4" ht="25.5">
      <c r="A11095" s="571">
        <v>7192</v>
      </c>
      <c r="B11095" s="571" t="s">
        <v>1818</v>
      </c>
      <c r="C11095" s="571" t="s">
        <v>6748</v>
      </c>
      <c r="D11095" s="572">
        <v>43.45</v>
      </c>
    </row>
    <row r="11096" spans="1:4" ht="25.5">
      <c r="A11096" s="571">
        <v>7193</v>
      </c>
      <c r="B11096" s="571" t="s">
        <v>1819</v>
      </c>
      <c r="C11096" s="571" t="s">
        <v>6748</v>
      </c>
      <c r="D11096" s="572">
        <v>51.87</v>
      </c>
    </row>
    <row r="11097" spans="1:4" ht="25.5">
      <c r="A11097" s="571">
        <v>7189</v>
      </c>
      <c r="B11097" s="571" t="s">
        <v>1815</v>
      </c>
      <c r="C11097" s="571" t="s">
        <v>6748</v>
      </c>
      <c r="D11097" s="572">
        <v>72.849999999999994</v>
      </c>
    </row>
    <row r="11098" spans="1:4" ht="25.5">
      <c r="A11098" s="571">
        <v>7198</v>
      </c>
      <c r="B11098" s="571" t="s">
        <v>1823</v>
      </c>
      <c r="C11098" s="571" t="s">
        <v>6753</v>
      </c>
      <c r="D11098" s="572">
        <v>27.12</v>
      </c>
    </row>
    <row r="11099" spans="1:4" ht="25.5">
      <c r="A11099" s="571">
        <v>34402</v>
      </c>
      <c r="B11099" s="571" t="s">
        <v>1823</v>
      </c>
      <c r="C11099" s="571" t="s">
        <v>6748</v>
      </c>
      <c r="D11099" s="572">
        <v>109.2</v>
      </c>
    </row>
    <row r="11100" spans="1:4">
      <c r="A11100" s="571">
        <v>7245</v>
      </c>
      <c r="B11100" s="571" t="s">
        <v>1849</v>
      </c>
      <c r="C11100" s="571" t="s">
        <v>6748</v>
      </c>
      <c r="D11100" s="572">
        <v>34.659999999999997</v>
      </c>
    </row>
    <row r="11101" spans="1:4" ht="25.5">
      <c r="A11101" s="571">
        <v>34425</v>
      </c>
      <c r="B11101" s="571" t="s">
        <v>3157</v>
      </c>
      <c r="C11101" s="571" t="s">
        <v>6748</v>
      </c>
      <c r="D11101" s="572">
        <v>67.52</v>
      </c>
    </row>
    <row r="11102" spans="1:4" ht="25.5">
      <c r="A11102" s="571">
        <v>7223</v>
      </c>
      <c r="B11102" s="571" t="s">
        <v>1832</v>
      </c>
      <c r="C11102" s="571" t="s">
        <v>6748</v>
      </c>
      <c r="D11102" s="572">
        <v>78.7</v>
      </c>
    </row>
    <row r="11103" spans="1:4" ht="25.5">
      <c r="A11103" s="571">
        <v>7234</v>
      </c>
      <c r="B11103" s="571" t="s">
        <v>1841</v>
      </c>
      <c r="C11103" s="571" t="s">
        <v>6748</v>
      </c>
      <c r="D11103" s="572">
        <v>113.51</v>
      </c>
    </row>
    <row r="11104" spans="1:4" ht="25.5">
      <c r="A11104" s="571">
        <v>7224</v>
      </c>
      <c r="B11104" s="571" t="s">
        <v>1833</v>
      </c>
      <c r="C11104" s="571" t="s">
        <v>6748</v>
      </c>
      <c r="D11104" s="572">
        <v>125.38</v>
      </c>
    </row>
    <row r="11105" spans="1:4" ht="25.5">
      <c r="A11105" s="571">
        <v>7221</v>
      </c>
      <c r="B11105" s="571" t="s">
        <v>1825</v>
      </c>
      <c r="C11105" s="571" t="s">
        <v>6753</v>
      </c>
      <c r="D11105" s="572">
        <v>60.96</v>
      </c>
    </row>
    <row r="11106" spans="1:4" ht="25.5">
      <c r="A11106" s="571">
        <v>7210</v>
      </c>
      <c r="B11106" s="571" t="s">
        <v>1825</v>
      </c>
      <c r="C11106" s="571" t="s">
        <v>6748</v>
      </c>
      <c r="D11106" s="572">
        <v>142.66</v>
      </c>
    </row>
    <row r="11107" spans="1:4" ht="25.5">
      <c r="A11107" s="571">
        <v>7225</v>
      </c>
      <c r="B11107" s="571" t="s">
        <v>1834</v>
      </c>
      <c r="C11107" s="571" t="s">
        <v>6748</v>
      </c>
      <c r="D11107" s="572">
        <v>158.51</v>
      </c>
    </row>
    <row r="11108" spans="1:4" ht="25.5">
      <c r="A11108" s="571">
        <v>7226</v>
      </c>
      <c r="B11108" s="571" t="s">
        <v>1835</v>
      </c>
      <c r="C11108" s="571" t="s">
        <v>6748</v>
      </c>
      <c r="D11108" s="572">
        <v>174.44</v>
      </c>
    </row>
    <row r="11109" spans="1:4" ht="25.5">
      <c r="A11109" s="571">
        <v>7236</v>
      </c>
      <c r="B11109" s="571" t="s">
        <v>1842</v>
      </c>
      <c r="C11109" s="571" t="s">
        <v>6748</v>
      </c>
      <c r="D11109" s="572">
        <v>190.25</v>
      </c>
    </row>
    <row r="11110" spans="1:4" ht="25.5">
      <c r="A11110" s="571">
        <v>7227</v>
      </c>
      <c r="B11110" s="571" t="s">
        <v>1836</v>
      </c>
      <c r="C11110" s="571" t="s">
        <v>6748</v>
      </c>
      <c r="D11110" s="572">
        <v>206.1</v>
      </c>
    </row>
    <row r="11111" spans="1:4" ht="25.5">
      <c r="A11111" s="571">
        <v>7212</v>
      </c>
      <c r="B11111" s="571" t="s">
        <v>1826</v>
      </c>
      <c r="C11111" s="571" t="s">
        <v>6748</v>
      </c>
      <c r="D11111" s="572">
        <v>228.21</v>
      </c>
    </row>
    <row r="11112" spans="1:4" ht="25.5">
      <c r="A11112" s="571">
        <v>7229</v>
      </c>
      <c r="B11112" s="571" t="s">
        <v>1837</v>
      </c>
      <c r="C11112" s="571" t="s">
        <v>6748</v>
      </c>
      <c r="D11112" s="572">
        <v>150.91</v>
      </c>
    </row>
    <row r="11113" spans="1:4" ht="25.5">
      <c r="A11113" s="571">
        <v>7230</v>
      </c>
      <c r="B11113" s="571" t="s">
        <v>1838</v>
      </c>
      <c r="C11113" s="571" t="s">
        <v>6748</v>
      </c>
      <c r="D11113" s="572">
        <v>240.49</v>
      </c>
    </row>
    <row r="11114" spans="1:4" ht="25.5">
      <c r="A11114" s="571">
        <v>7231</v>
      </c>
      <c r="B11114" s="571" t="s">
        <v>1839</v>
      </c>
      <c r="C11114" s="571" t="s">
        <v>6748</v>
      </c>
      <c r="D11114" s="572">
        <v>315.83999999999997</v>
      </c>
    </row>
    <row r="11115" spans="1:4" ht="25.5">
      <c r="A11115" s="571">
        <v>7220</v>
      </c>
      <c r="B11115" s="571" t="s">
        <v>1831</v>
      </c>
      <c r="C11115" s="571" t="s">
        <v>6748</v>
      </c>
      <c r="D11115" s="572">
        <v>388.29</v>
      </c>
    </row>
    <row r="11116" spans="1:4" ht="25.5">
      <c r="A11116" s="571">
        <v>34447</v>
      </c>
      <c r="B11116" s="571" t="s">
        <v>3162</v>
      </c>
      <c r="C11116" s="571" t="s">
        <v>6748</v>
      </c>
      <c r="D11116" s="572">
        <v>432.18</v>
      </c>
    </row>
    <row r="11117" spans="1:4" ht="25.5">
      <c r="A11117" s="571">
        <v>7233</v>
      </c>
      <c r="B11117" s="571" t="s">
        <v>1840</v>
      </c>
      <c r="C11117" s="571" t="s">
        <v>6748</v>
      </c>
      <c r="D11117" s="572">
        <v>483.84</v>
      </c>
    </row>
    <row r="11118" spans="1:4" ht="76.5">
      <c r="A11118" s="571">
        <v>42172</v>
      </c>
      <c r="B11118" s="571" t="s">
        <v>7334</v>
      </c>
      <c r="C11118" s="571" t="s">
        <v>6753</v>
      </c>
      <c r="D11118" s="572">
        <v>84.29</v>
      </c>
    </row>
    <row r="11119" spans="1:4" ht="76.5">
      <c r="A11119" s="571">
        <v>39520</v>
      </c>
      <c r="B11119" s="571" t="s">
        <v>4181</v>
      </c>
      <c r="C11119" s="571" t="s">
        <v>6753</v>
      </c>
      <c r="D11119" s="572">
        <v>109.78</v>
      </c>
    </row>
    <row r="11120" spans="1:4" ht="76.5">
      <c r="A11120" s="571">
        <v>39521</v>
      </c>
      <c r="B11120" s="571" t="s">
        <v>4182</v>
      </c>
      <c r="C11120" s="571" t="s">
        <v>6753</v>
      </c>
      <c r="D11120" s="572">
        <v>117.59</v>
      </c>
    </row>
    <row r="11121" spans="1:4" ht="63.75">
      <c r="A11121" s="571">
        <v>39522</v>
      </c>
      <c r="B11121" s="571" t="s">
        <v>4183</v>
      </c>
      <c r="C11121" s="571" t="s">
        <v>6753</v>
      </c>
      <c r="D11121" s="572">
        <v>94.02</v>
      </c>
    </row>
    <row r="11122" spans="1:4" ht="25.5">
      <c r="A11122" s="571">
        <v>7246</v>
      </c>
      <c r="B11122" s="571" t="s">
        <v>1850</v>
      </c>
      <c r="C11122" s="571" t="s">
        <v>6748</v>
      </c>
      <c r="D11122" s="572">
        <v>32.25</v>
      </c>
    </row>
    <row r="11123" spans="1:4">
      <c r="A11123" s="571">
        <v>12869</v>
      </c>
      <c r="B11123" s="571" t="s">
        <v>13510</v>
      </c>
      <c r="C11123" s="571" t="s">
        <v>6751</v>
      </c>
      <c r="D11123" s="572">
        <v>13.83</v>
      </c>
    </row>
    <row r="11124" spans="1:4">
      <c r="A11124" s="571">
        <v>41097</v>
      </c>
      <c r="B11124" s="571" t="s">
        <v>4518</v>
      </c>
      <c r="C11124" s="571" t="s">
        <v>6936</v>
      </c>
      <c r="D11124" s="572">
        <v>2442.09</v>
      </c>
    </row>
    <row r="11125" spans="1:4" ht="38.25">
      <c r="A11125" s="571">
        <v>1574</v>
      </c>
      <c r="B11125" s="571" t="s">
        <v>654</v>
      </c>
      <c r="C11125" s="571" t="s">
        <v>6748</v>
      </c>
      <c r="D11125" s="572">
        <v>0.87</v>
      </c>
    </row>
    <row r="11126" spans="1:4" ht="51">
      <c r="A11126" s="571">
        <v>1581</v>
      </c>
      <c r="B11126" s="571" t="s">
        <v>661</v>
      </c>
      <c r="C11126" s="571" t="s">
        <v>6748</v>
      </c>
      <c r="D11126" s="572">
        <v>6.03</v>
      </c>
    </row>
    <row r="11127" spans="1:4" ht="38.25">
      <c r="A11127" s="571">
        <v>1575</v>
      </c>
      <c r="B11127" s="571" t="s">
        <v>655</v>
      </c>
      <c r="C11127" s="571" t="s">
        <v>6748</v>
      </c>
      <c r="D11127" s="572">
        <v>1.03</v>
      </c>
    </row>
    <row r="11128" spans="1:4" ht="38.25">
      <c r="A11128" s="571">
        <v>1570</v>
      </c>
      <c r="B11128" s="571" t="s">
        <v>651</v>
      </c>
      <c r="C11128" s="571" t="s">
        <v>6748</v>
      </c>
      <c r="D11128" s="572">
        <v>0.52</v>
      </c>
    </row>
    <row r="11129" spans="1:4" ht="38.25">
      <c r="A11129" s="571">
        <v>1576</v>
      </c>
      <c r="B11129" s="571" t="s">
        <v>656</v>
      </c>
      <c r="C11129" s="571" t="s">
        <v>6748</v>
      </c>
      <c r="D11129" s="572">
        <v>1.43</v>
      </c>
    </row>
    <row r="11130" spans="1:4" ht="38.25">
      <c r="A11130" s="571">
        <v>1577</v>
      </c>
      <c r="B11130" s="571" t="s">
        <v>657</v>
      </c>
      <c r="C11130" s="571" t="s">
        <v>6748</v>
      </c>
      <c r="D11130" s="572">
        <v>1.61</v>
      </c>
    </row>
    <row r="11131" spans="1:4" ht="38.25">
      <c r="A11131" s="571">
        <v>1571</v>
      </c>
      <c r="B11131" s="571" t="s">
        <v>652</v>
      </c>
      <c r="C11131" s="571" t="s">
        <v>6748</v>
      </c>
      <c r="D11131" s="572">
        <v>0.67</v>
      </c>
    </row>
    <row r="11132" spans="1:4" ht="38.25">
      <c r="A11132" s="571">
        <v>1578</v>
      </c>
      <c r="B11132" s="571" t="s">
        <v>658</v>
      </c>
      <c r="C11132" s="571" t="s">
        <v>6748</v>
      </c>
      <c r="D11132" s="572">
        <v>2.79</v>
      </c>
    </row>
    <row r="11133" spans="1:4" ht="38.25">
      <c r="A11133" s="571">
        <v>1573</v>
      </c>
      <c r="B11133" s="571" t="s">
        <v>653</v>
      </c>
      <c r="C11133" s="571" t="s">
        <v>6748</v>
      </c>
      <c r="D11133" s="572">
        <v>0.8</v>
      </c>
    </row>
    <row r="11134" spans="1:4" ht="51">
      <c r="A11134" s="571">
        <v>1579</v>
      </c>
      <c r="B11134" s="571" t="s">
        <v>659</v>
      </c>
      <c r="C11134" s="571" t="s">
        <v>6748</v>
      </c>
      <c r="D11134" s="572">
        <v>3.48</v>
      </c>
    </row>
    <row r="11135" spans="1:4" ht="51">
      <c r="A11135" s="571">
        <v>1580</v>
      </c>
      <c r="B11135" s="571" t="s">
        <v>660</v>
      </c>
      <c r="C11135" s="571" t="s">
        <v>6748</v>
      </c>
      <c r="D11135" s="572">
        <v>4.29</v>
      </c>
    </row>
    <row r="11136" spans="1:4" ht="38.25">
      <c r="A11136" s="571">
        <v>7571</v>
      </c>
      <c r="B11136" s="571" t="s">
        <v>1899</v>
      </c>
      <c r="C11136" s="571" t="s">
        <v>6748</v>
      </c>
      <c r="D11136" s="572">
        <v>9.2799999999999994</v>
      </c>
    </row>
    <row r="11137" spans="1:4" ht="25.5">
      <c r="A11137" s="571">
        <v>39321</v>
      </c>
      <c r="B11137" s="571" t="s">
        <v>4044</v>
      </c>
      <c r="C11137" s="571" t="s">
        <v>6748</v>
      </c>
      <c r="D11137" s="572">
        <v>6.98</v>
      </c>
    </row>
    <row r="11138" spans="1:4" ht="25.5">
      <c r="A11138" s="571">
        <v>39319</v>
      </c>
      <c r="B11138" s="571" t="s">
        <v>4042</v>
      </c>
      <c r="C11138" s="571" t="s">
        <v>6748</v>
      </c>
      <c r="D11138" s="572">
        <v>4.2699999999999996</v>
      </c>
    </row>
    <row r="11139" spans="1:4" ht="25.5">
      <c r="A11139" s="571">
        <v>39320</v>
      </c>
      <c r="B11139" s="571" t="s">
        <v>4043</v>
      </c>
      <c r="C11139" s="571" t="s">
        <v>6748</v>
      </c>
      <c r="D11139" s="572">
        <v>5.0999999999999996</v>
      </c>
    </row>
    <row r="11140" spans="1:4" ht="25.5">
      <c r="A11140" s="571">
        <v>1591</v>
      </c>
      <c r="B11140" s="571" t="s">
        <v>668</v>
      </c>
      <c r="C11140" s="571" t="s">
        <v>6748</v>
      </c>
      <c r="D11140" s="572">
        <v>13.31</v>
      </c>
    </row>
    <row r="11141" spans="1:4" ht="25.5">
      <c r="A11141" s="571">
        <v>1547</v>
      </c>
      <c r="B11141" s="571" t="s">
        <v>646</v>
      </c>
      <c r="C11141" s="571" t="s">
        <v>6748</v>
      </c>
      <c r="D11141" s="572">
        <v>69.760000000000005</v>
      </c>
    </row>
    <row r="11142" spans="1:4" ht="25.5">
      <c r="A11142" s="571">
        <v>38196</v>
      </c>
      <c r="B11142" s="571" t="s">
        <v>3816</v>
      </c>
      <c r="C11142" s="571" t="s">
        <v>6748</v>
      </c>
      <c r="D11142" s="572">
        <v>13.58</v>
      </c>
    </row>
    <row r="11143" spans="1:4" ht="25.5">
      <c r="A11143" s="571">
        <v>1543</v>
      </c>
      <c r="B11143" s="571" t="s">
        <v>643</v>
      </c>
      <c r="C11143" s="571" t="s">
        <v>6748</v>
      </c>
      <c r="D11143" s="572">
        <v>14.44</v>
      </c>
    </row>
    <row r="11144" spans="1:4" ht="25.5">
      <c r="A11144" s="571">
        <v>1585</v>
      </c>
      <c r="B11144" s="571" t="s">
        <v>662</v>
      </c>
      <c r="C11144" s="571" t="s">
        <v>6748</v>
      </c>
      <c r="D11144" s="572">
        <v>2.79</v>
      </c>
    </row>
    <row r="11145" spans="1:4" ht="25.5">
      <c r="A11145" s="571">
        <v>1593</v>
      </c>
      <c r="B11145" s="571" t="s">
        <v>669</v>
      </c>
      <c r="C11145" s="571" t="s">
        <v>6748</v>
      </c>
      <c r="D11145" s="572">
        <v>14.85</v>
      </c>
    </row>
    <row r="11146" spans="1:4" ht="25.5">
      <c r="A11146" s="571">
        <v>11838</v>
      </c>
      <c r="B11146" s="571" t="s">
        <v>2495</v>
      </c>
      <c r="C11146" s="571" t="s">
        <v>6748</v>
      </c>
      <c r="D11146" s="572">
        <v>19.59</v>
      </c>
    </row>
    <row r="11147" spans="1:4" ht="25.5">
      <c r="A11147" s="571">
        <v>1594</v>
      </c>
      <c r="B11147" s="571" t="s">
        <v>670</v>
      </c>
      <c r="C11147" s="571" t="s">
        <v>6748</v>
      </c>
      <c r="D11147" s="572">
        <v>19.8</v>
      </c>
    </row>
    <row r="11148" spans="1:4" ht="25.5">
      <c r="A11148" s="571">
        <v>1586</v>
      </c>
      <c r="B11148" s="571" t="s">
        <v>663</v>
      </c>
      <c r="C11148" s="571" t="s">
        <v>6748</v>
      </c>
      <c r="D11148" s="572">
        <v>3.54</v>
      </c>
    </row>
    <row r="11149" spans="1:4" ht="25.5">
      <c r="A11149" s="571">
        <v>11839</v>
      </c>
      <c r="B11149" s="571" t="s">
        <v>2496</v>
      </c>
      <c r="C11149" s="571" t="s">
        <v>6748</v>
      </c>
      <c r="D11149" s="572">
        <v>28.5</v>
      </c>
    </row>
    <row r="11150" spans="1:4" ht="25.5">
      <c r="A11150" s="571">
        <v>1587</v>
      </c>
      <c r="B11150" s="571" t="s">
        <v>664</v>
      </c>
      <c r="C11150" s="571" t="s">
        <v>6748</v>
      </c>
      <c r="D11150" s="572">
        <v>3.6</v>
      </c>
    </row>
    <row r="11151" spans="1:4" ht="25.5">
      <c r="A11151" s="571">
        <v>1545</v>
      </c>
      <c r="B11151" s="571" t="s">
        <v>644</v>
      </c>
      <c r="C11151" s="571" t="s">
        <v>6748</v>
      </c>
      <c r="D11151" s="572">
        <v>34.21</v>
      </c>
    </row>
    <row r="11152" spans="1:4" ht="25.5">
      <c r="A11152" s="571">
        <v>1588</v>
      </c>
      <c r="B11152" s="571" t="s">
        <v>665</v>
      </c>
      <c r="C11152" s="571" t="s">
        <v>6748</v>
      </c>
      <c r="D11152" s="572">
        <v>4.9400000000000004</v>
      </c>
    </row>
    <row r="11153" spans="1:4" ht="25.5">
      <c r="A11153" s="571">
        <v>1535</v>
      </c>
      <c r="B11153" s="571" t="s">
        <v>640</v>
      </c>
      <c r="C11153" s="571" t="s">
        <v>6748</v>
      </c>
      <c r="D11153" s="572">
        <v>2.85</v>
      </c>
    </row>
    <row r="11154" spans="1:4" ht="25.5">
      <c r="A11154" s="571">
        <v>1589</v>
      </c>
      <c r="B11154" s="571" t="s">
        <v>666</v>
      </c>
      <c r="C11154" s="571" t="s">
        <v>6748</v>
      </c>
      <c r="D11154" s="572">
        <v>5.0999999999999996</v>
      </c>
    </row>
    <row r="11155" spans="1:4" ht="25.5">
      <c r="A11155" s="571">
        <v>1546</v>
      </c>
      <c r="B11155" s="571" t="s">
        <v>645</v>
      </c>
      <c r="C11155" s="571" t="s">
        <v>6748</v>
      </c>
      <c r="D11155" s="572">
        <v>57.72</v>
      </c>
    </row>
    <row r="11156" spans="1:4" ht="25.5">
      <c r="A11156" s="571">
        <v>1590</v>
      </c>
      <c r="B11156" s="571" t="s">
        <v>667</v>
      </c>
      <c r="C11156" s="571" t="s">
        <v>6748</v>
      </c>
      <c r="D11156" s="572">
        <v>8.98</v>
      </c>
    </row>
    <row r="11157" spans="1:4" ht="38.25">
      <c r="A11157" s="571">
        <v>1542</v>
      </c>
      <c r="B11157" s="571" t="s">
        <v>642</v>
      </c>
      <c r="C11157" s="571" t="s">
        <v>6748</v>
      </c>
      <c r="D11157" s="572">
        <v>11.89</v>
      </c>
    </row>
    <row r="11158" spans="1:4" ht="38.25">
      <c r="A11158" s="571">
        <v>38415</v>
      </c>
      <c r="B11158" s="571" t="s">
        <v>3855</v>
      </c>
      <c r="C11158" s="571" t="s">
        <v>6748</v>
      </c>
      <c r="D11158" s="572">
        <v>594.16999999999996</v>
      </c>
    </row>
    <row r="11159" spans="1:4" ht="38.25">
      <c r="A11159" s="571">
        <v>38414</v>
      </c>
      <c r="B11159" s="571" t="s">
        <v>3854</v>
      </c>
      <c r="C11159" s="571" t="s">
        <v>6748</v>
      </c>
      <c r="D11159" s="572">
        <v>833.93</v>
      </c>
    </row>
    <row r="11160" spans="1:4">
      <c r="A11160" s="571">
        <v>38128</v>
      </c>
      <c r="B11160" s="571" t="s">
        <v>3777</v>
      </c>
      <c r="C11160" s="571" t="s">
        <v>6745</v>
      </c>
      <c r="D11160" s="572">
        <v>0.36</v>
      </c>
    </row>
    <row r="11161" spans="1:4">
      <c r="A11161" s="571">
        <v>7253</v>
      </c>
      <c r="B11161" s="571" t="s">
        <v>1851</v>
      </c>
      <c r="C11161" s="571" t="s">
        <v>6746</v>
      </c>
      <c r="D11161" s="572">
        <v>77.14</v>
      </c>
    </row>
    <row r="11162" spans="1:4" ht="25.5">
      <c r="A11162" s="571">
        <v>4806</v>
      </c>
      <c r="B11162" s="571" t="s">
        <v>1498</v>
      </c>
      <c r="C11162" s="571" t="s">
        <v>6752</v>
      </c>
      <c r="D11162" s="572">
        <v>11.93</v>
      </c>
    </row>
    <row r="11163" spans="1:4">
      <c r="A11163" s="571">
        <v>34401</v>
      </c>
      <c r="B11163" s="571" t="s">
        <v>3155</v>
      </c>
      <c r="C11163" s="571" t="s">
        <v>6748</v>
      </c>
      <c r="D11163" s="572">
        <v>1.06</v>
      </c>
    </row>
    <row r="11164" spans="1:4">
      <c r="A11164" s="571">
        <v>7258</v>
      </c>
      <c r="B11164" s="571" t="s">
        <v>1853</v>
      </c>
      <c r="C11164" s="571" t="s">
        <v>6748</v>
      </c>
      <c r="D11164" s="572">
        <v>0.33</v>
      </c>
    </row>
    <row r="11165" spans="1:4" ht="25.5">
      <c r="A11165" s="571">
        <v>7260</v>
      </c>
      <c r="B11165" s="571" t="s">
        <v>1854</v>
      </c>
      <c r="C11165" s="571" t="s">
        <v>6748</v>
      </c>
      <c r="D11165" s="572">
        <v>1.03</v>
      </c>
    </row>
    <row r="11166" spans="1:4" ht="25.5">
      <c r="A11166" s="571">
        <v>7256</v>
      </c>
      <c r="B11166" s="571" t="s">
        <v>1852</v>
      </c>
      <c r="C11166" s="571" t="s">
        <v>6748</v>
      </c>
      <c r="D11166" s="572">
        <v>0.6</v>
      </c>
    </row>
    <row r="11167" spans="1:4" ht="25.5">
      <c r="A11167" s="571">
        <v>34400</v>
      </c>
      <c r="B11167" s="571" t="s">
        <v>3154</v>
      </c>
      <c r="C11167" s="571" t="s">
        <v>6748</v>
      </c>
      <c r="D11167" s="572">
        <v>2.58</v>
      </c>
    </row>
    <row r="11168" spans="1:4" ht="25.5">
      <c r="A11168" s="571">
        <v>10617</v>
      </c>
      <c r="B11168" s="571" t="s">
        <v>2147</v>
      </c>
      <c r="C11168" s="571" t="s">
        <v>6748</v>
      </c>
      <c r="D11168" s="572">
        <v>3.61</v>
      </c>
    </row>
    <row r="11169" spans="1:4" ht="38.25">
      <c r="A11169" s="571">
        <v>7280</v>
      </c>
      <c r="B11169" s="571" t="s">
        <v>1866</v>
      </c>
      <c r="C11169" s="571" t="s">
        <v>6748</v>
      </c>
      <c r="D11169" s="572">
        <v>270.64</v>
      </c>
    </row>
    <row r="11170" spans="1:4" ht="38.25">
      <c r="A11170" s="571">
        <v>7282</v>
      </c>
      <c r="B11170" s="571" t="s">
        <v>5987</v>
      </c>
      <c r="C11170" s="571" t="s">
        <v>6748</v>
      </c>
      <c r="D11170" s="572">
        <v>509.45</v>
      </c>
    </row>
    <row r="11171" spans="1:4" ht="38.25">
      <c r="A11171" s="571">
        <v>7276</v>
      </c>
      <c r="B11171" s="571" t="s">
        <v>1864</v>
      </c>
      <c r="C11171" s="571" t="s">
        <v>6748</v>
      </c>
      <c r="D11171" s="572">
        <v>551.58000000000004</v>
      </c>
    </row>
    <row r="11172" spans="1:4" ht="38.25">
      <c r="A11172" s="571">
        <v>7277</v>
      </c>
      <c r="B11172" s="571" t="s">
        <v>6126</v>
      </c>
      <c r="C11172" s="571" t="s">
        <v>6748</v>
      </c>
      <c r="D11172" s="572">
        <v>712.11</v>
      </c>
    </row>
    <row r="11173" spans="1:4" ht="38.25">
      <c r="A11173" s="571">
        <v>7278</v>
      </c>
      <c r="B11173" s="571" t="s">
        <v>1865</v>
      </c>
      <c r="C11173" s="571" t="s">
        <v>6748</v>
      </c>
      <c r="D11173" s="572">
        <v>912.76</v>
      </c>
    </row>
    <row r="11174" spans="1:4" ht="38.25">
      <c r="A11174" s="571">
        <v>7274</v>
      </c>
      <c r="B11174" s="571" t="s">
        <v>1862</v>
      </c>
      <c r="C11174" s="571" t="s">
        <v>6748</v>
      </c>
      <c r="D11174" s="572">
        <v>18.97</v>
      </c>
    </row>
    <row r="11175" spans="1:4" ht="25.5">
      <c r="A11175" s="571">
        <v>7275</v>
      </c>
      <c r="B11175" s="571" t="s">
        <v>1863</v>
      </c>
      <c r="C11175" s="571" t="s">
        <v>6748</v>
      </c>
      <c r="D11175" s="572">
        <v>499.16</v>
      </c>
    </row>
    <row r="11176" spans="1:4" ht="25.5">
      <c r="A11176" s="571">
        <v>7284</v>
      </c>
      <c r="B11176" s="571" t="s">
        <v>1867</v>
      </c>
      <c r="C11176" s="571" t="s">
        <v>6748</v>
      </c>
      <c r="D11176" s="572">
        <v>1537.39</v>
      </c>
    </row>
    <row r="11177" spans="1:4" ht="38.25">
      <c r="A11177" s="571">
        <v>11663</v>
      </c>
      <c r="B11177" s="571" t="s">
        <v>2404</v>
      </c>
      <c r="C11177" s="571" t="s">
        <v>6748</v>
      </c>
      <c r="D11177" s="572">
        <v>185.78</v>
      </c>
    </row>
    <row r="11178" spans="1:4" ht="38.25">
      <c r="A11178" s="571">
        <v>11665</v>
      </c>
      <c r="B11178" s="571" t="s">
        <v>2405</v>
      </c>
      <c r="C11178" s="571" t="s">
        <v>6748</v>
      </c>
      <c r="D11178" s="572">
        <v>821.46</v>
      </c>
    </row>
    <row r="11179" spans="1:4" ht="38.25">
      <c r="A11179" s="571">
        <v>11666</v>
      </c>
      <c r="B11179" s="571" t="s">
        <v>2406</v>
      </c>
      <c r="C11179" s="571" t="s">
        <v>6748</v>
      </c>
      <c r="D11179" s="572">
        <v>827.99</v>
      </c>
    </row>
    <row r="11180" spans="1:4" ht="38.25">
      <c r="A11180" s="571">
        <v>11667</v>
      </c>
      <c r="B11180" s="571" t="s">
        <v>2407</v>
      </c>
      <c r="C11180" s="571" t="s">
        <v>6748</v>
      </c>
      <c r="D11180" s="572">
        <v>944.88</v>
      </c>
    </row>
    <row r="11181" spans="1:4" ht="38.25">
      <c r="A11181" s="571">
        <v>11668</v>
      </c>
      <c r="B11181" s="571" t="s">
        <v>2408</v>
      </c>
      <c r="C11181" s="571" t="s">
        <v>6748</v>
      </c>
      <c r="D11181" s="572">
        <v>1017.54</v>
      </c>
    </row>
    <row r="11182" spans="1:4" ht="38.25">
      <c r="A11182" s="571">
        <v>38121</v>
      </c>
      <c r="B11182" s="571" t="s">
        <v>3771</v>
      </c>
      <c r="C11182" s="571" t="s">
        <v>6747</v>
      </c>
      <c r="D11182" s="572">
        <v>7.86</v>
      </c>
    </row>
    <row r="11183" spans="1:4" ht="25.5">
      <c r="A11183" s="571">
        <v>7343</v>
      </c>
      <c r="B11183" s="571" t="s">
        <v>1884</v>
      </c>
      <c r="C11183" s="571" t="s">
        <v>6747</v>
      </c>
      <c r="D11183" s="572">
        <v>7.95</v>
      </c>
    </row>
    <row r="11184" spans="1:4" ht="25.5">
      <c r="A11184" s="571">
        <v>7287</v>
      </c>
      <c r="B11184" s="571" t="s">
        <v>1868</v>
      </c>
      <c r="C11184" s="571" t="s">
        <v>6809</v>
      </c>
      <c r="D11184" s="572">
        <v>62.98</v>
      </c>
    </row>
    <row r="11185" spans="1:4">
      <c r="A11185" s="571">
        <v>7350</v>
      </c>
      <c r="B11185" s="571" t="s">
        <v>1888</v>
      </c>
      <c r="C11185" s="571" t="s">
        <v>6747</v>
      </c>
      <c r="D11185" s="572">
        <v>19.100000000000001</v>
      </c>
    </row>
    <row r="11186" spans="1:4">
      <c r="A11186" s="571">
        <v>7348</v>
      </c>
      <c r="B11186" s="571" t="s">
        <v>1887</v>
      </c>
      <c r="C11186" s="571" t="s">
        <v>6747</v>
      </c>
      <c r="D11186" s="572">
        <v>10.71</v>
      </c>
    </row>
    <row r="11187" spans="1:4">
      <c r="A11187" s="571">
        <v>7347</v>
      </c>
      <c r="B11187" s="571" t="s">
        <v>1887</v>
      </c>
      <c r="C11187" s="571" t="s">
        <v>6809</v>
      </c>
      <c r="D11187" s="572">
        <v>38.58</v>
      </c>
    </row>
    <row r="11188" spans="1:4">
      <c r="A11188" s="571">
        <v>7355</v>
      </c>
      <c r="B11188" s="571" t="s">
        <v>1890</v>
      </c>
      <c r="C11188" s="571" t="s">
        <v>6809</v>
      </c>
      <c r="D11188" s="572">
        <v>57.82</v>
      </c>
    </row>
    <row r="11189" spans="1:4">
      <c r="A11189" s="571">
        <v>7356</v>
      </c>
      <c r="B11189" s="571" t="s">
        <v>1891</v>
      </c>
      <c r="C11189" s="571" t="s">
        <v>6747</v>
      </c>
      <c r="D11189" s="572">
        <v>16.059999999999999</v>
      </c>
    </row>
    <row r="11190" spans="1:4" ht="38.25">
      <c r="A11190" s="571">
        <v>7313</v>
      </c>
      <c r="B11190" s="571" t="s">
        <v>1875</v>
      </c>
      <c r="C11190" s="571" t="s">
        <v>6747</v>
      </c>
      <c r="D11190" s="572">
        <v>16.260000000000002</v>
      </c>
    </row>
    <row r="11191" spans="1:4" ht="25.5">
      <c r="A11191" s="571">
        <v>7319</v>
      </c>
      <c r="B11191" s="571" t="s">
        <v>1878</v>
      </c>
      <c r="C11191" s="571" t="s">
        <v>6747</v>
      </c>
      <c r="D11191" s="572">
        <v>9.3000000000000007</v>
      </c>
    </row>
    <row r="11192" spans="1:4" ht="25.5">
      <c r="A11192" s="571">
        <v>38119</v>
      </c>
      <c r="B11192" s="571" t="s">
        <v>3769</v>
      </c>
      <c r="C11192" s="571" t="s">
        <v>6747</v>
      </c>
      <c r="D11192" s="572">
        <v>91.37</v>
      </c>
    </row>
    <row r="11193" spans="1:4" ht="25.5">
      <c r="A11193" s="571">
        <v>7314</v>
      </c>
      <c r="B11193" s="571" t="s">
        <v>1876</v>
      </c>
      <c r="C11193" s="571" t="s">
        <v>6747</v>
      </c>
      <c r="D11193" s="572">
        <v>98.47</v>
      </c>
    </row>
    <row r="11194" spans="1:4" ht="25.5">
      <c r="A11194" s="571">
        <v>38131</v>
      </c>
      <c r="B11194" s="571" t="s">
        <v>3780</v>
      </c>
      <c r="C11194" s="571" t="s">
        <v>6747</v>
      </c>
      <c r="D11194" s="572">
        <v>92.19</v>
      </c>
    </row>
    <row r="11195" spans="1:4">
      <c r="A11195" s="571">
        <v>7304</v>
      </c>
      <c r="B11195" s="571" t="s">
        <v>5988</v>
      </c>
      <c r="C11195" s="571" t="s">
        <v>6747</v>
      </c>
      <c r="D11195" s="572">
        <v>47</v>
      </c>
    </row>
    <row r="11196" spans="1:4" ht="25.5">
      <c r="A11196" s="571">
        <v>7293</v>
      </c>
      <c r="B11196" s="571" t="s">
        <v>1871</v>
      </c>
      <c r="C11196" s="571" t="s">
        <v>6747</v>
      </c>
      <c r="D11196" s="572">
        <v>21.07</v>
      </c>
    </row>
    <row r="11197" spans="1:4">
      <c r="A11197" s="571">
        <v>7311</v>
      </c>
      <c r="B11197" s="571" t="s">
        <v>1874</v>
      </c>
      <c r="C11197" s="571" t="s">
        <v>6747</v>
      </c>
      <c r="D11197" s="572">
        <v>20.38</v>
      </c>
    </row>
    <row r="11198" spans="1:4">
      <c r="A11198" s="571">
        <v>7292</v>
      </c>
      <c r="B11198" s="571" t="s">
        <v>1870</v>
      </c>
      <c r="C11198" s="571" t="s">
        <v>6747</v>
      </c>
      <c r="D11198" s="572">
        <v>19.79</v>
      </c>
    </row>
    <row r="11199" spans="1:4">
      <c r="A11199" s="571">
        <v>7288</v>
      </c>
      <c r="B11199" s="571" t="s">
        <v>1869</v>
      </c>
      <c r="C11199" s="571" t="s">
        <v>6747</v>
      </c>
      <c r="D11199" s="572">
        <v>22.43</v>
      </c>
    </row>
    <row r="11200" spans="1:4">
      <c r="A11200" s="571">
        <v>35693</v>
      </c>
      <c r="B11200" s="571" t="s">
        <v>3333</v>
      </c>
      <c r="C11200" s="571" t="s">
        <v>6747</v>
      </c>
      <c r="D11200" s="572">
        <v>7.37</v>
      </c>
    </row>
    <row r="11201" spans="1:4">
      <c r="A11201" s="571">
        <v>35692</v>
      </c>
      <c r="B11201" s="571" t="s">
        <v>3332</v>
      </c>
      <c r="C11201" s="571" t="s">
        <v>6747</v>
      </c>
      <c r="D11201" s="572">
        <v>39.5</v>
      </c>
    </row>
    <row r="11202" spans="1:4">
      <c r="A11202" s="571">
        <v>7344</v>
      </c>
      <c r="B11202" s="571" t="s">
        <v>1885</v>
      </c>
      <c r="C11202" s="571" t="s">
        <v>6809</v>
      </c>
      <c r="D11202" s="572">
        <v>49.98</v>
      </c>
    </row>
    <row r="11203" spans="1:4">
      <c r="A11203" s="571">
        <v>7345</v>
      </c>
      <c r="B11203" s="571" t="s">
        <v>1886</v>
      </c>
      <c r="C11203" s="571" t="s">
        <v>6747</v>
      </c>
      <c r="D11203" s="572">
        <v>13.88</v>
      </c>
    </row>
    <row r="11204" spans="1:4">
      <c r="A11204" s="571">
        <v>35691</v>
      </c>
      <c r="B11204" s="571" t="s">
        <v>3331</v>
      </c>
      <c r="C11204" s="571" t="s">
        <v>6747</v>
      </c>
      <c r="D11204" s="572">
        <v>10.97</v>
      </c>
    </row>
    <row r="11205" spans="1:4">
      <c r="A11205" s="571">
        <v>7342</v>
      </c>
      <c r="B11205" s="571" t="s">
        <v>1883</v>
      </c>
      <c r="C11205" s="571" t="s">
        <v>6745</v>
      </c>
      <c r="D11205" s="572">
        <v>1.78</v>
      </c>
    </row>
    <row r="11206" spans="1:4" ht="25.5">
      <c r="A11206" s="571">
        <v>7306</v>
      </c>
      <c r="B11206" s="571" t="s">
        <v>1872</v>
      </c>
      <c r="C11206" s="571" t="s">
        <v>6747</v>
      </c>
      <c r="D11206" s="572">
        <v>24.17</v>
      </c>
    </row>
    <row r="11207" spans="1:4" ht="25.5">
      <c r="A11207" s="571">
        <v>154</v>
      </c>
      <c r="B11207" s="571" t="s">
        <v>214</v>
      </c>
      <c r="C11207" s="571" t="s">
        <v>6747</v>
      </c>
      <c r="D11207" s="572">
        <v>38.049999999999997</v>
      </c>
    </row>
    <row r="11208" spans="1:4" ht="25.5">
      <c r="A11208" s="571">
        <v>7338</v>
      </c>
      <c r="B11208" s="571" t="s">
        <v>1881</v>
      </c>
      <c r="C11208" s="571" t="s">
        <v>6745</v>
      </c>
      <c r="D11208" s="572">
        <v>25.36</v>
      </c>
    </row>
    <row r="11209" spans="1:4" ht="38.25">
      <c r="A11209" s="571">
        <v>39574</v>
      </c>
      <c r="B11209" s="571" t="s">
        <v>4192</v>
      </c>
      <c r="C11209" s="571" t="s">
        <v>6748</v>
      </c>
      <c r="D11209" s="572">
        <v>2.83</v>
      </c>
    </row>
    <row r="11210" spans="1:4" ht="38.25">
      <c r="A11210" s="571">
        <v>11060</v>
      </c>
      <c r="B11210" s="571" t="s">
        <v>2243</v>
      </c>
      <c r="C11210" s="571" t="s">
        <v>6748</v>
      </c>
      <c r="D11210" s="572">
        <v>24.51</v>
      </c>
    </row>
    <row r="11211" spans="1:4" ht="25.5">
      <c r="A11211" s="571">
        <v>37401</v>
      </c>
      <c r="B11211" s="571" t="s">
        <v>3464</v>
      </c>
      <c r="C11211" s="571" t="s">
        <v>6748</v>
      </c>
      <c r="D11211" s="572">
        <v>51.67</v>
      </c>
    </row>
    <row r="11212" spans="1:4" ht="25.5">
      <c r="A11212" s="571">
        <v>7525</v>
      </c>
      <c r="B11212" s="571" t="s">
        <v>1893</v>
      </c>
      <c r="C11212" s="571" t="s">
        <v>6748</v>
      </c>
      <c r="D11212" s="572">
        <v>26.09</v>
      </c>
    </row>
    <row r="11213" spans="1:4" ht="25.5">
      <c r="A11213" s="571">
        <v>7524</v>
      </c>
      <c r="B11213" s="571" t="s">
        <v>1892</v>
      </c>
      <c r="C11213" s="571" t="s">
        <v>6748</v>
      </c>
      <c r="D11213" s="572">
        <v>24.59</v>
      </c>
    </row>
    <row r="11214" spans="1:4" ht="25.5">
      <c r="A11214" s="571">
        <v>38105</v>
      </c>
      <c r="B11214" s="571" t="s">
        <v>3757</v>
      </c>
      <c r="C11214" s="571" t="s">
        <v>6748</v>
      </c>
      <c r="D11214" s="572">
        <v>6.31</v>
      </c>
    </row>
    <row r="11215" spans="1:4" ht="38.25">
      <c r="A11215" s="571">
        <v>38084</v>
      </c>
      <c r="B11215" s="571" t="s">
        <v>3737</v>
      </c>
      <c r="C11215" s="571" t="s">
        <v>6748</v>
      </c>
      <c r="D11215" s="572">
        <v>8.9700000000000006</v>
      </c>
    </row>
    <row r="11216" spans="1:4">
      <c r="A11216" s="571">
        <v>38103</v>
      </c>
      <c r="B11216" s="571" t="s">
        <v>3755</v>
      </c>
      <c r="C11216" s="571" t="s">
        <v>6748</v>
      </c>
      <c r="D11216" s="572">
        <v>9.48</v>
      </c>
    </row>
    <row r="11217" spans="1:4" ht="38.25">
      <c r="A11217" s="571">
        <v>38082</v>
      </c>
      <c r="B11217" s="571" t="s">
        <v>3735</v>
      </c>
      <c r="C11217" s="571" t="s">
        <v>6748</v>
      </c>
      <c r="D11217" s="572">
        <v>11.68</v>
      </c>
    </row>
    <row r="11218" spans="1:4">
      <c r="A11218" s="571">
        <v>38104</v>
      </c>
      <c r="B11218" s="571" t="s">
        <v>3756</v>
      </c>
      <c r="C11218" s="571" t="s">
        <v>6748</v>
      </c>
      <c r="D11218" s="572">
        <v>18.57</v>
      </c>
    </row>
    <row r="11219" spans="1:4" ht="38.25">
      <c r="A11219" s="571">
        <v>38083</v>
      </c>
      <c r="B11219" s="571" t="s">
        <v>3736</v>
      </c>
      <c r="C11219" s="571" t="s">
        <v>6748</v>
      </c>
      <c r="D11219" s="572">
        <v>20.61</v>
      </c>
    </row>
    <row r="11220" spans="1:4">
      <c r="A11220" s="571">
        <v>38101</v>
      </c>
      <c r="B11220" s="571" t="s">
        <v>3753</v>
      </c>
      <c r="C11220" s="571" t="s">
        <v>6748</v>
      </c>
      <c r="D11220" s="572">
        <v>4.51</v>
      </c>
    </row>
    <row r="11221" spans="1:4" ht="38.25">
      <c r="A11221" s="571">
        <v>7528</v>
      </c>
      <c r="B11221" s="571" t="s">
        <v>1894</v>
      </c>
      <c r="C11221" s="571" t="s">
        <v>6748</v>
      </c>
      <c r="D11221" s="572">
        <v>5.3</v>
      </c>
    </row>
    <row r="11222" spans="1:4" ht="25.5">
      <c r="A11222" s="571">
        <v>12147</v>
      </c>
      <c r="B11222" s="571" t="s">
        <v>2594</v>
      </c>
      <c r="C11222" s="571" t="s">
        <v>6748</v>
      </c>
      <c r="D11222" s="572">
        <v>8.08</v>
      </c>
    </row>
    <row r="11223" spans="1:4" ht="38.25">
      <c r="A11223" s="571">
        <v>38075</v>
      </c>
      <c r="B11223" s="571" t="s">
        <v>3731</v>
      </c>
      <c r="C11223" s="571" t="s">
        <v>6748</v>
      </c>
      <c r="D11223" s="572">
        <v>9.18</v>
      </c>
    </row>
    <row r="11224" spans="1:4">
      <c r="A11224" s="571">
        <v>38102</v>
      </c>
      <c r="B11224" s="571" t="s">
        <v>3754</v>
      </c>
      <c r="C11224" s="571" t="s">
        <v>6748</v>
      </c>
      <c r="D11224" s="572">
        <v>5.77</v>
      </c>
    </row>
    <row r="11225" spans="1:4" ht="38.25">
      <c r="A11225" s="571">
        <v>38076</v>
      </c>
      <c r="B11225" s="571" t="s">
        <v>7010</v>
      </c>
      <c r="C11225" s="571" t="s">
        <v>6748</v>
      </c>
      <c r="D11225" s="572">
        <v>10.29</v>
      </c>
    </row>
    <row r="11226" spans="1:4">
      <c r="A11226" s="571">
        <v>7592</v>
      </c>
      <c r="B11226" s="571" t="s">
        <v>1905</v>
      </c>
      <c r="C11226" s="571" t="s">
        <v>6751</v>
      </c>
      <c r="D11226" s="572">
        <v>12.68</v>
      </c>
    </row>
    <row r="11227" spans="1:4">
      <c r="A11227" s="571">
        <v>40820</v>
      </c>
      <c r="B11227" s="571" t="s">
        <v>4417</v>
      </c>
      <c r="C11227" s="571" t="s">
        <v>6936</v>
      </c>
      <c r="D11227" s="572">
        <v>2236.52</v>
      </c>
    </row>
    <row r="11228" spans="1:4" ht="25.5">
      <c r="A11228" s="571">
        <v>11762</v>
      </c>
      <c r="B11228" s="571" t="s">
        <v>2472</v>
      </c>
      <c r="C11228" s="571" t="s">
        <v>6748</v>
      </c>
      <c r="D11228" s="572">
        <v>54.65</v>
      </c>
    </row>
    <row r="11229" spans="1:4" ht="38.25">
      <c r="A11229" s="571">
        <v>13418</v>
      </c>
      <c r="B11229" s="571" t="s">
        <v>2794</v>
      </c>
      <c r="C11229" s="571" t="s">
        <v>6748</v>
      </c>
      <c r="D11229" s="572">
        <v>15.27</v>
      </c>
    </row>
    <row r="11230" spans="1:4" ht="25.5">
      <c r="A11230" s="571">
        <v>13984</v>
      </c>
      <c r="B11230" s="571" t="s">
        <v>2822</v>
      </c>
      <c r="C11230" s="571" t="s">
        <v>6748</v>
      </c>
      <c r="D11230" s="572">
        <v>38.19</v>
      </c>
    </row>
    <row r="11231" spans="1:4" ht="38.25">
      <c r="A11231" s="571">
        <v>11772</v>
      </c>
      <c r="B11231" s="571" t="s">
        <v>2476</v>
      </c>
      <c r="C11231" s="571" t="s">
        <v>6748</v>
      </c>
      <c r="D11231" s="572">
        <v>92.75</v>
      </c>
    </row>
    <row r="11232" spans="1:4" ht="25.5">
      <c r="A11232" s="571">
        <v>36795</v>
      </c>
      <c r="B11232" s="571" t="s">
        <v>3436</v>
      </c>
      <c r="C11232" s="571" t="s">
        <v>6748</v>
      </c>
      <c r="D11232" s="572">
        <v>596.54999999999995</v>
      </c>
    </row>
    <row r="11233" spans="1:4" ht="25.5">
      <c r="A11233" s="571">
        <v>36796</v>
      </c>
      <c r="B11233" s="571" t="s">
        <v>3437</v>
      </c>
      <c r="C11233" s="571" t="s">
        <v>6748</v>
      </c>
      <c r="D11233" s="572">
        <v>153.59</v>
      </c>
    </row>
    <row r="11234" spans="1:4" ht="25.5">
      <c r="A11234" s="571">
        <v>36791</v>
      </c>
      <c r="B11234" s="571" t="s">
        <v>3432</v>
      </c>
      <c r="C11234" s="571" t="s">
        <v>6748</v>
      </c>
      <c r="D11234" s="572">
        <v>79.13</v>
      </c>
    </row>
    <row r="11235" spans="1:4" ht="38.25">
      <c r="A11235" s="571">
        <v>13415</v>
      </c>
      <c r="B11235" s="571" t="s">
        <v>2791</v>
      </c>
      <c r="C11235" s="571" t="s">
        <v>6748</v>
      </c>
      <c r="D11235" s="572">
        <v>46</v>
      </c>
    </row>
    <row r="11236" spans="1:4" ht="25.5">
      <c r="A11236" s="571">
        <v>36792</v>
      </c>
      <c r="B11236" s="571" t="s">
        <v>3433</v>
      </c>
      <c r="C11236" s="571" t="s">
        <v>6748</v>
      </c>
      <c r="D11236" s="572">
        <v>151.27000000000001</v>
      </c>
    </row>
    <row r="11237" spans="1:4" ht="38.25">
      <c r="A11237" s="571">
        <v>11773</v>
      </c>
      <c r="B11237" s="571" t="s">
        <v>2477</v>
      </c>
      <c r="C11237" s="571" t="s">
        <v>6748</v>
      </c>
      <c r="D11237" s="572">
        <v>88.55</v>
      </c>
    </row>
    <row r="11238" spans="1:4" ht="25.5">
      <c r="A11238" s="571">
        <v>11775</v>
      </c>
      <c r="B11238" s="571" t="s">
        <v>2478</v>
      </c>
      <c r="C11238" s="571" t="s">
        <v>6748</v>
      </c>
      <c r="D11238" s="572">
        <v>92.46</v>
      </c>
    </row>
    <row r="11239" spans="1:4" ht="38.25">
      <c r="A11239" s="571">
        <v>13983</v>
      </c>
      <c r="B11239" s="571" t="s">
        <v>2821</v>
      </c>
      <c r="C11239" s="571" t="s">
        <v>6748</v>
      </c>
      <c r="D11239" s="572">
        <v>47.24</v>
      </c>
    </row>
    <row r="11240" spans="1:4" ht="38.25">
      <c r="A11240" s="571">
        <v>13416</v>
      </c>
      <c r="B11240" s="571" t="s">
        <v>2792</v>
      </c>
      <c r="C11240" s="571" t="s">
        <v>6748</v>
      </c>
      <c r="D11240" s="572">
        <v>38.090000000000003</v>
      </c>
    </row>
    <row r="11241" spans="1:4" ht="25.5">
      <c r="A11241" s="571">
        <v>13417</v>
      </c>
      <c r="B11241" s="571" t="s">
        <v>2793</v>
      </c>
      <c r="C11241" s="571" t="s">
        <v>6748</v>
      </c>
      <c r="D11241" s="572">
        <v>33.6</v>
      </c>
    </row>
    <row r="11242" spans="1:4" ht="25.5">
      <c r="A11242" s="571">
        <v>7604</v>
      </c>
      <c r="B11242" s="571" t="s">
        <v>1909</v>
      </c>
      <c r="C11242" s="571" t="s">
        <v>6748</v>
      </c>
      <c r="D11242" s="572">
        <v>14.55</v>
      </c>
    </row>
    <row r="11243" spans="1:4" ht="25.5">
      <c r="A11243" s="571">
        <v>11777</v>
      </c>
      <c r="B11243" s="571" t="s">
        <v>2479</v>
      </c>
      <c r="C11243" s="571" t="s">
        <v>6748</v>
      </c>
      <c r="D11243" s="572">
        <v>117.96</v>
      </c>
    </row>
    <row r="11244" spans="1:4" ht="38.25">
      <c r="A11244" s="571">
        <v>7602</v>
      </c>
      <c r="B11244" s="571" t="s">
        <v>1907</v>
      </c>
      <c r="C11244" s="571" t="s">
        <v>6748</v>
      </c>
      <c r="D11244" s="572">
        <v>14.42</v>
      </c>
    </row>
    <row r="11245" spans="1:4" ht="38.25">
      <c r="A11245" s="571">
        <v>7603</v>
      </c>
      <c r="B11245" s="571" t="s">
        <v>1908</v>
      </c>
      <c r="C11245" s="571" t="s">
        <v>6748</v>
      </c>
      <c r="D11245" s="572">
        <v>13.99</v>
      </c>
    </row>
    <row r="11246" spans="1:4" ht="38.25">
      <c r="A11246" s="571">
        <v>11763</v>
      </c>
      <c r="B11246" s="571" t="s">
        <v>6009</v>
      </c>
      <c r="C11246" s="571" t="s">
        <v>6748</v>
      </c>
      <c r="D11246" s="572">
        <v>54.96</v>
      </c>
    </row>
    <row r="11247" spans="1:4" ht="38.25">
      <c r="A11247" s="571">
        <v>11764</v>
      </c>
      <c r="B11247" s="571" t="s">
        <v>2473</v>
      </c>
      <c r="C11247" s="571" t="s">
        <v>6748</v>
      </c>
      <c r="D11247" s="572">
        <v>58.71</v>
      </c>
    </row>
    <row r="11248" spans="1:4" ht="38.25">
      <c r="A11248" s="571">
        <v>11826</v>
      </c>
      <c r="B11248" s="571" t="s">
        <v>6016</v>
      </c>
      <c r="C11248" s="571" t="s">
        <v>6748</v>
      </c>
      <c r="D11248" s="572">
        <v>23.41</v>
      </c>
    </row>
    <row r="11249" spans="1:4" ht="38.25">
      <c r="A11249" s="571">
        <v>11829</v>
      </c>
      <c r="B11249" s="571" t="s">
        <v>6017</v>
      </c>
      <c r="C11249" s="571" t="s">
        <v>6748</v>
      </c>
      <c r="D11249" s="572">
        <v>14.07</v>
      </c>
    </row>
    <row r="11250" spans="1:4" ht="38.25">
      <c r="A11250" s="571">
        <v>11825</v>
      </c>
      <c r="B11250" s="571" t="s">
        <v>6015</v>
      </c>
      <c r="C11250" s="571" t="s">
        <v>6748</v>
      </c>
      <c r="D11250" s="572">
        <v>24.12</v>
      </c>
    </row>
    <row r="11251" spans="1:4" ht="38.25">
      <c r="A11251" s="571">
        <v>11767</v>
      </c>
      <c r="B11251" s="571" t="s">
        <v>6012</v>
      </c>
      <c r="C11251" s="571" t="s">
        <v>6748</v>
      </c>
      <c r="D11251" s="572">
        <v>97.45</v>
      </c>
    </row>
    <row r="11252" spans="1:4" ht="38.25">
      <c r="A11252" s="571">
        <v>7606</v>
      </c>
      <c r="B11252" s="571" t="s">
        <v>5989</v>
      </c>
      <c r="C11252" s="571" t="s">
        <v>6748</v>
      </c>
      <c r="D11252" s="572">
        <v>24.39</v>
      </c>
    </row>
    <row r="11253" spans="1:4" ht="38.25">
      <c r="A11253" s="571">
        <v>11830</v>
      </c>
      <c r="B11253" s="571" t="s">
        <v>6018</v>
      </c>
      <c r="C11253" s="571" t="s">
        <v>6748</v>
      </c>
      <c r="D11253" s="572">
        <v>15.2</v>
      </c>
    </row>
    <row r="11254" spans="1:4" ht="38.25">
      <c r="A11254" s="571">
        <v>11766</v>
      </c>
      <c r="B11254" s="571" t="s">
        <v>6011</v>
      </c>
      <c r="C11254" s="571" t="s">
        <v>6748</v>
      </c>
      <c r="D11254" s="572">
        <v>27.03</v>
      </c>
    </row>
    <row r="11255" spans="1:4" ht="38.25">
      <c r="A11255" s="571">
        <v>11765</v>
      </c>
      <c r="B11255" s="571" t="s">
        <v>6010</v>
      </c>
      <c r="C11255" s="571" t="s">
        <v>6748</v>
      </c>
      <c r="D11255" s="572">
        <v>36.799999999999997</v>
      </c>
    </row>
    <row r="11256" spans="1:4" ht="38.25">
      <c r="A11256" s="571">
        <v>11824</v>
      </c>
      <c r="B11256" s="571" t="s">
        <v>6014</v>
      </c>
      <c r="C11256" s="571" t="s">
        <v>6748</v>
      </c>
      <c r="D11256" s="572">
        <v>27.88</v>
      </c>
    </row>
    <row r="11257" spans="1:4" ht="51">
      <c r="A11257" s="571">
        <v>40329</v>
      </c>
      <c r="B11257" s="571" t="s">
        <v>4352</v>
      </c>
      <c r="C11257" s="571" t="s">
        <v>6748</v>
      </c>
      <c r="D11257" s="572">
        <v>11.8</v>
      </c>
    </row>
    <row r="11258" spans="1:4" ht="38.25">
      <c r="A11258" s="571">
        <v>11823</v>
      </c>
      <c r="B11258" s="571" t="s">
        <v>2490</v>
      </c>
      <c r="C11258" s="571" t="s">
        <v>6748</v>
      </c>
      <c r="D11258" s="572">
        <v>5.0999999999999996</v>
      </c>
    </row>
    <row r="11259" spans="1:4" ht="25.5">
      <c r="A11259" s="571">
        <v>11832</v>
      </c>
      <c r="B11259" s="571" t="s">
        <v>2492</v>
      </c>
      <c r="C11259" s="571" t="s">
        <v>6748</v>
      </c>
      <c r="D11259" s="572">
        <v>10.33</v>
      </c>
    </row>
    <row r="11260" spans="1:4" ht="25.5">
      <c r="A11260" s="571">
        <v>11822</v>
      </c>
      <c r="B11260" s="571" t="s">
        <v>2489</v>
      </c>
      <c r="C11260" s="571" t="s">
        <v>6748</v>
      </c>
      <c r="D11260" s="572">
        <v>28.15</v>
      </c>
    </row>
    <row r="11261" spans="1:4" ht="25.5">
      <c r="A11261" s="571">
        <v>11831</v>
      </c>
      <c r="B11261" s="571" t="s">
        <v>2491</v>
      </c>
      <c r="C11261" s="571" t="s">
        <v>6748</v>
      </c>
      <c r="D11261" s="572">
        <v>21.37</v>
      </c>
    </row>
    <row r="11262" spans="1:4" ht="51">
      <c r="A11262" s="571">
        <v>7613</v>
      </c>
      <c r="B11262" s="571" t="s">
        <v>1914</v>
      </c>
      <c r="C11262" s="571" t="s">
        <v>6748</v>
      </c>
      <c r="D11262" s="572">
        <v>50213.46</v>
      </c>
    </row>
    <row r="11263" spans="1:4" ht="51">
      <c r="A11263" s="571">
        <v>7619</v>
      </c>
      <c r="B11263" s="571" t="s">
        <v>1920</v>
      </c>
      <c r="C11263" s="571" t="s">
        <v>6748</v>
      </c>
      <c r="D11263" s="572">
        <v>7761.92</v>
      </c>
    </row>
    <row r="11264" spans="1:4" ht="51">
      <c r="A11264" s="571">
        <v>12076</v>
      </c>
      <c r="B11264" s="571" t="s">
        <v>2589</v>
      </c>
      <c r="C11264" s="571" t="s">
        <v>6748</v>
      </c>
      <c r="D11264" s="572">
        <v>3560.51</v>
      </c>
    </row>
    <row r="11265" spans="1:4" ht="51">
      <c r="A11265" s="571">
        <v>7614</v>
      </c>
      <c r="B11265" s="571" t="s">
        <v>1915</v>
      </c>
      <c r="C11265" s="571" t="s">
        <v>6748</v>
      </c>
      <c r="D11265" s="572">
        <v>9789.64</v>
      </c>
    </row>
    <row r="11266" spans="1:4" ht="51">
      <c r="A11266" s="571">
        <v>7618</v>
      </c>
      <c r="B11266" s="571" t="s">
        <v>1919</v>
      </c>
      <c r="C11266" s="571" t="s">
        <v>6748</v>
      </c>
      <c r="D11266" s="572">
        <v>63493.18</v>
      </c>
    </row>
    <row r="11267" spans="1:4" ht="51">
      <c r="A11267" s="571">
        <v>7620</v>
      </c>
      <c r="B11267" s="571" t="s">
        <v>1921</v>
      </c>
      <c r="C11267" s="571" t="s">
        <v>6748</v>
      </c>
      <c r="D11267" s="572">
        <v>13733.42</v>
      </c>
    </row>
    <row r="11268" spans="1:4" ht="51">
      <c r="A11268" s="571">
        <v>7610</v>
      </c>
      <c r="B11268" s="571" t="s">
        <v>1911</v>
      </c>
      <c r="C11268" s="571" t="s">
        <v>6748</v>
      </c>
      <c r="D11268" s="572">
        <v>4348.91</v>
      </c>
    </row>
    <row r="11269" spans="1:4" ht="51">
      <c r="A11269" s="571">
        <v>7615</v>
      </c>
      <c r="B11269" s="571" t="s">
        <v>1916</v>
      </c>
      <c r="C11269" s="571" t="s">
        <v>6748</v>
      </c>
      <c r="D11269" s="572">
        <v>16022.32</v>
      </c>
    </row>
    <row r="11270" spans="1:4" ht="51">
      <c r="A11270" s="571">
        <v>7617</v>
      </c>
      <c r="B11270" s="571" t="s">
        <v>1918</v>
      </c>
      <c r="C11270" s="571" t="s">
        <v>6748</v>
      </c>
      <c r="D11270" s="572">
        <v>4857.5600000000004</v>
      </c>
    </row>
    <row r="11271" spans="1:4" ht="51">
      <c r="A11271" s="571">
        <v>7616</v>
      </c>
      <c r="B11271" s="571" t="s">
        <v>1917</v>
      </c>
      <c r="C11271" s="571" t="s">
        <v>6748</v>
      </c>
      <c r="D11271" s="572">
        <v>26145.89</v>
      </c>
    </row>
    <row r="11272" spans="1:4" ht="51">
      <c r="A11272" s="571">
        <v>7611</v>
      </c>
      <c r="B11272" s="571" t="s">
        <v>1912</v>
      </c>
      <c r="C11272" s="571" t="s">
        <v>6748</v>
      </c>
      <c r="D11272" s="572">
        <v>6281.77</v>
      </c>
    </row>
    <row r="11273" spans="1:4" ht="51">
      <c r="A11273" s="571">
        <v>7612</v>
      </c>
      <c r="B11273" s="571" t="s">
        <v>1913</v>
      </c>
      <c r="C11273" s="571" t="s">
        <v>6748</v>
      </c>
      <c r="D11273" s="572">
        <v>35863.56</v>
      </c>
    </row>
    <row r="11274" spans="1:4" ht="25.5">
      <c r="A11274" s="571">
        <v>37371</v>
      </c>
      <c r="B11274" s="571" t="s">
        <v>3454</v>
      </c>
      <c r="C11274" s="571" t="s">
        <v>6751</v>
      </c>
      <c r="D11274" s="572">
        <v>0.6</v>
      </c>
    </row>
    <row r="11275" spans="1:4" ht="25.5">
      <c r="A11275" s="571">
        <v>40861</v>
      </c>
      <c r="B11275" s="571" t="s">
        <v>4419</v>
      </c>
      <c r="C11275" s="571" t="s">
        <v>6936</v>
      </c>
      <c r="D11275" s="572">
        <v>113.44</v>
      </c>
    </row>
    <row r="11276" spans="1:4" ht="38.25">
      <c r="A11276" s="571">
        <v>36510</v>
      </c>
      <c r="B11276" s="571" t="s">
        <v>3407</v>
      </c>
      <c r="C11276" s="571" t="s">
        <v>6748</v>
      </c>
      <c r="D11276" s="572">
        <v>536697.22</v>
      </c>
    </row>
    <row r="11277" spans="1:4" ht="51">
      <c r="A11277" s="571">
        <v>25020</v>
      </c>
      <c r="B11277" s="571" t="s">
        <v>3055</v>
      </c>
      <c r="C11277" s="571" t="s">
        <v>6748</v>
      </c>
      <c r="D11277" s="572">
        <v>2211003.7400000002</v>
      </c>
    </row>
    <row r="11278" spans="1:4" ht="38.25">
      <c r="A11278" s="571">
        <v>7622</v>
      </c>
      <c r="B11278" s="571" t="s">
        <v>1922</v>
      </c>
      <c r="C11278" s="571" t="s">
        <v>6748</v>
      </c>
      <c r="D11278" s="572">
        <v>520674.75</v>
      </c>
    </row>
    <row r="11279" spans="1:4" ht="51">
      <c r="A11279" s="571">
        <v>7624</v>
      </c>
      <c r="B11279" s="571" t="s">
        <v>6128</v>
      </c>
      <c r="C11279" s="571" t="s">
        <v>6748</v>
      </c>
      <c r="D11279" s="572">
        <v>675000</v>
      </c>
    </row>
    <row r="11280" spans="1:4" ht="38.25">
      <c r="A11280" s="571">
        <v>7625</v>
      </c>
      <c r="B11280" s="571" t="s">
        <v>1924</v>
      </c>
      <c r="C11280" s="571" t="s">
        <v>6748</v>
      </c>
      <c r="D11280" s="572">
        <v>670871.49</v>
      </c>
    </row>
    <row r="11281" spans="1:4" ht="38.25">
      <c r="A11281" s="571">
        <v>7623</v>
      </c>
      <c r="B11281" s="571" t="s">
        <v>1923</v>
      </c>
      <c r="C11281" s="571" t="s">
        <v>6748</v>
      </c>
      <c r="D11281" s="572">
        <v>2211003.7400000002</v>
      </c>
    </row>
    <row r="11282" spans="1:4" ht="51">
      <c r="A11282" s="571">
        <v>36508</v>
      </c>
      <c r="B11282" s="571" t="s">
        <v>3405</v>
      </c>
      <c r="C11282" s="571" t="s">
        <v>6748</v>
      </c>
      <c r="D11282" s="572">
        <v>994376.11</v>
      </c>
    </row>
    <row r="11283" spans="1:4" ht="38.25">
      <c r="A11283" s="571">
        <v>36509</v>
      </c>
      <c r="B11283" s="571" t="s">
        <v>3406</v>
      </c>
      <c r="C11283" s="571" t="s">
        <v>6748</v>
      </c>
      <c r="D11283" s="572">
        <v>544954.09</v>
      </c>
    </row>
    <row r="11284" spans="1:4" ht="25.5">
      <c r="A11284" s="571">
        <v>13238</v>
      </c>
      <c r="B11284" s="571" t="s">
        <v>2764</v>
      </c>
      <c r="C11284" s="571" t="s">
        <v>6748</v>
      </c>
      <c r="D11284" s="572">
        <v>158677.54999999999</v>
      </c>
    </row>
    <row r="11285" spans="1:4" ht="25.5">
      <c r="A11285" s="571">
        <v>36511</v>
      </c>
      <c r="B11285" s="571" t="s">
        <v>3408</v>
      </c>
      <c r="C11285" s="571" t="s">
        <v>6748</v>
      </c>
      <c r="D11285" s="572">
        <v>183864.47</v>
      </c>
    </row>
    <row r="11286" spans="1:4" ht="25.5">
      <c r="A11286" s="571">
        <v>36515</v>
      </c>
      <c r="B11286" s="571" t="s">
        <v>3412</v>
      </c>
      <c r="C11286" s="571" t="s">
        <v>6748</v>
      </c>
      <c r="D11286" s="572">
        <v>54151.86</v>
      </c>
    </row>
    <row r="11287" spans="1:4" ht="25.5">
      <c r="A11287" s="571">
        <v>10598</v>
      </c>
      <c r="B11287" s="571" t="s">
        <v>2141</v>
      </c>
      <c r="C11287" s="571" t="s">
        <v>6748</v>
      </c>
      <c r="D11287" s="572">
        <v>87815.42</v>
      </c>
    </row>
    <row r="11288" spans="1:4" ht="25.5">
      <c r="A11288" s="571">
        <v>7640</v>
      </c>
      <c r="B11288" s="571" t="s">
        <v>1925</v>
      </c>
      <c r="C11288" s="571" t="s">
        <v>6748</v>
      </c>
      <c r="D11288" s="572">
        <v>134750</v>
      </c>
    </row>
    <row r="11289" spans="1:4" ht="25.5">
      <c r="A11289" s="571">
        <v>36513</v>
      </c>
      <c r="B11289" s="571" t="s">
        <v>3410</v>
      </c>
      <c r="C11289" s="571" t="s">
        <v>6748</v>
      </c>
      <c r="D11289" s="572">
        <v>129807.06</v>
      </c>
    </row>
    <row r="11290" spans="1:4" ht="25.5">
      <c r="A11290" s="571">
        <v>36514</v>
      </c>
      <c r="B11290" s="571" t="s">
        <v>3411</v>
      </c>
      <c r="C11290" s="571" t="s">
        <v>6748</v>
      </c>
      <c r="D11290" s="572">
        <v>144824.75</v>
      </c>
    </row>
    <row r="11291" spans="1:4" ht="38.25">
      <c r="A11291" s="571">
        <v>36149</v>
      </c>
      <c r="B11291" s="571" t="s">
        <v>3345</v>
      </c>
      <c r="C11291" s="571" t="s">
        <v>6748</v>
      </c>
      <c r="D11291" s="572">
        <v>141</v>
      </c>
    </row>
    <row r="11292" spans="1:4" ht="25.5">
      <c r="A11292" s="571">
        <v>11581</v>
      </c>
      <c r="B11292" s="571" t="s">
        <v>2381</v>
      </c>
      <c r="C11292" s="571" t="s">
        <v>6752</v>
      </c>
      <c r="D11292" s="572">
        <v>23.78</v>
      </c>
    </row>
    <row r="11293" spans="1:4" ht="25.5">
      <c r="A11293" s="571">
        <v>11580</v>
      </c>
      <c r="B11293" s="571" t="s">
        <v>2380</v>
      </c>
      <c r="C11293" s="571" t="s">
        <v>6752</v>
      </c>
      <c r="D11293" s="572">
        <v>10.83</v>
      </c>
    </row>
    <row r="11294" spans="1:4" ht="38.25">
      <c r="A11294" s="571">
        <v>38177</v>
      </c>
      <c r="B11294" s="571" t="s">
        <v>3801</v>
      </c>
      <c r="C11294" s="571" t="s">
        <v>6748</v>
      </c>
      <c r="D11294" s="572">
        <v>7.35</v>
      </c>
    </row>
    <row r="11295" spans="1:4">
      <c r="A11295" s="571">
        <v>10743</v>
      </c>
      <c r="B11295" s="571" t="s">
        <v>2173</v>
      </c>
      <c r="C11295" s="571" t="s">
        <v>6748</v>
      </c>
      <c r="D11295" s="572">
        <v>557.48</v>
      </c>
    </row>
    <row r="11296" spans="1:4" ht="51">
      <c r="A11296" s="571">
        <v>39848</v>
      </c>
      <c r="B11296" s="571" t="s">
        <v>4296</v>
      </c>
      <c r="C11296" s="571" t="s">
        <v>6752</v>
      </c>
      <c r="D11296" s="572">
        <v>1.1399999999999999</v>
      </c>
    </row>
    <row r="11297" spans="1:4" ht="25.5">
      <c r="A11297" s="571">
        <v>20999</v>
      </c>
      <c r="B11297" s="571" t="s">
        <v>13511</v>
      </c>
      <c r="C11297" s="571" t="s">
        <v>6752</v>
      </c>
      <c r="D11297" s="572">
        <v>6.06</v>
      </c>
    </row>
    <row r="11298" spans="1:4" ht="25.5">
      <c r="A11298" s="571">
        <v>21001</v>
      </c>
      <c r="B11298" s="571" t="s">
        <v>13512</v>
      </c>
      <c r="C11298" s="571" t="s">
        <v>6752</v>
      </c>
      <c r="D11298" s="572">
        <v>11.31</v>
      </c>
    </row>
    <row r="11299" spans="1:4" ht="25.5">
      <c r="A11299" s="571">
        <v>21003</v>
      </c>
      <c r="B11299" s="571" t="s">
        <v>13513</v>
      </c>
      <c r="C11299" s="571" t="s">
        <v>6752</v>
      </c>
      <c r="D11299" s="572">
        <v>18.579999999999998</v>
      </c>
    </row>
    <row r="11300" spans="1:4" ht="25.5">
      <c r="A11300" s="571">
        <v>21006</v>
      </c>
      <c r="B11300" s="571" t="s">
        <v>13514</v>
      </c>
      <c r="C11300" s="571" t="s">
        <v>6752</v>
      </c>
      <c r="D11300" s="572">
        <v>39.44</v>
      </c>
    </row>
    <row r="11301" spans="1:4" ht="25.5">
      <c r="A11301" s="571">
        <v>21019</v>
      </c>
      <c r="B11301" s="571" t="s">
        <v>13515</v>
      </c>
      <c r="C11301" s="571" t="s">
        <v>6752</v>
      </c>
      <c r="D11301" s="572">
        <v>13.71</v>
      </c>
    </row>
    <row r="11302" spans="1:4" ht="25.5">
      <c r="A11302" s="571">
        <v>21021</v>
      </c>
      <c r="B11302" s="571" t="s">
        <v>13516</v>
      </c>
      <c r="C11302" s="571" t="s">
        <v>6752</v>
      </c>
      <c r="D11302" s="572">
        <v>21.67</v>
      </c>
    </row>
    <row r="11303" spans="1:4" ht="25.5">
      <c r="A11303" s="571">
        <v>21024</v>
      </c>
      <c r="B11303" s="571" t="s">
        <v>13517</v>
      </c>
      <c r="C11303" s="571" t="s">
        <v>6752</v>
      </c>
      <c r="D11303" s="572">
        <v>46.43</v>
      </c>
    </row>
    <row r="11304" spans="1:4" ht="25.5">
      <c r="A11304" s="571">
        <v>40624</v>
      </c>
      <c r="B11304" s="571" t="s">
        <v>13518</v>
      </c>
      <c r="C11304" s="571" t="s">
        <v>6752</v>
      </c>
      <c r="D11304" s="572">
        <v>37.159999999999997</v>
      </c>
    </row>
    <row r="11305" spans="1:4" ht="25.5">
      <c r="A11305" s="571">
        <v>13127</v>
      </c>
      <c r="B11305" s="571" t="s">
        <v>13519</v>
      </c>
      <c r="C11305" s="571" t="s">
        <v>6752</v>
      </c>
      <c r="D11305" s="572">
        <v>16.57</v>
      </c>
    </row>
    <row r="11306" spans="1:4" ht="25.5">
      <c r="A11306" s="571">
        <v>13137</v>
      </c>
      <c r="B11306" s="571" t="s">
        <v>13520</v>
      </c>
      <c r="C11306" s="571" t="s">
        <v>6752</v>
      </c>
      <c r="D11306" s="572">
        <v>22</v>
      </c>
    </row>
    <row r="11307" spans="1:4" ht="25.5">
      <c r="A11307" s="571">
        <v>20989</v>
      </c>
      <c r="B11307" s="571" t="s">
        <v>13521</v>
      </c>
      <c r="C11307" s="571" t="s">
        <v>6752</v>
      </c>
      <c r="D11307" s="572">
        <v>788.15</v>
      </c>
    </row>
    <row r="11308" spans="1:4" ht="25.5">
      <c r="A11308" s="571">
        <v>21147</v>
      </c>
      <c r="B11308" s="571" t="s">
        <v>13522</v>
      </c>
      <c r="C11308" s="571" t="s">
        <v>6752</v>
      </c>
      <c r="D11308" s="572">
        <v>73.89</v>
      </c>
    </row>
    <row r="11309" spans="1:4" ht="25.5">
      <c r="A11309" s="571">
        <v>21148</v>
      </c>
      <c r="B11309" s="571" t="s">
        <v>13523</v>
      </c>
      <c r="C11309" s="571" t="s">
        <v>6752</v>
      </c>
      <c r="D11309" s="572">
        <v>45.61</v>
      </c>
    </row>
    <row r="11310" spans="1:4" ht="25.5">
      <c r="A11310" s="571">
        <v>20984</v>
      </c>
      <c r="B11310" s="571" t="s">
        <v>13524</v>
      </c>
      <c r="C11310" s="571" t="s">
        <v>6752</v>
      </c>
      <c r="D11310" s="572">
        <v>1512.31</v>
      </c>
    </row>
    <row r="11311" spans="1:4" ht="25.5">
      <c r="A11311" s="571">
        <v>13042</v>
      </c>
      <c r="B11311" s="571" t="s">
        <v>13525</v>
      </c>
      <c r="C11311" s="571" t="s">
        <v>6752</v>
      </c>
      <c r="D11311" s="572">
        <v>838.04</v>
      </c>
    </row>
    <row r="11312" spans="1:4" ht="25.5">
      <c r="A11312" s="571">
        <v>21150</v>
      </c>
      <c r="B11312" s="571" t="s">
        <v>13526</v>
      </c>
      <c r="C11312" s="571" t="s">
        <v>6752</v>
      </c>
      <c r="D11312" s="572">
        <v>22.61</v>
      </c>
    </row>
    <row r="11313" spans="1:4" ht="25.5">
      <c r="A11313" s="571">
        <v>13141</v>
      </c>
      <c r="B11313" s="571" t="s">
        <v>13527</v>
      </c>
      <c r="C11313" s="571" t="s">
        <v>6752</v>
      </c>
      <c r="D11313" s="572">
        <v>28.49</v>
      </c>
    </row>
    <row r="11314" spans="1:4" ht="25.5">
      <c r="A11314" s="571">
        <v>21151</v>
      </c>
      <c r="B11314" s="571" t="s">
        <v>13528</v>
      </c>
      <c r="C11314" s="571" t="s">
        <v>6752</v>
      </c>
      <c r="D11314" s="572">
        <v>135.37</v>
      </c>
    </row>
    <row r="11315" spans="1:4" ht="25.5">
      <c r="A11315" s="571">
        <v>13142</v>
      </c>
      <c r="B11315" s="571" t="s">
        <v>13529</v>
      </c>
      <c r="C11315" s="571" t="s">
        <v>6752</v>
      </c>
      <c r="D11315" s="572">
        <v>193.52</v>
      </c>
    </row>
    <row r="11316" spans="1:4" ht="25.5">
      <c r="A11316" s="571">
        <v>20994</v>
      </c>
      <c r="B11316" s="571" t="s">
        <v>13530</v>
      </c>
      <c r="C11316" s="571" t="s">
        <v>6752</v>
      </c>
      <c r="D11316" s="572">
        <v>364.87</v>
      </c>
    </row>
    <row r="11317" spans="1:4" ht="25.5">
      <c r="A11317" s="571">
        <v>7672</v>
      </c>
      <c r="B11317" s="571" t="s">
        <v>13531</v>
      </c>
      <c r="C11317" s="571" t="s">
        <v>6752</v>
      </c>
      <c r="D11317" s="572">
        <v>239.03</v>
      </c>
    </row>
    <row r="11318" spans="1:4" ht="25.5">
      <c r="A11318" s="571">
        <v>20995</v>
      </c>
      <c r="B11318" s="571" t="s">
        <v>13532</v>
      </c>
      <c r="C11318" s="571" t="s">
        <v>6752</v>
      </c>
      <c r="D11318" s="572">
        <v>479.51</v>
      </c>
    </row>
    <row r="11319" spans="1:4" ht="25.5">
      <c r="A11319" s="571">
        <v>7690</v>
      </c>
      <c r="B11319" s="571" t="s">
        <v>13533</v>
      </c>
      <c r="C11319" s="571" t="s">
        <v>6752</v>
      </c>
      <c r="D11319" s="572">
        <v>277.33</v>
      </c>
    </row>
    <row r="11320" spans="1:4" ht="25.5">
      <c r="A11320" s="571">
        <v>20980</v>
      </c>
      <c r="B11320" s="571" t="s">
        <v>13534</v>
      </c>
      <c r="C11320" s="571" t="s">
        <v>6752</v>
      </c>
      <c r="D11320" s="572">
        <v>302.54000000000002</v>
      </c>
    </row>
    <row r="11321" spans="1:4" ht="25.5">
      <c r="A11321" s="571">
        <v>7661</v>
      </c>
      <c r="B11321" s="571" t="s">
        <v>13535</v>
      </c>
      <c r="C11321" s="571" t="s">
        <v>6752</v>
      </c>
      <c r="D11321" s="572">
        <v>359.9</v>
      </c>
    </row>
    <row r="11322" spans="1:4" ht="38.25">
      <c r="A11322" s="571">
        <v>21016</v>
      </c>
      <c r="B11322" s="571" t="s">
        <v>6973</v>
      </c>
      <c r="C11322" s="571" t="s">
        <v>6752</v>
      </c>
      <c r="D11322" s="572">
        <v>81.33</v>
      </c>
    </row>
    <row r="11323" spans="1:4" ht="38.25">
      <c r="A11323" s="571">
        <v>21008</v>
      </c>
      <c r="B11323" s="571" t="s">
        <v>2997</v>
      </c>
      <c r="C11323" s="571" t="s">
        <v>6752</v>
      </c>
      <c r="D11323" s="572">
        <v>9.5</v>
      </c>
    </row>
    <row r="11324" spans="1:4" ht="38.25">
      <c r="A11324" s="571">
        <v>21009</v>
      </c>
      <c r="B11324" s="571" t="s">
        <v>2998</v>
      </c>
      <c r="C11324" s="571" t="s">
        <v>6752</v>
      </c>
      <c r="D11324" s="572">
        <v>12.37</v>
      </c>
    </row>
    <row r="11325" spans="1:4" ht="38.25">
      <c r="A11325" s="571">
        <v>21010</v>
      </c>
      <c r="B11325" s="571" t="s">
        <v>2999</v>
      </c>
      <c r="C11325" s="571" t="s">
        <v>6752</v>
      </c>
      <c r="D11325" s="572">
        <v>16.61</v>
      </c>
    </row>
    <row r="11326" spans="1:4" ht="38.25">
      <c r="A11326" s="571">
        <v>21011</v>
      </c>
      <c r="B11326" s="571" t="s">
        <v>6971</v>
      </c>
      <c r="C11326" s="571" t="s">
        <v>6752</v>
      </c>
      <c r="D11326" s="572">
        <v>24.21</v>
      </c>
    </row>
    <row r="11327" spans="1:4" ht="38.25">
      <c r="A11327" s="571">
        <v>21012</v>
      </c>
      <c r="B11327" s="571" t="s">
        <v>6972</v>
      </c>
      <c r="C11327" s="571" t="s">
        <v>6752</v>
      </c>
      <c r="D11327" s="572">
        <v>26.75</v>
      </c>
    </row>
    <row r="11328" spans="1:4" ht="38.25">
      <c r="A11328" s="571">
        <v>21013</v>
      </c>
      <c r="B11328" s="571" t="s">
        <v>3000</v>
      </c>
      <c r="C11328" s="571" t="s">
        <v>6752</v>
      </c>
      <c r="D11328" s="572">
        <v>34.909999999999997</v>
      </c>
    </row>
    <row r="11329" spans="1:4" ht="38.25">
      <c r="A11329" s="571">
        <v>21014</v>
      </c>
      <c r="B11329" s="571" t="s">
        <v>3001</v>
      </c>
      <c r="C11329" s="571" t="s">
        <v>6752</v>
      </c>
      <c r="D11329" s="572">
        <v>48.84</v>
      </c>
    </row>
    <row r="11330" spans="1:4" ht="38.25">
      <c r="A11330" s="571">
        <v>21015</v>
      </c>
      <c r="B11330" s="571" t="s">
        <v>3002</v>
      </c>
      <c r="C11330" s="571" t="s">
        <v>6752</v>
      </c>
      <c r="D11330" s="572">
        <v>56.12</v>
      </c>
    </row>
    <row r="11331" spans="1:4" ht="38.25">
      <c r="A11331" s="571">
        <v>7697</v>
      </c>
      <c r="B11331" s="571" t="s">
        <v>1932</v>
      </c>
      <c r="C11331" s="571" t="s">
        <v>6752</v>
      </c>
      <c r="D11331" s="572">
        <v>26.78</v>
      </c>
    </row>
    <row r="11332" spans="1:4" ht="38.25">
      <c r="A11332" s="571">
        <v>7698</v>
      </c>
      <c r="B11332" s="571" t="s">
        <v>6648</v>
      </c>
      <c r="C11332" s="571" t="s">
        <v>6752</v>
      </c>
      <c r="D11332" s="572">
        <v>23.05</v>
      </c>
    </row>
    <row r="11333" spans="1:4" ht="38.25">
      <c r="A11333" s="571">
        <v>7691</v>
      </c>
      <c r="B11333" s="571" t="s">
        <v>1926</v>
      </c>
      <c r="C11333" s="571" t="s">
        <v>6752</v>
      </c>
      <c r="D11333" s="572">
        <v>9.74</v>
      </c>
    </row>
    <row r="11334" spans="1:4" ht="38.25">
      <c r="A11334" s="571">
        <v>40626</v>
      </c>
      <c r="B11334" s="571" t="s">
        <v>4388</v>
      </c>
      <c r="C11334" s="571" t="s">
        <v>6752</v>
      </c>
      <c r="D11334" s="572">
        <v>18.28</v>
      </c>
    </row>
    <row r="11335" spans="1:4" ht="38.25">
      <c r="A11335" s="571">
        <v>7701</v>
      </c>
      <c r="B11335" s="571" t="s">
        <v>1934</v>
      </c>
      <c r="C11335" s="571" t="s">
        <v>6752</v>
      </c>
      <c r="D11335" s="572">
        <v>47.92</v>
      </c>
    </row>
    <row r="11336" spans="1:4" ht="38.25">
      <c r="A11336" s="571">
        <v>7696</v>
      </c>
      <c r="B11336" s="571" t="s">
        <v>1931</v>
      </c>
      <c r="C11336" s="571" t="s">
        <v>6752</v>
      </c>
      <c r="D11336" s="572">
        <v>38.61</v>
      </c>
    </row>
    <row r="11337" spans="1:4" ht="38.25">
      <c r="A11337" s="571">
        <v>7700</v>
      </c>
      <c r="B11337" s="571" t="s">
        <v>1933</v>
      </c>
      <c r="C11337" s="571" t="s">
        <v>6752</v>
      </c>
      <c r="D11337" s="572">
        <v>12.32</v>
      </c>
    </row>
    <row r="11338" spans="1:4" ht="38.25">
      <c r="A11338" s="571">
        <v>7694</v>
      </c>
      <c r="B11338" s="571" t="s">
        <v>1929</v>
      </c>
      <c r="C11338" s="571" t="s">
        <v>6752</v>
      </c>
      <c r="D11338" s="572">
        <v>64.489999999999995</v>
      </c>
    </row>
    <row r="11339" spans="1:4" ht="38.25">
      <c r="A11339" s="571">
        <v>7693</v>
      </c>
      <c r="B11339" s="571" t="s">
        <v>1928</v>
      </c>
      <c r="C11339" s="571" t="s">
        <v>6752</v>
      </c>
      <c r="D11339" s="572">
        <v>88.81</v>
      </c>
    </row>
    <row r="11340" spans="1:4" ht="38.25">
      <c r="A11340" s="571">
        <v>7692</v>
      </c>
      <c r="B11340" s="571" t="s">
        <v>1927</v>
      </c>
      <c r="C11340" s="571" t="s">
        <v>6752</v>
      </c>
      <c r="D11340" s="572">
        <v>132.97</v>
      </c>
    </row>
    <row r="11341" spans="1:4" ht="38.25">
      <c r="A11341" s="571">
        <v>7695</v>
      </c>
      <c r="B11341" s="571" t="s">
        <v>1930</v>
      </c>
      <c r="C11341" s="571" t="s">
        <v>6752</v>
      </c>
      <c r="D11341" s="572">
        <v>144.21</v>
      </c>
    </row>
    <row r="11342" spans="1:4" ht="25.5">
      <c r="A11342" s="571">
        <v>13356</v>
      </c>
      <c r="B11342" s="571" t="s">
        <v>2779</v>
      </c>
      <c r="C11342" s="571" t="s">
        <v>6752</v>
      </c>
      <c r="D11342" s="572">
        <v>10.45</v>
      </c>
    </row>
    <row r="11343" spans="1:4" ht="25.5">
      <c r="A11343" s="571">
        <v>36365</v>
      </c>
      <c r="B11343" s="571" t="s">
        <v>6135</v>
      </c>
      <c r="C11343" s="571" t="s">
        <v>6752</v>
      </c>
      <c r="D11343" s="572">
        <v>16.48</v>
      </c>
    </row>
    <row r="11344" spans="1:4" ht="25.5">
      <c r="A11344" s="571">
        <v>41930</v>
      </c>
      <c r="B11344" s="571" t="s">
        <v>6159</v>
      </c>
      <c r="C11344" s="571" t="s">
        <v>6752</v>
      </c>
      <c r="D11344" s="572">
        <v>55.35</v>
      </c>
    </row>
    <row r="11345" spans="1:4" ht="25.5">
      <c r="A11345" s="571">
        <v>41931</v>
      </c>
      <c r="B11345" s="571" t="s">
        <v>6160</v>
      </c>
      <c r="C11345" s="571" t="s">
        <v>6752</v>
      </c>
      <c r="D11345" s="572">
        <v>93.82</v>
      </c>
    </row>
    <row r="11346" spans="1:4" ht="25.5">
      <c r="A11346" s="571">
        <v>41932</v>
      </c>
      <c r="B11346" s="571" t="s">
        <v>6161</v>
      </c>
      <c r="C11346" s="571" t="s">
        <v>6752</v>
      </c>
      <c r="D11346" s="572">
        <v>152.04</v>
      </c>
    </row>
    <row r="11347" spans="1:4" ht="25.5">
      <c r="A11347" s="571">
        <v>41933</v>
      </c>
      <c r="B11347" s="571" t="s">
        <v>6162</v>
      </c>
      <c r="C11347" s="571" t="s">
        <v>6752</v>
      </c>
      <c r="D11347" s="572">
        <v>188.53</v>
      </c>
    </row>
    <row r="11348" spans="1:4" ht="25.5">
      <c r="A11348" s="571">
        <v>41934</v>
      </c>
      <c r="B11348" s="571" t="s">
        <v>6163</v>
      </c>
      <c r="C11348" s="571" t="s">
        <v>6752</v>
      </c>
      <c r="D11348" s="572">
        <v>245.37</v>
      </c>
    </row>
    <row r="11349" spans="1:4" ht="25.5">
      <c r="A11349" s="571">
        <v>41936</v>
      </c>
      <c r="B11349" s="571" t="s">
        <v>6164</v>
      </c>
      <c r="C11349" s="571" t="s">
        <v>6752</v>
      </c>
      <c r="D11349" s="572">
        <v>35.450000000000003</v>
      </c>
    </row>
    <row r="11350" spans="1:4" ht="38.25">
      <c r="A11350" s="571">
        <v>7720</v>
      </c>
      <c r="B11350" s="571" t="s">
        <v>1936</v>
      </c>
      <c r="C11350" s="571" t="s">
        <v>6752</v>
      </c>
      <c r="D11350" s="572">
        <v>306.18</v>
      </c>
    </row>
    <row r="11351" spans="1:4" ht="25.5">
      <c r="A11351" s="571">
        <v>40335</v>
      </c>
      <c r="B11351" s="571" t="s">
        <v>4354</v>
      </c>
      <c r="C11351" s="571" t="s">
        <v>6752</v>
      </c>
      <c r="D11351" s="572">
        <v>62.36</v>
      </c>
    </row>
    <row r="11352" spans="1:4" ht="25.5">
      <c r="A11352" s="571">
        <v>7740</v>
      </c>
      <c r="B11352" s="571" t="s">
        <v>1942</v>
      </c>
      <c r="C11352" s="571" t="s">
        <v>6752</v>
      </c>
      <c r="D11352" s="572">
        <v>85.08</v>
      </c>
    </row>
    <row r="11353" spans="1:4" ht="25.5">
      <c r="A11353" s="571">
        <v>7741</v>
      </c>
      <c r="B11353" s="571" t="s">
        <v>1943</v>
      </c>
      <c r="C11353" s="571" t="s">
        <v>6752</v>
      </c>
      <c r="D11353" s="572">
        <v>107.38</v>
      </c>
    </row>
    <row r="11354" spans="1:4" ht="25.5">
      <c r="A11354" s="571">
        <v>7774</v>
      </c>
      <c r="B11354" s="571" t="s">
        <v>1966</v>
      </c>
      <c r="C11354" s="571" t="s">
        <v>6752</v>
      </c>
      <c r="D11354" s="572">
        <v>144.55000000000001</v>
      </c>
    </row>
    <row r="11355" spans="1:4" ht="25.5">
      <c r="A11355" s="571">
        <v>7744</v>
      </c>
      <c r="B11355" s="571" t="s">
        <v>1946</v>
      </c>
      <c r="C11355" s="571" t="s">
        <v>6752</v>
      </c>
      <c r="D11355" s="572">
        <v>166.63</v>
      </c>
    </row>
    <row r="11356" spans="1:4" ht="25.5">
      <c r="A11356" s="571">
        <v>7773</v>
      </c>
      <c r="B11356" s="571" t="s">
        <v>1965</v>
      </c>
      <c r="C11356" s="571" t="s">
        <v>6752</v>
      </c>
      <c r="D11356" s="572">
        <v>207.52</v>
      </c>
    </row>
    <row r="11357" spans="1:4" ht="25.5">
      <c r="A11357" s="571">
        <v>7754</v>
      </c>
      <c r="B11357" s="571" t="s">
        <v>1951</v>
      </c>
      <c r="C11357" s="571" t="s">
        <v>6752</v>
      </c>
      <c r="D11357" s="572">
        <v>282</v>
      </c>
    </row>
    <row r="11358" spans="1:4" ht="38.25">
      <c r="A11358" s="571">
        <v>7735</v>
      </c>
      <c r="B11358" s="571" t="s">
        <v>1941</v>
      </c>
      <c r="C11358" s="571" t="s">
        <v>6752</v>
      </c>
      <c r="D11358" s="572">
        <v>386.52</v>
      </c>
    </row>
    <row r="11359" spans="1:4" ht="25.5">
      <c r="A11359" s="571">
        <v>7755</v>
      </c>
      <c r="B11359" s="571" t="s">
        <v>1952</v>
      </c>
      <c r="C11359" s="571" t="s">
        <v>6752</v>
      </c>
      <c r="D11359" s="572">
        <v>103.65</v>
      </c>
    </row>
    <row r="11360" spans="1:4" ht="25.5">
      <c r="A11360" s="571">
        <v>7776</v>
      </c>
      <c r="B11360" s="571" t="s">
        <v>1968</v>
      </c>
      <c r="C11360" s="571" t="s">
        <v>6752</v>
      </c>
      <c r="D11360" s="572">
        <v>134.91</v>
      </c>
    </row>
    <row r="11361" spans="1:4" ht="25.5">
      <c r="A11361" s="571">
        <v>7743</v>
      </c>
      <c r="B11361" s="571" t="s">
        <v>1945</v>
      </c>
      <c r="C11361" s="571" t="s">
        <v>6752</v>
      </c>
      <c r="D11361" s="572">
        <v>178.16</v>
      </c>
    </row>
    <row r="11362" spans="1:4" ht="25.5">
      <c r="A11362" s="571">
        <v>7733</v>
      </c>
      <c r="B11362" s="571" t="s">
        <v>1939</v>
      </c>
      <c r="C11362" s="571" t="s">
        <v>6752</v>
      </c>
      <c r="D11362" s="572">
        <v>198.66</v>
      </c>
    </row>
    <row r="11363" spans="1:4" ht="25.5">
      <c r="A11363" s="571">
        <v>7775</v>
      </c>
      <c r="B11363" s="571" t="s">
        <v>1967</v>
      </c>
      <c r="C11363" s="571" t="s">
        <v>6752</v>
      </c>
      <c r="D11363" s="572">
        <v>244.42</v>
      </c>
    </row>
    <row r="11364" spans="1:4" ht="25.5">
      <c r="A11364" s="571">
        <v>7734</v>
      </c>
      <c r="B11364" s="571" t="s">
        <v>1940</v>
      </c>
      <c r="C11364" s="571" t="s">
        <v>6752</v>
      </c>
      <c r="D11364" s="572">
        <v>353.35</v>
      </c>
    </row>
    <row r="11365" spans="1:4" ht="25.5">
      <c r="A11365" s="571">
        <v>7753</v>
      </c>
      <c r="B11365" s="571" t="s">
        <v>1950</v>
      </c>
      <c r="C11365" s="571" t="s">
        <v>6752</v>
      </c>
      <c r="D11365" s="572">
        <v>179.15</v>
      </c>
    </row>
    <row r="11366" spans="1:4" ht="25.5">
      <c r="A11366" s="571">
        <v>13256</v>
      </c>
      <c r="B11366" s="571" t="s">
        <v>2769</v>
      </c>
      <c r="C11366" s="571" t="s">
        <v>6752</v>
      </c>
      <c r="D11366" s="572">
        <v>209.13</v>
      </c>
    </row>
    <row r="11367" spans="1:4" ht="25.5">
      <c r="A11367" s="571">
        <v>7757</v>
      </c>
      <c r="B11367" s="571" t="s">
        <v>1954</v>
      </c>
      <c r="C11367" s="571" t="s">
        <v>6752</v>
      </c>
      <c r="D11367" s="572">
        <v>253.89</v>
      </c>
    </row>
    <row r="11368" spans="1:4" ht="25.5">
      <c r="A11368" s="571">
        <v>7758</v>
      </c>
      <c r="B11368" s="571" t="s">
        <v>1955</v>
      </c>
      <c r="C11368" s="571" t="s">
        <v>6752</v>
      </c>
      <c r="D11368" s="572">
        <v>377.65</v>
      </c>
    </row>
    <row r="11369" spans="1:4" ht="25.5">
      <c r="A11369" s="571">
        <v>7759</v>
      </c>
      <c r="B11369" s="571" t="s">
        <v>1956</v>
      </c>
      <c r="C11369" s="571" t="s">
        <v>6752</v>
      </c>
      <c r="D11369" s="572">
        <v>822.76</v>
      </c>
    </row>
    <row r="11370" spans="1:4" ht="25.5">
      <c r="A11370" s="571">
        <v>40334</v>
      </c>
      <c r="B11370" s="571" t="s">
        <v>4353</v>
      </c>
      <c r="C11370" s="571" t="s">
        <v>6752</v>
      </c>
      <c r="D11370" s="572">
        <v>44.42</v>
      </c>
    </row>
    <row r="11371" spans="1:4" ht="25.5">
      <c r="A11371" s="571">
        <v>7745</v>
      </c>
      <c r="B11371" s="571" t="s">
        <v>1947</v>
      </c>
      <c r="C11371" s="571" t="s">
        <v>6752</v>
      </c>
      <c r="D11371" s="572">
        <v>46.94</v>
      </c>
    </row>
    <row r="11372" spans="1:4" ht="25.5">
      <c r="A11372" s="571">
        <v>7714</v>
      </c>
      <c r="B11372" s="571" t="s">
        <v>1935</v>
      </c>
      <c r="C11372" s="571" t="s">
        <v>6752</v>
      </c>
      <c r="D11372" s="572">
        <v>61.98</v>
      </c>
    </row>
    <row r="11373" spans="1:4" ht="25.5">
      <c r="A11373" s="571">
        <v>7725</v>
      </c>
      <c r="B11373" s="571" t="s">
        <v>1938</v>
      </c>
      <c r="C11373" s="571" t="s">
        <v>6752</v>
      </c>
      <c r="D11373" s="572">
        <v>82</v>
      </c>
    </row>
    <row r="11374" spans="1:4" ht="25.5">
      <c r="A11374" s="571">
        <v>7742</v>
      </c>
      <c r="B11374" s="571" t="s">
        <v>1944</v>
      </c>
      <c r="C11374" s="571" t="s">
        <v>6752</v>
      </c>
      <c r="D11374" s="572">
        <v>115.1</v>
      </c>
    </row>
    <row r="11375" spans="1:4" ht="25.5">
      <c r="A11375" s="571">
        <v>7750</v>
      </c>
      <c r="B11375" s="571" t="s">
        <v>1948</v>
      </c>
      <c r="C11375" s="571" t="s">
        <v>6752</v>
      </c>
      <c r="D11375" s="572">
        <v>130.52000000000001</v>
      </c>
    </row>
    <row r="11376" spans="1:4" ht="25.5">
      <c r="A11376" s="571">
        <v>7756</v>
      </c>
      <c r="B11376" s="571" t="s">
        <v>1953</v>
      </c>
      <c r="C11376" s="571" t="s">
        <v>6752</v>
      </c>
      <c r="D11376" s="572">
        <v>161.13999999999999</v>
      </c>
    </row>
    <row r="11377" spans="1:4" ht="25.5">
      <c r="A11377" s="571">
        <v>7765</v>
      </c>
      <c r="B11377" s="571" t="s">
        <v>1962</v>
      </c>
      <c r="C11377" s="571" t="s">
        <v>6752</v>
      </c>
      <c r="D11377" s="572">
        <v>197.85</v>
      </c>
    </row>
    <row r="11378" spans="1:4" ht="25.5">
      <c r="A11378" s="571">
        <v>12569</v>
      </c>
      <c r="B11378" s="571" t="s">
        <v>2666</v>
      </c>
      <c r="C11378" s="571" t="s">
        <v>6752</v>
      </c>
      <c r="D11378" s="572">
        <v>212.89</v>
      </c>
    </row>
    <row r="11379" spans="1:4" ht="25.5">
      <c r="A11379" s="571">
        <v>7766</v>
      </c>
      <c r="B11379" s="571" t="s">
        <v>1963</v>
      </c>
      <c r="C11379" s="571" t="s">
        <v>6752</v>
      </c>
      <c r="D11379" s="572">
        <v>287.75</v>
      </c>
    </row>
    <row r="11380" spans="1:4" ht="25.5">
      <c r="A11380" s="571">
        <v>7767</v>
      </c>
      <c r="B11380" s="571" t="s">
        <v>1964</v>
      </c>
      <c r="C11380" s="571" t="s">
        <v>6752</v>
      </c>
      <c r="D11380" s="572">
        <v>443.4</v>
      </c>
    </row>
    <row r="11381" spans="1:4" ht="25.5">
      <c r="A11381" s="571">
        <v>7727</v>
      </c>
      <c r="B11381" s="571" t="s">
        <v>5990</v>
      </c>
      <c r="C11381" s="571" t="s">
        <v>6752</v>
      </c>
      <c r="D11381" s="572">
        <v>962.93</v>
      </c>
    </row>
    <row r="11382" spans="1:4" ht="25.5">
      <c r="A11382" s="571">
        <v>7760</v>
      </c>
      <c r="B11382" s="571" t="s">
        <v>1957</v>
      </c>
      <c r="C11382" s="571" t="s">
        <v>6752</v>
      </c>
      <c r="D11382" s="572">
        <v>46.71</v>
      </c>
    </row>
    <row r="11383" spans="1:4" ht="25.5">
      <c r="A11383" s="571">
        <v>7761</v>
      </c>
      <c r="B11383" s="571" t="s">
        <v>1958</v>
      </c>
      <c r="C11383" s="571" t="s">
        <v>6752</v>
      </c>
      <c r="D11383" s="572">
        <v>49.65</v>
      </c>
    </row>
    <row r="11384" spans="1:4" ht="25.5">
      <c r="A11384" s="571">
        <v>7752</v>
      </c>
      <c r="B11384" s="571" t="s">
        <v>1949</v>
      </c>
      <c r="C11384" s="571" t="s">
        <v>6752</v>
      </c>
      <c r="D11384" s="572">
        <v>60.14</v>
      </c>
    </row>
    <row r="11385" spans="1:4" ht="25.5">
      <c r="A11385" s="571">
        <v>7762</v>
      </c>
      <c r="B11385" s="571" t="s">
        <v>1959</v>
      </c>
      <c r="C11385" s="571" t="s">
        <v>6752</v>
      </c>
      <c r="D11385" s="572">
        <v>78.680000000000007</v>
      </c>
    </row>
    <row r="11386" spans="1:4" ht="25.5">
      <c r="A11386" s="571">
        <v>7722</v>
      </c>
      <c r="B11386" s="571" t="s">
        <v>1937</v>
      </c>
      <c r="C11386" s="571" t="s">
        <v>6752</v>
      </c>
      <c r="D11386" s="572">
        <v>121.34</v>
      </c>
    </row>
    <row r="11387" spans="1:4" ht="25.5">
      <c r="A11387" s="571">
        <v>7763</v>
      </c>
      <c r="B11387" s="571" t="s">
        <v>1960</v>
      </c>
      <c r="C11387" s="571" t="s">
        <v>6752</v>
      </c>
      <c r="D11387" s="572">
        <v>135.22</v>
      </c>
    </row>
    <row r="11388" spans="1:4" ht="25.5">
      <c r="A11388" s="571">
        <v>7764</v>
      </c>
      <c r="B11388" s="571" t="s">
        <v>1961</v>
      </c>
      <c r="C11388" s="571" t="s">
        <v>6752</v>
      </c>
      <c r="D11388" s="572">
        <v>203.11</v>
      </c>
    </row>
    <row r="11389" spans="1:4" ht="25.5">
      <c r="A11389" s="571">
        <v>12572</v>
      </c>
      <c r="B11389" s="571" t="s">
        <v>2667</v>
      </c>
      <c r="C11389" s="571" t="s">
        <v>6752</v>
      </c>
      <c r="D11389" s="572">
        <v>266.31</v>
      </c>
    </row>
    <row r="11390" spans="1:4" ht="25.5">
      <c r="A11390" s="571">
        <v>12573</v>
      </c>
      <c r="B11390" s="571" t="s">
        <v>2668</v>
      </c>
      <c r="C11390" s="571" t="s">
        <v>6752</v>
      </c>
      <c r="D11390" s="572">
        <v>279.85000000000002</v>
      </c>
    </row>
    <row r="11391" spans="1:4" ht="25.5">
      <c r="A11391" s="571">
        <v>12574</v>
      </c>
      <c r="B11391" s="571" t="s">
        <v>2669</v>
      </c>
      <c r="C11391" s="571" t="s">
        <v>6752</v>
      </c>
      <c r="D11391" s="572">
        <v>363.64</v>
      </c>
    </row>
    <row r="11392" spans="1:4" ht="25.5">
      <c r="A11392" s="571">
        <v>12575</v>
      </c>
      <c r="B11392" s="571" t="s">
        <v>2670</v>
      </c>
      <c r="C11392" s="571" t="s">
        <v>6752</v>
      </c>
      <c r="D11392" s="572">
        <v>533.75</v>
      </c>
    </row>
    <row r="11393" spans="1:4" ht="25.5">
      <c r="A11393" s="571">
        <v>12576</v>
      </c>
      <c r="B11393" s="571" t="s">
        <v>2671</v>
      </c>
      <c r="C11393" s="571" t="s">
        <v>6752</v>
      </c>
      <c r="D11393" s="572">
        <v>56.42</v>
      </c>
    </row>
    <row r="11394" spans="1:4" ht="25.5">
      <c r="A11394" s="571">
        <v>12577</v>
      </c>
      <c r="B11394" s="571" t="s">
        <v>2672</v>
      </c>
      <c r="C11394" s="571" t="s">
        <v>6752</v>
      </c>
      <c r="D11394" s="572">
        <v>72.97</v>
      </c>
    </row>
    <row r="11395" spans="1:4" ht="25.5">
      <c r="A11395" s="571">
        <v>12578</v>
      </c>
      <c r="B11395" s="571" t="s">
        <v>2673</v>
      </c>
      <c r="C11395" s="571" t="s">
        <v>6752</v>
      </c>
      <c r="D11395" s="572">
        <v>97.87</v>
      </c>
    </row>
    <row r="11396" spans="1:4" ht="25.5">
      <c r="A11396" s="571">
        <v>12579</v>
      </c>
      <c r="B11396" s="571" t="s">
        <v>2674</v>
      </c>
      <c r="C11396" s="571" t="s">
        <v>6752</v>
      </c>
      <c r="D11396" s="572">
        <v>143.31</v>
      </c>
    </row>
    <row r="11397" spans="1:4" ht="25.5">
      <c r="A11397" s="571">
        <v>12580</v>
      </c>
      <c r="B11397" s="571" t="s">
        <v>2675</v>
      </c>
      <c r="C11397" s="571" t="s">
        <v>6752</v>
      </c>
      <c r="D11397" s="572">
        <v>185</v>
      </c>
    </row>
    <row r="11398" spans="1:4" ht="25.5">
      <c r="A11398" s="571">
        <v>12581</v>
      </c>
      <c r="B11398" s="571" t="s">
        <v>2676</v>
      </c>
      <c r="C11398" s="571" t="s">
        <v>6752</v>
      </c>
      <c r="D11398" s="572">
        <v>253.14</v>
      </c>
    </row>
    <row r="11399" spans="1:4" ht="38.25">
      <c r="A11399" s="571">
        <v>41785</v>
      </c>
      <c r="B11399" s="571" t="s">
        <v>7314</v>
      </c>
      <c r="C11399" s="571" t="s">
        <v>6752</v>
      </c>
      <c r="D11399" s="572">
        <v>868.17</v>
      </c>
    </row>
    <row r="11400" spans="1:4" ht="38.25">
      <c r="A11400" s="571">
        <v>41781</v>
      </c>
      <c r="B11400" s="571" t="s">
        <v>7311</v>
      </c>
      <c r="C11400" s="571" t="s">
        <v>6752</v>
      </c>
      <c r="D11400" s="572">
        <v>197.62</v>
      </c>
    </row>
    <row r="11401" spans="1:4" ht="38.25">
      <c r="A11401" s="571">
        <v>41783</v>
      </c>
      <c r="B11401" s="571" t="s">
        <v>7313</v>
      </c>
      <c r="C11401" s="571" t="s">
        <v>6752</v>
      </c>
      <c r="D11401" s="572">
        <v>572.92999999999995</v>
      </c>
    </row>
    <row r="11402" spans="1:4" ht="38.25">
      <c r="A11402" s="571">
        <v>41786</v>
      </c>
      <c r="B11402" s="571" t="s">
        <v>7315</v>
      </c>
      <c r="C11402" s="571" t="s">
        <v>6752</v>
      </c>
      <c r="D11402" s="572">
        <v>1243.28</v>
      </c>
    </row>
    <row r="11403" spans="1:4" ht="38.25">
      <c r="A11403" s="571">
        <v>41779</v>
      </c>
      <c r="B11403" s="571" t="s">
        <v>4525</v>
      </c>
      <c r="C11403" s="571" t="s">
        <v>6752</v>
      </c>
      <c r="D11403" s="572">
        <v>67.069999999999993</v>
      </c>
    </row>
    <row r="11404" spans="1:4" ht="38.25">
      <c r="A11404" s="571">
        <v>41780</v>
      </c>
      <c r="B11404" s="571" t="s">
        <v>7310</v>
      </c>
      <c r="C11404" s="571" t="s">
        <v>6752</v>
      </c>
      <c r="D11404" s="572">
        <v>99.25</v>
      </c>
    </row>
    <row r="11405" spans="1:4" ht="38.25">
      <c r="A11405" s="571">
        <v>41782</v>
      </c>
      <c r="B11405" s="571" t="s">
        <v>7312</v>
      </c>
      <c r="C11405" s="571" t="s">
        <v>6752</v>
      </c>
      <c r="D11405" s="572">
        <v>386.3</v>
      </c>
    </row>
    <row r="11406" spans="1:4" ht="25.5">
      <c r="A11406" s="571">
        <v>38130</v>
      </c>
      <c r="B11406" s="571" t="s">
        <v>3779</v>
      </c>
      <c r="C11406" s="571" t="s">
        <v>6752</v>
      </c>
      <c r="D11406" s="572">
        <v>25.9</v>
      </c>
    </row>
    <row r="11407" spans="1:4" ht="25.5">
      <c r="A11407" s="571">
        <v>21123</v>
      </c>
      <c r="B11407" s="571" t="s">
        <v>3039</v>
      </c>
      <c r="C11407" s="571" t="s">
        <v>6752</v>
      </c>
      <c r="D11407" s="572">
        <v>7.35</v>
      </c>
    </row>
    <row r="11408" spans="1:4" ht="25.5">
      <c r="A11408" s="571">
        <v>21124</v>
      </c>
      <c r="B11408" s="571" t="s">
        <v>3040</v>
      </c>
      <c r="C11408" s="571" t="s">
        <v>6752</v>
      </c>
      <c r="D11408" s="572">
        <v>13.03</v>
      </c>
    </row>
    <row r="11409" spans="1:4" ht="25.5">
      <c r="A11409" s="571">
        <v>21125</v>
      </c>
      <c r="B11409" s="571" t="s">
        <v>3041</v>
      </c>
      <c r="C11409" s="571" t="s">
        <v>6752</v>
      </c>
      <c r="D11409" s="572">
        <v>20.91</v>
      </c>
    </row>
    <row r="11410" spans="1:4" ht="25.5">
      <c r="A11410" s="571">
        <v>38028</v>
      </c>
      <c r="B11410" s="571" t="s">
        <v>3702</v>
      </c>
      <c r="C11410" s="571" t="s">
        <v>6752</v>
      </c>
      <c r="D11410" s="572">
        <v>35.49</v>
      </c>
    </row>
    <row r="11411" spans="1:4" ht="25.5">
      <c r="A11411" s="571">
        <v>38029</v>
      </c>
      <c r="B11411" s="571" t="s">
        <v>3703</v>
      </c>
      <c r="C11411" s="571" t="s">
        <v>6752</v>
      </c>
      <c r="D11411" s="572">
        <v>54.1</v>
      </c>
    </row>
    <row r="11412" spans="1:4" ht="25.5">
      <c r="A11412" s="571">
        <v>38030</v>
      </c>
      <c r="B11412" s="571" t="s">
        <v>3704</v>
      </c>
      <c r="C11412" s="571" t="s">
        <v>6752</v>
      </c>
      <c r="D11412" s="572">
        <v>83.11</v>
      </c>
    </row>
    <row r="11413" spans="1:4" ht="25.5">
      <c r="A11413" s="571">
        <v>38031</v>
      </c>
      <c r="B11413" s="571" t="s">
        <v>3705</v>
      </c>
      <c r="C11413" s="571" t="s">
        <v>6752</v>
      </c>
      <c r="D11413" s="572">
        <v>131.69</v>
      </c>
    </row>
    <row r="11414" spans="1:4" ht="76.5">
      <c r="A11414" s="571">
        <v>39735</v>
      </c>
      <c r="B11414" s="571" t="s">
        <v>13536</v>
      </c>
      <c r="C11414" s="571" t="s">
        <v>6752</v>
      </c>
      <c r="D11414" s="572">
        <v>58.47</v>
      </c>
    </row>
    <row r="11415" spans="1:4" ht="76.5">
      <c r="A11415" s="571">
        <v>39734</v>
      </c>
      <c r="B11415" s="571" t="s">
        <v>13537</v>
      </c>
      <c r="C11415" s="571" t="s">
        <v>6752</v>
      </c>
      <c r="D11415" s="572">
        <v>69.349999999999994</v>
      </c>
    </row>
    <row r="11416" spans="1:4" ht="76.5">
      <c r="A11416" s="571">
        <v>39736</v>
      </c>
      <c r="B11416" s="571" t="s">
        <v>13538</v>
      </c>
      <c r="C11416" s="571" t="s">
        <v>6752</v>
      </c>
      <c r="D11416" s="572">
        <v>79.150000000000006</v>
      </c>
    </row>
    <row r="11417" spans="1:4" ht="76.5">
      <c r="A11417" s="571">
        <v>39737</v>
      </c>
      <c r="B11417" s="571" t="s">
        <v>13539</v>
      </c>
      <c r="C11417" s="571" t="s">
        <v>6752</v>
      </c>
      <c r="D11417" s="572">
        <v>10.64</v>
      </c>
    </row>
    <row r="11418" spans="1:4" ht="76.5">
      <c r="A11418" s="571">
        <v>39738</v>
      </c>
      <c r="B11418" s="571" t="s">
        <v>13540</v>
      </c>
      <c r="C11418" s="571" t="s">
        <v>6752</v>
      </c>
      <c r="D11418" s="572">
        <v>3.85</v>
      </c>
    </row>
    <row r="11419" spans="1:4" ht="76.5">
      <c r="A11419" s="571">
        <v>39739</v>
      </c>
      <c r="B11419" s="571" t="s">
        <v>13541</v>
      </c>
      <c r="C11419" s="571" t="s">
        <v>6752</v>
      </c>
      <c r="D11419" s="572">
        <v>54.73</v>
      </c>
    </row>
    <row r="11420" spans="1:4" ht="76.5">
      <c r="A11420" s="571">
        <v>39733</v>
      </c>
      <c r="B11420" s="571" t="s">
        <v>13542</v>
      </c>
      <c r="C11420" s="571" t="s">
        <v>6752</v>
      </c>
      <c r="D11420" s="572">
        <v>94.72</v>
      </c>
    </row>
    <row r="11421" spans="1:4" ht="76.5">
      <c r="A11421" s="571">
        <v>39854</v>
      </c>
      <c r="B11421" s="571" t="s">
        <v>13543</v>
      </c>
      <c r="C11421" s="571" t="s">
        <v>6752</v>
      </c>
      <c r="D11421" s="572">
        <v>96.06</v>
      </c>
    </row>
    <row r="11422" spans="1:4" ht="76.5">
      <c r="A11422" s="571">
        <v>39740</v>
      </c>
      <c r="B11422" s="571" t="s">
        <v>13544</v>
      </c>
      <c r="C11422" s="571" t="s">
        <v>6752</v>
      </c>
      <c r="D11422" s="572">
        <v>52.56</v>
      </c>
    </row>
    <row r="11423" spans="1:4" ht="76.5">
      <c r="A11423" s="571">
        <v>39741</v>
      </c>
      <c r="B11423" s="571" t="s">
        <v>13545</v>
      </c>
      <c r="C11423" s="571" t="s">
        <v>6752</v>
      </c>
      <c r="D11423" s="572">
        <v>9.68</v>
      </c>
    </row>
    <row r="11424" spans="1:4" ht="76.5">
      <c r="A11424" s="571">
        <v>39853</v>
      </c>
      <c r="B11424" s="571" t="s">
        <v>13546</v>
      </c>
      <c r="C11424" s="571" t="s">
        <v>6752</v>
      </c>
      <c r="D11424" s="572">
        <v>12.72</v>
      </c>
    </row>
    <row r="11425" spans="1:4" ht="76.5">
      <c r="A11425" s="571">
        <v>39742</v>
      </c>
      <c r="B11425" s="571" t="s">
        <v>13547</v>
      </c>
      <c r="C11425" s="571" t="s">
        <v>6752</v>
      </c>
      <c r="D11425" s="572">
        <v>42.24</v>
      </c>
    </row>
    <row r="11426" spans="1:4" ht="38.25">
      <c r="A11426" s="571">
        <v>39749</v>
      </c>
      <c r="B11426" s="571" t="s">
        <v>4256</v>
      </c>
      <c r="C11426" s="571" t="s">
        <v>6752</v>
      </c>
      <c r="D11426" s="572">
        <v>38.43</v>
      </c>
    </row>
    <row r="11427" spans="1:4" ht="38.25">
      <c r="A11427" s="571">
        <v>39751</v>
      </c>
      <c r="B11427" s="571" t="s">
        <v>4258</v>
      </c>
      <c r="C11427" s="571" t="s">
        <v>6752</v>
      </c>
      <c r="D11427" s="572">
        <v>69.84</v>
      </c>
    </row>
    <row r="11428" spans="1:4" ht="38.25">
      <c r="A11428" s="571">
        <v>39750</v>
      </c>
      <c r="B11428" s="571" t="s">
        <v>4257</v>
      </c>
      <c r="C11428" s="571" t="s">
        <v>6752</v>
      </c>
      <c r="D11428" s="572">
        <v>58.04</v>
      </c>
    </row>
    <row r="11429" spans="1:4" ht="38.25">
      <c r="A11429" s="571">
        <v>39747</v>
      </c>
      <c r="B11429" s="571" t="s">
        <v>4254</v>
      </c>
      <c r="C11429" s="571" t="s">
        <v>6752</v>
      </c>
      <c r="D11429" s="572">
        <v>18.670000000000002</v>
      </c>
    </row>
    <row r="11430" spans="1:4" ht="38.25">
      <c r="A11430" s="571">
        <v>39753</v>
      </c>
      <c r="B11430" s="571" t="s">
        <v>4260</v>
      </c>
      <c r="C11430" s="571" t="s">
        <v>6752</v>
      </c>
      <c r="D11430" s="572">
        <v>128.55000000000001</v>
      </c>
    </row>
    <row r="11431" spans="1:4" ht="38.25">
      <c r="A11431" s="571">
        <v>39754</v>
      </c>
      <c r="B11431" s="571" t="s">
        <v>4261</v>
      </c>
      <c r="C11431" s="571" t="s">
        <v>6752</v>
      </c>
      <c r="D11431" s="572">
        <v>189.4</v>
      </c>
    </row>
    <row r="11432" spans="1:4" ht="38.25">
      <c r="A11432" s="571">
        <v>39748</v>
      </c>
      <c r="B11432" s="571" t="s">
        <v>4255</v>
      </c>
      <c r="C11432" s="571" t="s">
        <v>6752</v>
      </c>
      <c r="D11432" s="572">
        <v>30.21</v>
      </c>
    </row>
    <row r="11433" spans="1:4" ht="38.25">
      <c r="A11433" s="571">
        <v>39755</v>
      </c>
      <c r="B11433" s="571" t="s">
        <v>4262</v>
      </c>
      <c r="C11433" s="571" t="s">
        <v>6752</v>
      </c>
      <c r="D11433" s="572">
        <v>287.17</v>
      </c>
    </row>
    <row r="11434" spans="1:4" ht="25.5">
      <c r="A11434" s="571">
        <v>12742</v>
      </c>
      <c r="B11434" s="571" t="s">
        <v>2719</v>
      </c>
      <c r="C11434" s="571" t="s">
        <v>6752</v>
      </c>
      <c r="D11434" s="572">
        <v>227.39</v>
      </c>
    </row>
    <row r="11435" spans="1:4" ht="25.5">
      <c r="A11435" s="571">
        <v>12713</v>
      </c>
      <c r="B11435" s="571" t="s">
        <v>2691</v>
      </c>
      <c r="C11435" s="571" t="s">
        <v>6752</v>
      </c>
      <c r="D11435" s="572">
        <v>12.06</v>
      </c>
    </row>
    <row r="11436" spans="1:4" ht="25.5">
      <c r="A11436" s="571">
        <v>12743</v>
      </c>
      <c r="B11436" s="571" t="s">
        <v>2720</v>
      </c>
      <c r="C11436" s="571" t="s">
        <v>6752</v>
      </c>
      <c r="D11436" s="572">
        <v>20.74</v>
      </c>
    </row>
    <row r="11437" spans="1:4" ht="25.5">
      <c r="A11437" s="571">
        <v>12744</v>
      </c>
      <c r="B11437" s="571" t="s">
        <v>2721</v>
      </c>
      <c r="C11437" s="571" t="s">
        <v>6752</v>
      </c>
      <c r="D11437" s="572">
        <v>26.33</v>
      </c>
    </row>
    <row r="11438" spans="1:4" ht="25.5">
      <c r="A11438" s="571">
        <v>12745</v>
      </c>
      <c r="B11438" s="571" t="s">
        <v>2722</v>
      </c>
      <c r="C11438" s="571" t="s">
        <v>6752</v>
      </c>
      <c r="D11438" s="572">
        <v>38.229999999999997</v>
      </c>
    </row>
    <row r="11439" spans="1:4" ht="25.5">
      <c r="A11439" s="571">
        <v>12746</v>
      </c>
      <c r="B11439" s="571" t="s">
        <v>2723</v>
      </c>
      <c r="C11439" s="571" t="s">
        <v>6752</v>
      </c>
      <c r="D11439" s="572">
        <v>51.63</v>
      </c>
    </row>
    <row r="11440" spans="1:4" ht="25.5">
      <c r="A11440" s="571">
        <v>12747</v>
      </c>
      <c r="B11440" s="571" t="s">
        <v>2724</v>
      </c>
      <c r="C11440" s="571" t="s">
        <v>6752</v>
      </c>
      <c r="D11440" s="572">
        <v>74.87</v>
      </c>
    </row>
    <row r="11441" spans="1:4" ht="25.5">
      <c r="A11441" s="571">
        <v>12748</v>
      </c>
      <c r="B11441" s="571" t="s">
        <v>2725</v>
      </c>
      <c r="C11441" s="571" t="s">
        <v>6752</v>
      </c>
      <c r="D11441" s="572">
        <v>105.49</v>
      </c>
    </row>
    <row r="11442" spans="1:4" ht="25.5">
      <c r="A11442" s="571">
        <v>12749</v>
      </c>
      <c r="B11442" s="571" t="s">
        <v>2726</v>
      </c>
      <c r="C11442" s="571" t="s">
        <v>6752</v>
      </c>
      <c r="D11442" s="572">
        <v>154.21</v>
      </c>
    </row>
    <row r="11443" spans="1:4" ht="38.25">
      <c r="A11443" s="571">
        <v>39726</v>
      </c>
      <c r="B11443" s="571" t="s">
        <v>4244</v>
      </c>
      <c r="C11443" s="571" t="s">
        <v>6752</v>
      </c>
      <c r="D11443" s="572">
        <v>50.65</v>
      </c>
    </row>
    <row r="11444" spans="1:4" ht="38.25">
      <c r="A11444" s="571">
        <v>39728</v>
      </c>
      <c r="B11444" s="571" t="s">
        <v>4246</v>
      </c>
      <c r="C11444" s="571" t="s">
        <v>6752</v>
      </c>
      <c r="D11444" s="572">
        <v>89.02</v>
      </c>
    </row>
    <row r="11445" spans="1:4" ht="38.25">
      <c r="A11445" s="571">
        <v>39727</v>
      </c>
      <c r="B11445" s="571" t="s">
        <v>4245</v>
      </c>
      <c r="C11445" s="571" t="s">
        <v>6752</v>
      </c>
      <c r="D11445" s="572">
        <v>73.260000000000005</v>
      </c>
    </row>
    <row r="11446" spans="1:4" ht="38.25">
      <c r="A11446" s="571">
        <v>39724</v>
      </c>
      <c r="B11446" s="571" t="s">
        <v>4242</v>
      </c>
      <c r="C11446" s="571" t="s">
        <v>6752</v>
      </c>
      <c r="D11446" s="572">
        <v>22.43</v>
      </c>
    </row>
    <row r="11447" spans="1:4" ht="38.25">
      <c r="A11447" s="571">
        <v>39729</v>
      </c>
      <c r="B11447" s="571" t="s">
        <v>4247</v>
      </c>
      <c r="C11447" s="571" t="s">
        <v>6752</v>
      </c>
      <c r="D11447" s="572">
        <v>123.27</v>
      </c>
    </row>
    <row r="11448" spans="1:4" ht="38.25">
      <c r="A11448" s="571">
        <v>39730</v>
      </c>
      <c r="B11448" s="571" t="s">
        <v>4248</v>
      </c>
      <c r="C11448" s="571" t="s">
        <v>6752</v>
      </c>
      <c r="D11448" s="572">
        <v>159.94</v>
      </c>
    </row>
    <row r="11449" spans="1:4" ht="38.25">
      <c r="A11449" s="571">
        <v>39731</v>
      </c>
      <c r="B11449" s="571" t="s">
        <v>4249</v>
      </c>
      <c r="C11449" s="571" t="s">
        <v>6752</v>
      </c>
      <c r="D11449" s="572">
        <v>236.89</v>
      </c>
    </row>
    <row r="11450" spans="1:4" ht="38.25">
      <c r="A11450" s="571">
        <v>39725</v>
      </c>
      <c r="B11450" s="571" t="s">
        <v>4243</v>
      </c>
      <c r="C11450" s="571" t="s">
        <v>6752</v>
      </c>
      <c r="D11450" s="572">
        <v>36.56</v>
      </c>
    </row>
    <row r="11451" spans="1:4" ht="38.25">
      <c r="A11451" s="571">
        <v>39732</v>
      </c>
      <c r="B11451" s="571" t="s">
        <v>4250</v>
      </c>
      <c r="C11451" s="571" t="s">
        <v>6752</v>
      </c>
      <c r="D11451" s="572">
        <v>348.69</v>
      </c>
    </row>
    <row r="11452" spans="1:4" ht="38.25">
      <c r="A11452" s="571">
        <v>39660</v>
      </c>
      <c r="B11452" s="571" t="s">
        <v>4219</v>
      </c>
      <c r="C11452" s="571" t="s">
        <v>6752</v>
      </c>
      <c r="D11452" s="572">
        <v>15.89</v>
      </c>
    </row>
    <row r="11453" spans="1:4" ht="38.25">
      <c r="A11453" s="571">
        <v>39662</v>
      </c>
      <c r="B11453" s="571" t="s">
        <v>4221</v>
      </c>
      <c r="C11453" s="571" t="s">
        <v>6752</v>
      </c>
      <c r="D11453" s="572">
        <v>7.61</v>
      </c>
    </row>
    <row r="11454" spans="1:4" ht="38.25">
      <c r="A11454" s="571">
        <v>39661</v>
      </c>
      <c r="B11454" s="571" t="s">
        <v>4220</v>
      </c>
      <c r="C11454" s="571" t="s">
        <v>6752</v>
      </c>
      <c r="D11454" s="572">
        <v>5.19</v>
      </c>
    </row>
    <row r="11455" spans="1:4" ht="38.25">
      <c r="A11455" s="571">
        <v>39666</v>
      </c>
      <c r="B11455" s="571" t="s">
        <v>7273</v>
      </c>
      <c r="C11455" s="571" t="s">
        <v>6752</v>
      </c>
      <c r="D11455" s="572">
        <v>23.9</v>
      </c>
    </row>
    <row r="11456" spans="1:4" ht="38.25">
      <c r="A11456" s="571">
        <v>39664</v>
      </c>
      <c r="B11456" s="571" t="s">
        <v>4223</v>
      </c>
      <c r="C11456" s="571" t="s">
        <v>6752</v>
      </c>
      <c r="D11456" s="572">
        <v>11.71</v>
      </c>
    </row>
    <row r="11457" spans="1:4" ht="38.25">
      <c r="A11457" s="571">
        <v>39663</v>
      </c>
      <c r="B11457" s="571" t="s">
        <v>4222</v>
      </c>
      <c r="C11457" s="571" t="s">
        <v>6752</v>
      </c>
      <c r="D11457" s="572">
        <v>9.36</v>
      </c>
    </row>
    <row r="11458" spans="1:4" ht="38.25">
      <c r="A11458" s="571">
        <v>39665</v>
      </c>
      <c r="B11458" s="571" t="s">
        <v>7272</v>
      </c>
      <c r="C11458" s="571" t="s">
        <v>6752</v>
      </c>
      <c r="D11458" s="572">
        <v>19.760000000000002</v>
      </c>
    </row>
    <row r="11459" spans="1:4" ht="38.25">
      <c r="A11459" s="571">
        <v>39752</v>
      </c>
      <c r="B11459" s="571" t="s">
        <v>4259</v>
      </c>
      <c r="C11459" s="571" t="s">
        <v>6752</v>
      </c>
      <c r="D11459" s="572">
        <v>99.37</v>
      </c>
    </row>
    <row r="11460" spans="1:4" ht="25.5">
      <c r="A11460" s="571">
        <v>12583</v>
      </c>
      <c r="B11460" s="571" t="s">
        <v>2677</v>
      </c>
      <c r="C11460" s="571" t="s">
        <v>6752</v>
      </c>
      <c r="D11460" s="572">
        <v>23.44</v>
      </c>
    </row>
    <row r="11461" spans="1:4" ht="25.5">
      <c r="A11461" s="571">
        <v>12584</v>
      </c>
      <c r="B11461" s="571" t="s">
        <v>6946</v>
      </c>
      <c r="C11461" s="571" t="s">
        <v>6752</v>
      </c>
      <c r="D11461" s="572">
        <v>22.56</v>
      </c>
    </row>
    <row r="11462" spans="1:4" ht="38.25">
      <c r="A11462" s="571">
        <v>13159</v>
      </c>
      <c r="B11462" s="571" t="s">
        <v>2759</v>
      </c>
      <c r="C11462" s="571" t="s">
        <v>6752</v>
      </c>
      <c r="D11462" s="572">
        <v>68.33</v>
      </c>
    </row>
    <row r="11463" spans="1:4" ht="38.25">
      <c r="A11463" s="571">
        <v>13168</v>
      </c>
      <c r="B11463" s="571" t="s">
        <v>2760</v>
      </c>
      <c r="C11463" s="571" t="s">
        <v>6752</v>
      </c>
      <c r="D11463" s="572">
        <v>102.75</v>
      </c>
    </row>
    <row r="11464" spans="1:4" ht="38.25">
      <c r="A11464" s="571">
        <v>13173</v>
      </c>
      <c r="B11464" s="571" t="s">
        <v>2761</v>
      </c>
      <c r="C11464" s="571" t="s">
        <v>6752</v>
      </c>
      <c r="D11464" s="572">
        <v>126.69</v>
      </c>
    </row>
    <row r="11465" spans="1:4" ht="38.25">
      <c r="A11465" s="571">
        <v>37449</v>
      </c>
      <c r="B11465" s="571" t="s">
        <v>3506</v>
      </c>
      <c r="C11465" s="571" t="s">
        <v>6752</v>
      </c>
      <c r="D11465" s="572">
        <v>20.95</v>
      </c>
    </row>
    <row r="11466" spans="1:4" ht="38.25">
      <c r="A11466" s="571">
        <v>37450</v>
      </c>
      <c r="B11466" s="571" t="s">
        <v>3507</v>
      </c>
      <c r="C11466" s="571" t="s">
        <v>6752</v>
      </c>
      <c r="D11466" s="572">
        <v>25.53</v>
      </c>
    </row>
    <row r="11467" spans="1:4" ht="38.25">
      <c r="A11467" s="571">
        <v>37451</v>
      </c>
      <c r="B11467" s="571" t="s">
        <v>3508</v>
      </c>
      <c r="C11467" s="571" t="s">
        <v>6752</v>
      </c>
      <c r="D11467" s="572">
        <v>39.1</v>
      </c>
    </row>
    <row r="11468" spans="1:4" ht="38.25">
      <c r="A11468" s="571">
        <v>37452</v>
      </c>
      <c r="B11468" s="571" t="s">
        <v>3509</v>
      </c>
      <c r="C11468" s="571" t="s">
        <v>6752</v>
      </c>
      <c r="D11468" s="572">
        <v>51.87</v>
      </c>
    </row>
    <row r="11469" spans="1:4" ht="38.25">
      <c r="A11469" s="571">
        <v>37453</v>
      </c>
      <c r="B11469" s="571" t="s">
        <v>3510</v>
      </c>
      <c r="C11469" s="571" t="s">
        <v>6752</v>
      </c>
      <c r="D11469" s="572">
        <v>65.09</v>
      </c>
    </row>
    <row r="11470" spans="1:4" ht="25.5">
      <c r="A11470" s="571">
        <v>7778</v>
      </c>
      <c r="B11470" s="571" t="s">
        <v>1969</v>
      </c>
      <c r="C11470" s="571" t="s">
        <v>6752</v>
      </c>
      <c r="D11470" s="572">
        <v>24.44</v>
      </c>
    </row>
    <row r="11471" spans="1:4" ht="25.5">
      <c r="A11471" s="571">
        <v>7796</v>
      </c>
      <c r="B11471" s="571" t="s">
        <v>1978</v>
      </c>
      <c r="C11471" s="571" t="s">
        <v>6752</v>
      </c>
      <c r="D11471" s="572">
        <v>29.43</v>
      </c>
    </row>
    <row r="11472" spans="1:4" ht="25.5">
      <c r="A11472" s="571">
        <v>7781</v>
      </c>
      <c r="B11472" s="571" t="s">
        <v>1970</v>
      </c>
      <c r="C11472" s="571" t="s">
        <v>6752</v>
      </c>
      <c r="D11472" s="572">
        <v>38.9</v>
      </c>
    </row>
    <row r="11473" spans="1:4" ht="25.5">
      <c r="A11473" s="571">
        <v>7795</v>
      </c>
      <c r="B11473" s="571" t="s">
        <v>1977</v>
      </c>
      <c r="C11473" s="571" t="s">
        <v>6752</v>
      </c>
      <c r="D11473" s="572">
        <v>56.36</v>
      </c>
    </row>
    <row r="11474" spans="1:4" ht="25.5">
      <c r="A11474" s="571">
        <v>7791</v>
      </c>
      <c r="B11474" s="571" t="s">
        <v>1974</v>
      </c>
      <c r="C11474" s="571" t="s">
        <v>6752</v>
      </c>
      <c r="D11474" s="572">
        <v>71.819999999999993</v>
      </c>
    </row>
    <row r="11475" spans="1:4" ht="25.5">
      <c r="A11475" s="571">
        <v>7783</v>
      </c>
      <c r="B11475" s="571" t="s">
        <v>1971</v>
      </c>
      <c r="C11475" s="571" t="s">
        <v>6752</v>
      </c>
      <c r="D11475" s="572">
        <v>27.43</v>
      </c>
    </row>
    <row r="11476" spans="1:4" ht="25.5">
      <c r="A11476" s="571">
        <v>7790</v>
      </c>
      <c r="B11476" s="571" t="s">
        <v>1973</v>
      </c>
      <c r="C11476" s="571" t="s">
        <v>6752</v>
      </c>
      <c r="D11476" s="572">
        <v>31.92</v>
      </c>
    </row>
    <row r="11477" spans="1:4" ht="25.5">
      <c r="A11477" s="571">
        <v>7785</v>
      </c>
      <c r="B11477" s="571" t="s">
        <v>1972</v>
      </c>
      <c r="C11477" s="571" t="s">
        <v>6752</v>
      </c>
      <c r="D11477" s="572">
        <v>41.9</v>
      </c>
    </row>
    <row r="11478" spans="1:4" ht="25.5">
      <c r="A11478" s="571">
        <v>7792</v>
      </c>
      <c r="B11478" s="571" t="s">
        <v>1975</v>
      </c>
      <c r="C11478" s="571" t="s">
        <v>6752</v>
      </c>
      <c r="D11478" s="572">
        <v>60.85</v>
      </c>
    </row>
    <row r="11479" spans="1:4" ht="25.5">
      <c r="A11479" s="571">
        <v>7793</v>
      </c>
      <c r="B11479" s="571" t="s">
        <v>1976</v>
      </c>
      <c r="C11479" s="571" t="s">
        <v>6752</v>
      </c>
      <c r="D11479" s="572">
        <v>78.53</v>
      </c>
    </row>
    <row r="11480" spans="1:4" ht="25.5">
      <c r="A11480" s="571">
        <v>12613</v>
      </c>
      <c r="B11480" s="571" t="s">
        <v>2678</v>
      </c>
      <c r="C11480" s="571" t="s">
        <v>6748</v>
      </c>
      <c r="D11480" s="572">
        <v>12.41</v>
      </c>
    </row>
    <row r="11481" spans="1:4" ht="25.5">
      <c r="A11481" s="571">
        <v>1031</v>
      </c>
      <c r="B11481" s="571" t="s">
        <v>515</v>
      </c>
      <c r="C11481" s="571" t="s">
        <v>6748</v>
      </c>
      <c r="D11481" s="572">
        <v>8.44</v>
      </c>
    </row>
    <row r="11482" spans="1:4" ht="51">
      <c r="A11482" s="571">
        <v>39707</v>
      </c>
      <c r="B11482" s="571" t="s">
        <v>13548</v>
      </c>
      <c r="C11482" s="571" t="s">
        <v>6752</v>
      </c>
      <c r="D11482" s="572">
        <v>2.33</v>
      </c>
    </row>
    <row r="11483" spans="1:4" ht="51">
      <c r="A11483" s="571">
        <v>39708</v>
      </c>
      <c r="B11483" s="571" t="s">
        <v>13549</v>
      </c>
      <c r="C11483" s="571" t="s">
        <v>6752</v>
      </c>
      <c r="D11483" s="572">
        <v>2.2599999999999998</v>
      </c>
    </row>
    <row r="11484" spans="1:4" ht="51">
      <c r="A11484" s="571">
        <v>39710</v>
      </c>
      <c r="B11484" s="571" t="s">
        <v>13550</v>
      </c>
      <c r="C11484" s="571" t="s">
        <v>6752</v>
      </c>
      <c r="D11484" s="572">
        <v>1.59</v>
      </c>
    </row>
    <row r="11485" spans="1:4" ht="51">
      <c r="A11485" s="571">
        <v>39709</v>
      </c>
      <c r="B11485" s="571" t="s">
        <v>13551</v>
      </c>
      <c r="C11485" s="571" t="s">
        <v>6752</v>
      </c>
      <c r="D11485" s="572">
        <v>2.21</v>
      </c>
    </row>
    <row r="11486" spans="1:4" ht="51">
      <c r="A11486" s="571">
        <v>39711</v>
      </c>
      <c r="B11486" s="571" t="s">
        <v>13552</v>
      </c>
      <c r="C11486" s="571" t="s">
        <v>6752</v>
      </c>
      <c r="D11486" s="572">
        <v>2.48</v>
      </c>
    </row>
    <row r="11487" spans="1:4" ht="51">
      <c r="A11487" s="571">
        <v>39712</v>
      </c>
      <c r="B11487" s="571" t="s">
        <v>13553</v>
      </c>
      <c r="C11487" s="571" t="s">
        <v>6752</v>
      </c>
      <c r="D11487" s="572">
        <v>0.87</v>
      </c>
    </row>
    <row r="11488" spans="1:4" ht="51">
      <c r="A11488" s="571">
        <v>39713</v>
      </c>
      <c r="B11488" s="571" t="s">
        <v>13554</v>
      </c>
      <c r="C11488" s="571" t="s">
        <v>6752</v>
      </c>
      <c r="D11488" s="572">
        <v>0.68</v>
      </c>
    </row>
    <row r="11489" spans="1:4" ht="51">
      <c r="A11489" s="571">
        <v>39714</v>
      </c>
      <c r="B11489" s="571" t="s">
        <v>13555</v>
      </c>
      <c r="C11489" s="571" t="s">
        <v>6752</v>
      </c>
      <c r="D11489" s="572">
        <v>1.57</v>
      </c>
    </row>
    <row r="11490" spans="1:4" ht="51">
      <c r="A11490" s="571">
        <v>39715</v>
      </c>
      <c r="B11490" s="571" t="s">
        <v>13556</v>
      </c>
      <c r="C11490" s="571" t="s">
        <v>6752</v>
      </c>
      <c r="D11490" s="572">
        <v>1.1200000000000001</v>
      </c>
    </row>
    <row r="11491" spans="1:4" ht="51">
      <c r="A11491" s="571">
        <v>39716</v>
      </c>
      <c r="B11491" s="571" t="s">
        <v>13557</v>
      </c>
      <c r="C11491" s="571" t="s">
        <v>6752</v>
      </c>
      <c r="D11491" s="572">
        <v>0.85</v>
      </c>
    </row>
    <row r="11492" spans="1:4" ht="51">
      <c r="A11492" s="571">
        <v>39718</v>
      </c>
      <c r="B11492" s="571" t="s">
        <v>13558</v>
      </c>
      <c r="C11492" s="571" t="s">
        <v>6752</v>
      </c>
      <c r="D11492" s="572">
        <v>1.45</v>
      </c>
    </row>
    <row r="11493" spans="1:4" ht="38.25">
      <c r="A11493" s="571">
        <v>9813</v>
      </c>
      <c r="B11493" s="571" t="s">
        <v>1981</v>
      </c>
      <c r="C11493" s="571" t="s">
        <v>6752</v>
      </c>
      <c r="D11493" s="572">
        <v>3.28</v>
      </c>
    </row>
    <row r="11494" spans="1:4" ht="38.25">
      <c r="A11494" s="571">
        <v>9815</v>
      </c>
      <c r="B11494" s="571" t="s">
        <v>1982</v>
      </c>
      <c r="C11494" s="571" t="s">
        <v>6752</v>
      </c>
      <c r="D11494" s="572">
        <v>6.47</v>
      </c>
    </row>
    <row r="11495" spans="1:4" ht="51">
      <c r="A11495" s="571">
        <v>25876</v>
      </c>
      <c r="B11495" s="571" t="s">
        <v>3078</v>
      </c>
      <c r="C11495" s="571" t="s">
        <v>6752</v>
      </c>
      <c r="D11495" s="572">
        <v>3223.14</v>
      </c>
    </row>
    <row r="11496" spans="1:4" ht="51">
      <c r="A11496" s="571">
        <v>25888</v>
      </c>
      <c r="B11496" s="571" t="s">
        <v>3090</v>
      </c>
      <c r="C11496" s="571" t="s">
        <v>6752</v>
      </c>
      <c r="D11496" s="572">
        <v>78.989999999999995</v>
      </c>
    </row>
    <row r="11497" spans="1:4" ht="51">
      <c r="A11497" s="571">
        <v>25874</v>
      </c>
      <c r="B11497" s="571" t="s">
        <v>3076</v>
      </c>
      <c r="C11497" s="571" t="s">
        <v>6752</v>
      </c>
      <c r="D11497" s="572">
        <v>5652.91</v>
      </c>
    </row>
    <row r="11498" spans="1:4" ht="51">
      <c r="A11498" s="571">
        <v>25877</v>
      </c>
      <c r="B11498" s="571" t="s">
        <v>3079</v>
      </c>
      <c r="C11498" s="571" t="s">
        <v>6752</v>
      </c>
      <c r="D11498" s="572">
        <v>7713.61</v>
      </c>
    </row>
    <row r="11499" spans="1:4" ht="51">
      <c r="A11499" s="571">
        <v>25878</v>
      </c>
      <c r="B11499" s="571" t="s">
        <v>3080</v>
      </c>
      <c r="C11499" s="571" t="s">
        <v>6752</v>
      </c>
      <c r="D11499" s="572">
        <v>169.56</v>
      </c>
    </row>
    <row r="11500" spans="1:4" ht="51">
      <c r="A11500" s="571">
        <v>25879</v>
      </c>
      <c r="B11500" s="571" t="s">
        <v>3081</v>
      </c>
      <c r="C11500" s="571" t="s">
        <v>6752</v>
      </c>
      <c r="D11500" s="572">
        <v>7317.28</v>
      </c>
    </row>
    <row r="11501" spans="1:4" ht="51">
      <c r="A11501" s="571">
        <v>25887</v>
      </c>
      <c r="B11501" s="571" t="s">
        <v>3089</v>
      </c>
      <c r="C11501" s="571" t="s">
        <v>6752</v>
      </c>
      <c r="D11501" s="572">
        <v>2923.37</v>
      </c>
    </row>
    <row r="11502" spans="1:4" ht="51">
      <c r="A11502" s="571">
        <v>25880</v>
      </c>
      <c r="B11502" s="571" t="s">
        <v>3082</v>
      </c>
      <c r="C11502" s="571" t="s">
        <v>6752</v>
      </c>
      <c r="D11502" s="572">
        <v>264.32</v>
      </c>
    </row>
    <row r="11503" spans="1:4" ht="51">
      <c r="A11503" s="571">
        <v>25881</v>
      </c>
      <c r="B11503" s="571" t="s">
        <v>3083</v>
      </c>
      <c r="C11503" s="571" t="s">
        <v>6752</v>
      </c>
      <c r="D11503" s="572">
        <v>647.66999999999996</v>
      </c>
    </row>
    <row r="11504" spans="1:4" ht="51">
      <c r="A11504" s="571">
        <v>25882</v>
      </c>
      <c r="B11504" s="571" t="s">
        <v>3084</v>
      </c>
      <c r="C11504" s="571" t="s">
        <v>6752</v>
      </c>
      <c r="D11504" s="572">
        <v>1043.1600000000001</v>
      </c>
    </row>
    <row r="11505" spans="1:4" ht="51">
      <c r="A11505" s="571">
        <v>25883</v>
      </c>
      <c r="B11505" s="571" t="s">
        <v>3085</v>
      </c>
      <c r="C11505" s="571" t="s">
        <v>6752</v>
      </c>
      <c r="D11505" s="572">
        <v>16.829999999999998</v>
      </c>
    </row>
    <row r="11506" spans="1:4" ht="51">
      <c r="A11506" s="571">
        <v>25884</v>
      </c>
      <c r="B11506" s="571" t="s">
        <v>3086</v>
      </c>
      <c r="C11506" s="571" t="s">
        <v>6752</v>
      </c>
      <c r="D11506" s="572">
        <v>1831.41</v>
      </c>
    </row>
    <row r="11507" spans="1:4" ht="51">
      <c r="A11507" s="571">
        <v>25885</v>
      </c>
      <c r="B11507" s="571" t="s">
        <v>3087</v>
      </c>
      <c r="C11507" s="571" t="s">
        <v>6752</v>
      </c>
      <c r="D11507" s="572">
        <v>2723.83</v>
      </c>
    </row>
    <row r="11508" spans="1:4" ht="51">
      <c r="A11508" s="571">
        <v>25889</v>
      </c>
      <c r="B11508" s="571" t="s">
        <v>3091</v>
      </c>
      <c r="C11508" s="571" t="s">
        <v>6752</v>
      </c>
      <c r="D11508" s="572">
        <v>1365.93</v>
      </c>
    </row>
    <row r="11509" spans="1:4" ht="51">
      <c r="A11509" s="571">
        <v>25886</v>
      </c>
      <c r="B11509" s="571" t="s">
        <v>3088</v>
      </c>
      <c r="C11509" s="571" t="s">
        <v>6752</v>
      </c>
      <c r="D11509" s="572">
        <v>37.630000000000003</v>
      </c>
    </row>
    <row r="11510" spans="1:4" ht="51">
      <c r="A11510" s="571">
        <v>25875</v>
      </c>
      <c r="B11510" s="571" t="s">
        <v>3077</v>
      </c>
      <c r="C11510" s="571" t="s">
        <v>6752</v>
      </c>
      <c r="D11510" s="572">
        <v>1782.08</v>
      </c>
    </row>
    <row r="11511" spans="1:4" ht="25.5">
      <c r="A11511" s="571">
        <v>9876</v>
      </c>
      <c r="B11511" s="571" t="s">
        <v>2019</v>
      </c>
      <c r="C11511" s="571" t="s">
        <v>6752</v>
      </c>
      <c r="D11511" s="572">
        <v>9.44</v>
      </c>
    </row>
    <row r="11512" spans="1:4" ht="25.5">
      <c r="A11512" s="571">
        <v>9877</v>
      </c>
      <c r="B11512" s="571" t="s">
        <v>2020</v>
      </c>
      <c r="C11512" s="571" t="s">
        <v>6752</v>
      </c>
      <c r="D11512" s="572">
        <v>34.130000000000003</v>
      </c>
    </row>
    <row r="11513" spans="1:4" ht="25.5">
      <c r="A11513" s="571">
        <v>9878</v>
      </c>
      <c r="B11513" s="571" t="s">
        <v>2021</v>
      </c>
      <c r="C11513" s="571" t="s">
        <v>6752</v>
      </c>
      <c r="D11513" s="572">
        <v>47.38</v>
      </c>
    </row>
    <row r="11514" spans="1:4" ht="25.5">
      <c r="A11514" s="571">
        <v>9879</v>
      </c>
      <c r="B11514" s="571" t="s">
        <v>2022</v>
      </c>
      <c r="C11514" s="571" t="s">
        <v>6752</v>
      </c>
      <c r="D11514" s="572">
        <v>111.83</v>
      </c>
    </row>
    <row r="11515" spans="1:4" ht="63.75">
      <c r="A11515" s="571">
        <v>42001</v>
      </c>
      <c r="B11515" s="571" t="s">
        <v>7322</v>
      </c>
      <c r="C11515" s="571" t="s">
        <v>6752</v>
      </c>
      <c r="D11515" s="572">
        <v>318.51</v>
      </c>
    </row>
    <row r="11516" spans="1:4" ht="63.75">
      <c r="A11516" s="571">
        <v>41998</v>
      </c>
      <c r="B11516" s="571" t="s">
        <v>7319</v>
      </c>
      <c r="C11516" s="571" t="s">
        <v>6752</v>
      </c>
      <c r="D11516" s="572">
        <v>784.92</v>
      </c>
    </row>
    <row r="11517" spans="1:4" ht="63.75">
      <c r="A11517" s="571">
        <v>41999</v>
      </c>
      <c r="B11517" s="571" t="s">
        <v>7320</v>
      </c>
      <c r="C11517" s="571" t="s">
        <v>6752</v>
      </c>
      <c r="D11517" s="572">
        <v>1439.85</v>
      </c>
    </row>
    <row r="11518" spans="1:4" ht="63.75">
      <c r="A11518" s="571">
        <v>42000</v>
      </c>
      <c r="B11518" s="571" t="s">
        <v>7321</v>
      </c>
      <c r="C11518" s="571" t="s">
        <v>6752</v>
      </c>
      <c r="D11518" s="572">
        <v>2458.81</v>
      </c>
    </row>
    <row r="11519" spans="1:4" ht="63.75">
      <c r="A11519" s="571">
        <v>38053</v>
      </c>
      <c r="B11519" s="571" t="s">
        <v>3714</v>
      </c>
      <c r="C11519" s="571" t="s">
        <v>6752</v>
      </c>
      <c r="D11519" s="572">
        <v>9.99</v>
      </c>
    </row>
    <row r="11520" spans="1:4" ht="63.75">
      <c r="A11520" s="571">
        <v>38054</v>
      </c>
      <c r="B11520" s="571" t="s">
        <v>3715</v>
      </c>
      <c r="C11520" s="571" t="s">
        <v>6752</v>
      </c>
      <c r="D11520" s="572">
        <v>17.18</v>
      </c>
    </row>
    <row r="11521" spans="1:4" ht="63.75">
      <c r="A11521" s="571">
        <v>38052</v>
      </c>
      <c r="B11521" s="571" t="s">
        <v>3713</v>
      </c>
      <c r="C11521" s="571" t="s">
        <v>6752</v>
      </c>
      <c r="D11521" s="572">
        <v>4.84</v>
      </c>
    </row>
    <row r="11522" spans="1:4" ht="63.75">
      <c r="A11522" s="571">
        <v>38051</v>
      </c>
      <c r="B11522" s="571" t="s">
        <v>3712</v>
      </c>
      <c r="C11522" s="571" t="s">
        <v>6752</v>
      </c>
      <c r="D11522" s="572">
        <v>3.01</v>
      </c>
    </row>
    <row r="11523" spans="1:4">
      <c r="A11523" s="571">
        <v>38787</v>
      </c>
      <c r="B11523" s="571" t="s">
        <v>7039</v>
      </c>
      <c r="C11523" s="571" t="s">
        <v>6752</v>
      </c>
      <c r="D11523" s="572">
        <v>3.8</v>
      </c>
    </row>
    <row r="11524" spans="1:4">
      <c r="A11524" s="571">
        <v>38825</v>
      </c>
      <c r="B11524" s="571" t="s">
        <v>7040</v>
      </c>
      <c r="C11524" s="571" t="s">
        <v>6752</v>
      </c>
      <c r="D11524" s="572">
        <v>4.9800000000000004</v>
      </c>
    </row>
    <row r="11525" spans="1:4">
      <c r="A11525" s="571">
        <v>38826</v>
      </c>
      <c r="B11525" s="571" t="s">
        <v>7041</v>
      </c>
      <c r="C11525" s="571" t="s">
        <v>6752</v>
      </c>
      <c r="D11525" s="572">
        <v>7.37</v>
      </c>
    </row>
    <row r="11526" spans="1:4">
      <c r="A11526" s="571">
        <v>38827</v>
      </c>
      <c r="B11526" s="571" t="s">
        <v>7042</v>
      </c>
      <c r="C11526" s="571" t="s">
        <v>6752</v>
      </c>
      <c r="D11526" s="572">
        <v>11.85</v>
      </c>
    </row>
    <row r="11527" spans="1:4" ht="25.5">
      <c r="A11527" s="571">
        <v>38830</v>
      </c>
      <c r="B11527" s="571" t="s">
        <v>7045</v>
      </c>
      <c r="C11527" s="571" t="s">
        <v>6752</v>
      </c>
      <c r="D11527" s="572">
        <v>16.600000000000001</v>
      </c>
    </row>
    <row r="11528" spans="1:4" ht="25.5">
      <c r="A11528" s="571">
        <v>38828</v>
      </c>
      <c r="B11528" s="571" t="s">
        <v>7043</v>
      </c>
      <c r="C11528" s="571" t="s">
        <v>6752</v>
      </c>
      <c r="D11528" s="572">
        <v>7.32</v>
      </c>
    </row>
    <row r="11529" spans="1:4" ht="25.5">
      <c r="A11529" s="571">
        <v>38829</v>
      </c>
      <c r="B11529" s="571" t="s">
        <v>7044</v>
      </c>
      <c r="C11529" s="571" t="s">
        <v>6752</v>
      </c>
      <c r="D11529" s="572">
        <v>11.99</v>
      </c>
    </row>
    <row r="11530" spans="1:4" ht="25.5">
      <c r="A11530" s="571">
        <v>38831</v>
      </c>
      <c r="B11530" s="571" t="s">
        <v>7046</v>
      </c>
      <c r="C11530" s="571" t="s">
        <v>6752</v>
      </c>
      <c r="D11530" s="572">
        <v>23.15</v>
      </c>
    </row>
    <row r="11531" spans="1:4" ht="25.5">
      <c r="A11531" s="571">
        <v>36274</v>
      </c>
      <c r="B11531" s="571" t="s">
        <v>6981</v>
      </c>
      <c r="C11531" s="571" t="s">
        <v>6752</v>
      </c>
      <c r="D11531" s="572">
        <v>5.33</v>
      </c>
    </row>
    <row r="11532" spans="1:4" ht="25.5">
      <c r="A11532" s="571">
        <v>36278</v>
      </c>
      <c r="B11532" s="571" t="s">
        <v>6982</v>
      </c>
      <c r="C11532" s="571" t="s">
        <v>6752</v>
      </c>
      <c r="D11532" s="572">
        <v>7.23</v>
      </c>
    </row>
    <row r="11533" spans="1:4">
      <c r="A11533" s="571">
        <v>38977</v>
      </c>
      <c r="B11533" s="571" t="s">
        <v>7162</v>
      </c>
      <c r="C11533" s="571" t="s">
        <v>6752</v>
      </c>
      <c r="D11533" s="572">
        <v>110.02</v>
      </c>
    </row>
    <row r="11534" spans="1:4">
      <c r="A11534" s="571">
        <v>38971</v>
      </c>
      <c r="B11534" s="571" t="s">
        <v>7156</v>
      </c>
      <c r="C11534" s="571" t="s">
        <v>6752</v>
      </c>
      <c r="D11534" s="572">
        <v>9.06</v>
      </c>
    </row>
    <row r="11535" spans="1:4">
      <c r="A11535" s="571">
        <v>38972</v>
      </c>
      <c r="B11535" s="571" t="s">
        <v>7157</v>
      </c>
      <c r="C11535" s="571" t="s">
        <v>6752</v>
      </c>
      <c r="D11535" s="572">
        <v>13.8</v>
      </c>
    </row>
    <row r="11536" spans="1:4">
      <c r="A11536" s="571">
        <v>38973</v>
      </c>
      <c r="B11536" s="571" t="s">
        <v>7158</v>
      </c>
      <c r="C11536" s="571" t="s">
        <v>6752</v>
      </c>
      <c r="D11536" s="572">
        <v>18.260000000000002</v>
      </c>
    </row>
    <row r="11537" spans="1:4">
      <c r="A11537" s="571">
        <v>38974</v>
      </c>
      <c r="B11537" s="571" t="s">
        <v>7159</v>
      </c>
      <c r="C11537" s="571" t="s">
        <v>6752</v>
      </c>
      <c r="D11537" s="572">
        <v>26.63</v>
      </c>
    </row>
    <row r="11538" spans="1:4">
      <c r="A11538" s="571">
        <v>38975</v>
      </c>
      <c r="B11538" s="571" t="s">
        <v>7160</v>
      </c>
      <c r="C11538" s="571" t="s">
        <v>6752</v>
      </c>
      <c r="D11538" s="572">
        <v>44.38</v>
      </c>
    </row>
    <row r="11539" spans="1:4">
      <c r="A11539" s="571">
        <v>38976</v>
      </c>
      <c r="B11539" s="571" t="s">
        <v>7161</v>
      </c>
      <c r="C11539" s="571" t="s">
        <v>6752</v>
      </c>
      <c r="D11539" s="572">
        <v>62.24</v>
      </c>
    </row>
    <row r="11540" spans="1:4" ht="25.5">
      <c r="A11540" s="571">
        <v>38986</v>
      </c>
      <c r="B11540" s="571" t="s">
        <v>7171</v>
      </c>
      <c r="C11540" s="571" t="s">
        <v>6752</v>
      </c>
      <c r="D11540" s="572">
        <v>125.26</v>
      </c>
    </row>
    <row r="11541" spans="1:4" ht="25.5">
      <c r="A11541" s="571">
        <v>38978</v>
      </c>
      <c r="B11541" s="571" t="s">
        <v>7163</v>
      </c>
      <c r="C11541" s="571" t="s">
        <v>6752</v>
      </c>
      <c r="D11541" s="572">
        <v>5.33</v>
      </c>
    </row>
    <row r="11542" spans="1:4" ht="25.5">
      <c r="A11542" s="571">
        <v>38979</v>
      </c>
      <c r="B11542" s="571" t="s">
        <v>7164</v>
      </c>
      <c r="C11542" s="571" t="s">
        <v>6752</v>
      </c>
      <c r="D11542" s="572">
        <v>7.23</v>
      </c>
    </row>
    <row r="11543" spans="1:4" ht="25.5">
      <c r="A11543" s="571">
        <v>38980</v>
      </c>
      <c r="B11543" s="571" t="s">
        <v>7165</v>
      </c>
      <c r="C11543" s="571" t="s">
        <v>6752</v>
      </c>
      <c r="D11543" s="572">
        <v>12.09</v>
      </c>
    </row>
    <row r="11544" spans="1:4" ht="25.5">
      <c r="A11544" s="571">
        <v>38981</v>
      </c>
      <c r="B11544" s="571" t="s">
        <v>7166</v>
      </c>
      <c r="C11544" s="571" t="s">
        <v>6752</v>
      </c>
      <c r="D11544" s="572">
        <v>16.73</v>
      </c>
    </row>
    <row r="11545" spans="1:4" ht="25.5">
      <c r="A11545" s="571">
        <v>38982</v>
      </c>
      <c r="B11545" s="571" t="s">
        <v>7167</v>
      </c>
      <c r="C11545" s="571" t="s">
        <v>6752</v>
      </c>
      <c r="D11545" s="572">
        <v>24.35</v>
      </c>
    </row>
    <row r="11546" spans="1:4" ht="25.5">
      <c r="A11546" s="571">
        <v>38983</v>
      </c>
      <c r="B11546" s="571" t="s">
        <v>7168</v>
      </c>
      <c r="C11546" s="571" t="s">
        <v>6752</v>
      </c>
      <c r="D11546" s="572">
        <v>32.29</v>
      </c>
    </row>
    <row r="11547" spans="1:4" ht="25.5">
      <c r="A11547" s="571">
        <v>38984</v>
      </c>
      <c r="B11547" s="571" t="s">
        <v>7169</v>
      </c>
      <c r="C11547" s="571" t="s">
        <v>6752</v>
      </c>
      <c r="D11547" s="572">
        <v>62.28</v>
      </c>
    </row>
    <row r="11548" spans="1:4" ht="25.5">
      <c r="A11548" s="571">
        <v>38985</v>
      </c>
      <c r="B11548" s="571" t="s">
        <v>7170</v>
      </c>
      <c r="C11548" s="571" t="s">
        <v>6752</v>
      </c>
      <c r="D11548" s="572">
        <v>92.2</v>
      </c>
    </row>
    <row r="11549" spans="1:4" ht="25.5">
      <c r="A11549" s="571">
        <v>9836</v>
      </c>
      <c r="B11549" s="571" t="s">
        <v>1991</v>
      </c>
      <c r="C11549" s="571" t="s">
        <v>6752</v>
      </c>
      <c r="D11549" s="572">
        <v>7.49</v>
      </c>
    </row>
    <row r="11550" spans="1:4" ht="25.5">
      <c r="A11550" s="571">
        <v>20065</v>
      </c>
      <c r="B11550" s="571" t="s">
        <v>2892</v>
      </c>
      <c r="C11550" s="571" t="s">
        <v>6752</v>
      </c>
      <c r="D11550" s="572">
        <v>17.760000000000002</v>
      </c>
    </row>
    <row r="11551" spans="1:4" ht="25.5">
      <c r="A11551" s="571">
        <v>9835</v>
      </c>
      <c r="B11551" s="571" t="s">
        <v>1990</v>
      </c>
      <c r="C11551" s="571" t="s">
        <v>6752</v>
      </c>
      <c r="D11551" s="572">
        <v>2.83</v>
      </c>
    </row>
    <row r="11552" spans="1:4" ht="25.5">
      <c r="A11552" s="571">
        <v>38032</v>
      </c>
      <c r="B11552" s="571" t="s">
        <v>3706</v>
      </c>
      <c r="C11552" s="571" t="s">
        <v>6752</v>
      </c>
      <c r="D11552" s="572">
        <v>30.59</v>
      </c>
    </row>
    <row r="11553" spans="1:4" ht="25.5">
      <c r="A11553" s="571">
        <v>38033</v>
      </c>
      <c r="B11553" s="571" t="s">
        <v>3707</v>
      </c>
      <c r="C11553" s="571" t="s">
        <v>6752</v>
      </c>
      <c r="D11553" s="572">
        <v>48.16</v>
      </c>
    </row>
    <row r="11554" spans="1:4" ht="25.5">
      <c r="A11554" s="571">
        <v>38034</v>
      </c>
      <c r="B11554" s="571" t="s">
        <v>3708</v>
      </c>
      <c r="C11554" s="571" t="s">
        <v>6752</v>
      </c>
      <c r="D11554" s="572">
        <v>81.37</v>
      </c>
    </row>
    <row r="11555" spans="1:4" ht="25.5">
      <c r="A11555" s="571">
        <v>38035</v>
      </c>
      <c r="B11555" s="571" t="s">
        <v>3709</v>
      </c>
      <c r="C11555" s="571" t="s">
        <v>6752</v>
      </c>
      <c r="D11555" s="572">
        <v>130.19999999999999</v>
      </c>
    </row>
    <row r="11556" spans="1:4" ht="25.5">
      <c r="A11556" s="571">
        <v>38036</v>
      </c>
      <c r="B11556" s="571" t="s">
        <v>3710</v>
      </c>
      <c r="C11556" s="571" t="s">
        <v>6752</v>
      </c>
      <c r="D11556" s="572">
        <v>192.61</v>
      </c>
    </row>
    <row r="11557" spans="1:4" ht="25.5">
      <c r="A11557" s="571">
        <v>38037</v>
      </c>
      <c r="B11557" s="571" t="s">
        <v>3711</v>
      </c>
      <c r="C11557" s="571" t="s">
        <v>6752</v>
      </c>
      <c r="D11557" s="572">
        <v>227.71</v>
      </c>
    </row>
    <row r="11558" spans="1:4" ht="38.25">
      <c r="A11558" s="571">
        <v>9850</v>
      </c>
      <c r="B11558" s="571" t="s">
        <v>1994</v>
      </c>
      <c r="C11558" s="571" t="s">
        <v>6752</v>
      </c>
      <c r="D11558" s="572">
        <v>93.85</v>
      </c>
    </row>
    <row r="11559" spans="1:4" ht="38.25">
      <c r="A11559" s="571">
        <v>9853</v>
      </c>
      <c r="B11559" s="571" t="s">
        <v>1996</v>
      </c>
      <c r="C11559" s="571" t="s">
        <v>6752</v>
      </c>
      <c r="D11559" s="572">
        <v>166.89</v>
      </c>
    </row>
    <row r="11560" spans="1:4" ht="38.25">
      <c r="A11560" s="571">
        <v>9854</v>
      </c>
      <c r="B11560" s="571" t="s">
        <v>1997</v>
      </c>
      <c r="C11560" s="571" t="s">
        <v>6752</v>
      </c>
      <c r="D11560" s="572">
        <v>73.12</v>
      </c>
    </row>
    <row r="11561" spans="1:4" ht="38.25">
      <c r="A11561" s="571">
        <v>9851</v>
      </c>
      <c r="B11561" s="571" t="s">
        <v>1995</v>
      </c>
      <c r="C11561" s="571" t="s">
        <v>6752</v>
      </c>
      <c r="D11561" s="572">
        <v>126.8</v>
      </c>
    </row>
    <row r="11562" spans="1:4" ht="38.25">
      <c r="A11562" s="571">
        <v>9855</v>
      </c>
      <c r="B11562" s="571" t="s">
        <v>1998</v>
      </c>
      <c r="C11562" s="571" t="s">
        <v>6752</v>
      </c>
      <c r="D11562" s="572">
        <v>212.08</v>
      </c>
    </row>
    <row r="11563" spans="1:4" ht="25.5">
      <c r="A11563" s="571">
        <v>9825</v>
      </c>
      <c r="B11563" s="571" t="s">
        <v>1983</v>
      </c>
      <c r="C11563" s="571" t="s">
        <v>6752</v>
      </c>
      <c r="D11563" s="572">
        <v>34.72</v>
      </c>
    </row>
    <row r="11564" spans="1:4" ht="25.5">
      <c r="A11564" s="571">
        <v>9828</v>
      </c>
      <c r="B11564" s="571" t="s">
        <v>13559</v>
      </c>
      <c r="C11564" s="571" t="s">
        <v>6752</v>
      </c>
      <c r="D11564" s="572">
        <v>67.69</v>
      </c>
    </row>
    <row r="11565" spans="1:4" ht="25.5">
      <c r="A11565" s="571">
        <v>9829</v>
      </c>
      <c r="B11565" s="571" t="s">
        <v>1986</v>
      </c>
      <c r="C11565" s="571" t="s">
        <v>6752</v>
      </c>
      <c r="D11565" s="572">
        <v>120.51</v>
      </c>
    </row>
    <row r="11566" spans="1:4" ht="25.5">
      <c r="A11566" s="571">
        <v>9826</v>
      </c>
      <c r="B11566" s="571" t="s">
        <v>1984</v>
      </c>
      <c r="C11566" s="571" t="s">
        <v>6752</v>
      </c>
      <c r="D11566" s="572">
        <v>178.78</v>
      </c>
    </row>
    <row r="11567" spans="1:4" ht="25.5">
      <c r="A11567" s="571">
        <v>9827</v>
      </c>
      <c r="B11567" s="571" t="s">
        <v>1985</v>
      </c>
      <c r="C11567" s="571" t="s">
        <v>6752</v>
      </c>
      <c r="D11567" s="572">
        <v>259.83</v>
      </c>
    </row>
    <row r="11568" spans="1:4" ht="25.5">
      <c r="A11568" s="571">
        <v>36374</v>
      </c>
      <c r="B11568" s="571" t="s">
        <v>3375</v>
      </c>
      <c r="C11568" s="571" t="s">
        <v>6752</v>
      </c>
      <c r="D11568" s="572">
        <v>36.450000000000003</v>
      </c>
    </row>
    <row r="11569" spans="1:4" ht="25.5">
      <c r="A11569" s="571">
        <v>36084</v>
      </c>
      <c r="B11569" s="571" t="s">
        <v>3336</v>
      </c>
      <c r="C11569" s="571" t="s">
        <v>6752</v>
      </c>
      <c r="D11569" s="572">
        <v>10.99</v>
      </c>
    </row>
    <row r="11570" spans="1:4" ht="25.5">
      <c r="A11570" s="571">
        <v>36373</v>
      </c>
      <c r="B11570" s="571" t="s">
        <v>3374</v>
      </c>
      <c r="C11570" s="571" t="s">
        <v>6752</v>
      </c>
      <c r="D11570" s="572">
        <v>22.31</v>
      </c>
    </row>
    <row r="11571" spans="1:4" ht="25.5">
      <c r="A11571" s="571">
        <v>36377</v>
      </c>
      <c r="B11571" s="571" t="s">
        <v>3378</v>
      </c>
      <c r="C11571" s="571" t="s">
        <v>6752</v>
      </c>
      <c r="D11571" s="572">
        <v>42.49</v>
      </c>
    </row>
    <row r="11572" spans="1:4" ht="25.5">
      <c r="A11572" s="571">
        <v>36375</v>
      </c>
      <c r="B11572" s="571" t="s">
        <v>3376</v>
      </c>
      <c r="C11572" s="571" t="s">
        <v>6752</v>
      </c>
      <c r="D11572" s="572">
        <v>12.61</v>
      </c>
    </row>
    <row r="11573" spans="1:4" ht="25.5">
      <c r="A11573" s="571">
        <v>36376</v>
      </c>
      <c r="B11573" s="571" t="s">
        <v>3377</v>
      </c>
      <c r="C11573" s="571" t="s">
        <v>6752</v>
      </c>
      <c r="D11573" s="572">
        <v>25.24</v>
      </c>
    </row>
    <row r="11574" spans="1:4" ht="25.5">
      <c r="A11574" s="571">
        <v>36380</v>
      </c>
      <c r="B11574" s="571" t="s">
        <v>3381</v>
      </c>
      <c r="C11574" s="571" t="s">
        <v>6752</v>
      </c>
      <c r="D11574" s="572">
        <v>55.51</v>
      </c>
    </row>
    <row r="11575" spans="1:4" ht="25.5">
      <c r="A11575" s="571">
        <v>36378</v>
      </c>
      <c r="B11575" s="571" t="s">
        <v>3379</v>
      </c>
      <c r="C11575" s="571" t="s">
        <v>6752</v>
      </c>
      <c r="D11575" s="572">
        <v>16.7</v>
      </c>
    </row>
    <row r="11576" spans="1:4" ht="25.5">
      <c r="A11576" s="571">
        <v>36379</v>
      </c>
      <c r="B11576" s="571" t="s">
        <v>3380</v>
      </c>
      <c r="C11576" s="571" t="s">
        <v>6752</v>
      </c>
      <c r="D11576" s="572">
        <v>33.61</v>
      </c>
    </row>
    <row r="11577" spans="1:4">
      <c r="A11577" s="571">
        <v>9859</v>
      </c>
      <c r="B11577" s="571" t="s">
        <v>2002</v>
      </c>
      <c r="C11577" s="571" t="s">
        <v>6752</v>
      </c>
      <c r="D11577" s="572">
        <v>7.63</v>
      </c>
    </row>
    <row r="11578" spans="1:4" ht="25.5">
      <c r="A11578" s="571">
        <v>9838</v>
      </c>
      <c r="B11578" s="571" t="s">
        <v>1993</v>
      </c>
      <c r="C11578" s="571" t="s">
        <v>6752</v>
      </c>
      <c r="D11578" s="572">
        <v>4.87</v>
      </c>
    </row>
    <row r="11579" spans="1:4" ht="25.5">
      <c r="A11579" s="571">
        <v>9837</v>
      </c>
      <c r="B11579" s="571" t="s">
        <v>1992</v>
      </c>
      <c r="C11579" s="571" t="s">
        <v>6752</v>
      </c>
      <c r="D11579" s="572">
        <v>6.59</v>
      </c>
    </row>
    <row r="11580" spans="1:4" ht="38.25">
      <c r="A11580" s="571">
        <v>9833</v>
      </c>
      <c r="B11580" s="571" t="s">
        <v>1988</v>
      </c>
      <c r="C11580" s="571" t="s">
        <v>6752</v>
      </c>
      <c r="D11580" s="572">
        <v>9.0399999999999991</v>
      </c>
    </row>
    <row r="11581" spans="1:4" ht="38.25">
      <c r="A11581" s="571">
        <v>9830</v>
      </c>
      <c r="B11581" s="571" t="s">
        <v>1987</v>
      </c>
      <c r="C11581" s="571" t="s">
        <v>6752</v>
      </c>
      <c r="D11581" s="572">
        <v>4.84</v>
      </c>
    </row>
    <row r="11582" spans="1:4" ht="38.25">
      <c r="A11582" s="571">
        <v>9834</v>
      </c>
      <c r="B11582" s="571" t="s">
        <v>1989</v>
      </c>
      <c r="C11582" s="571" t="s">
        <v>6752</v>
      </c>
      <c r="D11582" s="572">
        <v>25.17</v>
      </c>
    </row>
    <row r="11583" spans="1:4" ht="25.5">
      <c r="A11583" s="571">
        <v>9863</v>
      </c>
      <c r="B11583" s="571" t="s">
        <v>2006</v>
      </c>
      <c r="C11583" s="571" t="s">
        <v>6752</v>
      </c>
      <c r="D11583" s="572">
        <v>58.77</v>
      </c>
    </row>
    <row r="11584" spans="1:4" ht="25.5">
      <c r="A11584" s="571">
        <v>9860</v>
      </c>
      <c r="B11584" s="571" t="s">
        <v>2003</v>
      </c>
      <c r="C11584" s="571" t="s">
        <v>6752</v>
      </c>
      <c r="D11584" s="572">
        <v>35.340000000000003</v>
      </c>
    </row>
    <row r="11585" spans="1:4" ht="25.5">
      <c r="A11585" s="571">
        <v>9862</v>
      </c>
      <c r="B11585" s="571" t="s">
        <v>2005</v>
      </c>
      <c r="C11585" s="571" t="s">
        <v>6752</v>
      </c>
      <c r="D11585" s="572">
        <v>24.7</v>
      </c>
    </row>
    <row r="11586" spans="1:4" ht="25.5">
      <c r="A11586" s="571">
        <v>9861</v>
      </c>
      <c r="B11586" s="571" t="s">
        <v>2004</v>
      </c>
      <c r="C11586" s="571" t="s">
        <v>6752</v>
      </c>
      <c r="D11586" s="572">
        <v>19.86</v>
      </c>
    </row>
    <row r="11587" spans="1:4">
      <c r="A11587" s="571">
        <v>9856</v>
      </c>
      <c r="B11587" s="571" t="s">
        <v>1999</v>
      </c>
      <c r="C11587" s="571" t="s">
        <v>6752</v>
      </c>
      <c r="D11587" s="572">
        <v>5.64</v>
      </c>
    </row>
    <row r="11588" spans="1:4">
      <c r="A11588" s="571">
        <v>9866</v>
      </c>
      <c r="B11588" s="571" t="s">
        <v>2009</v>
      </c>
      <c r="C11588" s="571" t="s">
        <v>6752</v>
      </c>
      <c r="D11588" s="572">
        <v>14.92</v>
      </c>
    </row>
    <row r="11589" spans="1:4">
      <c r="A11589" s="571">
        <v>9857</v>
      </c>
      <c r="B11589" s="571" t="s">
        <v>2000</v>
      </c>
      <c r="C11589" s="571" t="s">
        <v>6752</v>
      </c>
      <c r="D11589" s="572">
        <v>76.17</v>
      </c>
    </row>
    <row r="11590" spans="1:4">
      <c r="A11590" s="571">
        <v>9864</v>
      </c>
      <c r="B11590" s="571" t="s">
        <v>2007</v>
      </c>
      <c r="C11590" s="571" t="s">
        <v>6752</v>
      </c>
      <c r="D11590" s="572">
        <v>89.96</v>
      </c>
    </row>
    <row r="11591" spans="1:4">
      <c r="A11591" s="571">
        <v>9865</v>
      </c>
      <c r="B11591" s="571" t="s">
        <v>2008</v>
      </c>
      <c r="C11591" s="571" t="s">
        <v>6752</v>
      </c>
      <c r="D11591" s="572">
        <v>128.16999999999999</v>
      </c>
    </row>
    <row r="11592" spans="1:4">
      <c r="A11592" s="571">
        <v>9858</v>
      </c>
      <c r="B11592" s="571" t="s">
        <v>2001</v>
      </c>
      <c r="C11592" s="571" t="s">
        <v>6752</v>
      </c>
      <c r="D11592" s="572">
        <v>148.19</v>
      </c>
    </row>
    <row r="11593" spans="1:4" ht="25.5">
      <c r="A11593" s="571">
        <v>9841</v>
      </c>
      <c r="B11593" s="571" t="s">
        <v>13560</v>
      </c>
      <c r="C11593" s="571" t="s">
        <v>6752</v>
      </c>
      <c r="D11593" s="572">
        <v>14.38</v>
      </c>
    </row>
    <row r="11594" spans="1:4" ht="25.5">
      <c r="A11594" s="571">
        <v>9840</v>
      </c>
      <c r="B11594" s="571" t="s">
        <v>13561</v>
      </c>
      <c r="C11594" s="571" t="s">
        <v>6752</v>
      </c>
      <c r="D11594" s="572">
        <v>29.9</v>
      </c>
    </row>
    <row r="11595" spans="1:4" ht="25.5">
      <c r="A11595" s="571">
        <v>20067</v>
      </c>
      <c r="B11595" s="571" t="s">
        <v>13562</v>
      </c>
      <c r="C11595" s="571" t="s">
        <v>6752</v>
      </c>
      <c r="D11595" s="572">
        <v>5.16</v>
      </c>
    </row>
    <row r="11596" spans="1:4" ht="25.5">
      <c r="A11596" s="571">
        <v>20068</v>
      </c>
      <c r="B11596" s="571" t="s">
        <v>13563</v>
      </c>
      <c r="C11596" s="571" t="s">
        <v>6752</v>
      </c>
      <c r="D11596" s="572">
        <v>6.86</v>
      </c>
    </row>
    <row r="11597" spans="1:4" ht="25.5">
      <c r="A11597" s="571">
        <v>9839</v>
      </c>
      <c r="B11597" s="571" t="s">
        <v>13564</v>
      </c>
      <c r="C11597" s="571" t="s">
        <v>6752</v>
      </c>
      <c r="D11597" s="572">
        <v>8.73</v>
      </c>
    </row>
    <row r="11598" spans="1:4" ht="25.5">
      <c r="A11598" s="571">
        <v>9870</v>
      </c>
      <c r="B11598" s="571" t="s">
        <v>2013</v>
      </c>
      <c r="C11598" s="571" t="s">
        <v>6752</v>
      </c>
      <c r="D11598" s="572">
        <v>51.7</v>
      </c>
    </row>
    <row r="11599" spans="1:4" ht="25.5">
      <c r="A11599" s="571">
        <v>9867</v>
      </c>
      <c r="B11599" s="571" t="s">
        <v>2010</v>
      </c>
      <c r="C11599" s="571" t="s">
        <v>6752</v>
      </c>
      <c r="D11599" s="572">
        <v>2.16</v>
      </c>
    </row>
    <row r="11600" spans="1:4" ht="25.5">
      <c r="A11600" s="571">
        <v>9868</v>
      </c>
      <c r="B11600" s="571" t="s">
        <v>2011</v>
      </c>
      <c r="C11600" s="571" t="s">
        <v>6752</v>
      </c>
      <c r="D11600" s="572">
        <v>2.87</v>
      </c>
    </row>
    <row r="11601" spans="1:4" ht="25.5">
      <c r="A11601" s="571">
        <v>9869</v>
      </c>
      <c r="B11601" s="571" t="s">
        <v>2012</v>
      </c>
      <c r="C11601" s="571" t="s">
        <v>6752</v>
      </c>
      <c r="D11601" s="572">
        <v>6.15</v>
      </c>
    </row>
    <row r="11602" spans="1:4" ht="25.5">
      <c r="A11602" s="571">
        <v>9874</v>
      </c>
      <c r="B11602" s="571" t="s">
        <v>2017</v>
      </c>
      <c r="C11602" s="571" t="s">
        <v>6752</v>
      </c>
      <c r="D11602" s="572">
        <v>8.9700000000000006</v>
      </c>
    </row>
    <row r="11603" spans="1:4" ht="25.5">
      <c r="A11603" s="571">
        <v>9875</v>
      </c>
      <c r="B11603" s="571" t="s">
        <v>2018</v>
      </c>
      <c r="C11603" s="571" t="s">
        <v>6752</v>
      </c>
      <c r="D11603" s="572">
        <v>11.12</v>
      </c>
    </row>
    <row r="11604" spans="1:4" ht="25.5">
      <c r="A11604" s="571">
        <v>9873</v>
      </c>
      <c r="B11604" s="571" t="s">
        <v>2016</v>
      </c>
      <c r="C11604" s="571" t="s">
        <v>6752</v>
      </c>
      <c r="D11604" s="572">
        <v>17.34</v>
      </c>
    </row>
    <row r="11605" spans="1:4" ht="25.5">
      <c r="A11605" s="571">
        <v>9871</v>
      </c>
      <c r="B11605" s="571" t="s">
        <v>2014</v>
      </c>
      <c r="C11605" s="571" t="s">
        <v>6752</v>
      </c>
      <c r="D11605" s="572">
        <v>24.33</v>
      </c>
    </row>
    <row r="11606" spans="1:4" ht="25.5">
      <c r="A11606" s="571">
        <v>9872</v>
      </c>
      <c r="B11606" s="571" t="s">
        <v>2015</v>
      </c>
      <c r="C11606" s="571" t="s">
        <v>6752</v>
      </c>
      <c r="D11606" s="572">
        <v>30.66</v>
      </c>
    </row>
    <row r="11607" spans="1:4">
      <c r="A11607" s="571">
        <v>7667</v>
      </c>
      <c r="B11607" s="571" t="s">
        <v>6932</v>
      </c>
      <c r="C11607" s="571" t="s">
        <v>6752</v>
      </c>
      <c r="D11607" s="572">
        <v>1346.28</v>
      </c>
    </row>
    <row r="11608" spans="1:4">
      <c r="A11608" s="571">
        <v>7660</v>
      </c>
      <c r="B11608" s="571" t="s">
        <v>6931</v>
      </c>
      <c r="C11608" s="571" t="s">
        <v>6752</v>
      </c>
      <c r="D11608" s="572">
        <v>1716.19</v>
      </c>
    </row>
    <row r="11609" spans="1:4">
      <c r="A11609" s="571">
        <v>7676</v>
      </c>
      <c r="B11609" s="571" t="s">
        <v>6933</v>
      </c>
      <c r="C11609" s="571" t="s">
        <v>6752</v>
      </c>
      <c r="D11609" s="572">
        <v>1735.81</v>
      </c>
    </row>
    <row r="11610" spans="1:4" ht="25.5">
      <c r="A11610" s="571">
        <v>12426</v>
      </c>
      <c r="B11610" s="571" t="s">
        <v>2638</v>
      </c>
      <c r="C11610" s="571" t="s">
        <v>6748</v>
      </c>
      <c r="D11610" s="572">
        <v>22.96</v>
      </c>
    </row>
    <row r="11611" spans="1:4" ht="25.5">
      <c r="A11611" s="571">
        <v>12425</v>
      </c>
      <c r="B11611" s="571" t="s">
        <v>2637</v>
      </c>
      <c r="C11611" s="571" t="s">
        <v>6748</v>
      </c>
      <c r="D11611" s="572">
        <v>31.55</v>
      </c>
    </row>
    <row r="11612" spans="1:4" ht="25.5">
      <c r="A11612" s="571">
        <v>12427</v>
      </c>
      <c r="B11612" s="571" t="s">
        <v>2639</v>
      </c>
      <c r="C11612" s="571" t="s">
        <v>6748</v>
      </c>
      <c r="D11612" s="572">
        <v>130.96</v>
      </c>
    </row>
    <row r="11613" spans="1:4" ht="25.5">
      <c r="A11613" s="571">
        <v>12428</v>
      </c>
      <c r="B11613" s="571" t="s">
        <v>2640</v>
      </c>
      <c r="C11613" s="571" t="s">
        <v>6748</v>
      </c>
      <c r="D11613" s="572">
        <v>84.06</v>
      </c>
    </row>
    <row r="11614" spans="1:4" ht="25.5">
      <c r="A11614" s="571">
        <v>12430</v>
      </c>
      <c r="B11614" s="571" t="s">
        <v>2642</v>
      </c>
      <c r="C11614" s="571" t="s">
        <v>6748</v>
      </c>
      <c r="D11614" s="572">
        <v>28.15</v>
      </c>
    </row>
    <row r="11615" spans="1:4" ht="25.5">
      <c r="A11615" s="571">
        <v>12429</v>
      </c>
      <c r="B11615" s="571" t="s">
        <v>2641</v>
      </c>
      <c r="C11615" s="571" t="s">
        <v>6748</v>
      </c>
      <c r="D11615" s="572">
        <v>211.77</v>
      </c>
    </row>
    <row r="11616" spans="1:4" ht="25.5">
      <c r="A11616" s="571">
        <v>12431</v>
      </c>
      <c r="B11616" s="571" t="s">
        <v>2643</v>
      </c>
      <c r="C11616" s="571" t="s">
        <v>6748</v>
      </c>
      <c r="D11616" s="572">
        <v>360.4</v>
      </c>
    </row>
    <row r="11617" spans="1:4" ht="25.5">
      <c r="A11617" s="571">
        <v>12432</v>
      </c>
      <c r="B11617" s="571" t="s">
        <v>2644</v>
      </c>
      <c r="C11617" s="571" t="s">
        <v>6748</v>
      </c>
      <c r="D11617" s="572">
        <v>74.12</v>
      </c>
    </row>
    <row r="11618" spans="1:4" ht="25.5">
      <c r="A11618" s="571">
        <v>12434</v>
      </c>
      <c r="B11618" s="571" t="s">
        <v>2646</v>
      </c>
      <c r="C11618" s="571" t="s">
        <v>6748</v>
      </c>
      <c r="D11618" s="572">
        <v>24.15</v>
      </c>
    </row>
    <row r="11619" spans="1:4" ht="25.5">
      <c r="A11619" s="571">
        <v>12433</v>
      </c>
      <c r="B11619" s="571" t="s">
        <v>2645</v>
      </c>
      <c r="C11619" s="571" t="s">
        <v>6748</v>
      </c>
      <c r="D11619" s="572">
        <v>47.18</v>
      </c>
    </row>
    <row r="11620" spans="1:4" ht="25.5">
      <c r="A11620" s="571">
        <v>12435</v>
      </c>
      <c r="B11620" s="571" t="s">
        <v>2647</v>
      </c>
      <c r="C11620" s="571" t="s">
        <v>6748</v>
      </c>
      <c r="D11620" s="572">
        <v>146.03</v>
      </c>
    </row>
    <row r="11621" spans="1:4" ht="25.5">
      <c r="A11621" s="571">
        <v>12437</v>
      </c>
      <c r="B11621" s="571" t="s">
        <v>2649</v>
      </c>
      <c r="C11621" s="571" t="s">
        <v>6748</v>
      </c>
      <c r="D11621" s="572">
        <v>117.94</v>
      </c>
    </row>
    <row r="11622" spans="1:4" ht="25.5">
      <c r="A11622" s="571">
        <v>12439</v>
      </c>
      <c r="B11622" s="571" t="s">
        <v>2651</v>
      </c>
      <c r="C11622" s="571" t="s">
        <v>6748</v>
      </c>
      <c r="D11622" s="572">
        <v>37.85</v>
      </c>
    </row>
    <row r="11623" spans="1:4" ht="25.5">
      <c r="A11623" s="571">
        <v>12438</v>
      </c>
      <c r="B11623" s="571" t="s">
        <v>2650</v>
      </c>
      <c r="C11623" s="571" t="s">
        <v>6748</v>
      </c>
      <c r="D11623" s="572">
        <v>213.44</v>
      </c>
    </row>
    <row r="11624" spans="1:4" ht="25.5">
      <c r="A11624" s="571">
        <v>12436</v>
      </c>
      <c r="B11624" s="571" t="s">
        <v>2648</v>
      </c>
      <c r="C11624" s="571" t="s">
        <v>6748</v>
      </c>
      <c r="D11624" s="572">
        <v>269.62</v>
      </c>
    </row>
    <row r="11625" spans="1:4" ht="25.5">
      <c r="A11625" s="571">
        <v>36357</v>
      </c>
      <c r="B11625" s="571" t="s">
        <v>6995</v>
      </c>
      <c r="C11625" s="571" t="s">
        <v>6748</v>
      </c>
      <c r="D11625" s="572">
        <v>94.82</v>
      </c>
    </row>
    <row r="11626" spans="1:4" ht="25.5">
      <c r="A11626" s="571">
        <v>12424</v>
      </c>
      <c r="B11626" s="571" t="s">
        <v>2636</v>
      </c>
      <c r="C11626" s="571" t="s">
        <v>6748</v>
      </c>
      <c r="D11626" s="572">
        <v>48.58</v>
      </c>
    </row>
    <row r="11627" spans="1:4" ht="25.5">
      <c r="A11627" s="571">
        <v>12440</v>
      </c>
      <c r="B11627" s="571" t="s">
        <v>2652</v>
      </c>
      <c r="C11627" s="571" t="s">
        <v>6748</v>
      </c>
      <c r="D11627" s="572">
        <v>46.96</v>
      </c>
    </row>
    <row r="11628" spans="1:4" ht="25.5">
      <c r="A11628" s="571">
        <v>9884</v>
      </c>
      <c r="B11628" s="571" t="s">
        <v>2024</v>
      </c>
      <c r="C11628" s="571" t="s">
        <v>6748</v>
      </c>
      <c r="D11628" s="572">
        <v>35.03</v>
      </c>
    </row>
    <row r="11629" spans="1:4" ht="25.5">
      <c r="A11629" s="571">
        <v>9888</v>
      </c>
      <c r="B11629" s="571" t="s">
        <v>2028</v>
      </c>
      <c r="C11629" s="571" t="s">
        <v>6748</v>
      </c>
      <c r="D11629" s="572">
        <v>28.14</v>
      </c>
    </row>
    <row r="11630" spans="1:4" ht="25.5">
      <c r="A11630" s="571">
        <v>9883</v>
      </c>
      <c r="B11630" s="571" t="s">
        <v>2023</v>
      </c>
      <c r="C11630" s="571" t="s">
        <v>6748</v>
      </c>
      <c r="D11630" s="572">
        <v>12.28</v>
      </c>
    </row>
    <row r="11631" spans="1:4" ht="25.5">
      <c r="A11631" s="571">
        <v>9886</v>
      </c>
      <c r="B11631" s="571" t="s">
        <v>2026</v>
      </c>
      <c r="C11631" s="571" t="s">
        <v>6748</v>
      </c>
      <c r="D11631" s="572">
        <v>16.82</v>
      </c>
    </row>
    <row r="11632" spans="1:4" ht="25.5">
      <c r="A11632" s="571">
        <v>9889</v>
      </c>
      <c r="B11632" s="571" t="s">
        <v>2029</v>
      </c>
      <c r="C11632" s="571" t="s">
        <v>6748</v>
      </c>
      <c r="D11632" s="572">
        <v>85.22</v>
      </c>
    </row>
    <row r="11633" spans="1:4" ht="25.5">
      <c r="A11633" s="571">
        <v>9887</v>
      </c>
      <c r="B11633" s="571" t="s">
        <v>2027</v>
      </c>
      <c r="C11633" s="571" t="s">
        <v>6748</v>
      </c>
      <c r="D11633" s="572">
        <v>51.5</v>
      </c>
    </row>
    <row r="11634" spans="1:4" ht="25.5">
      <c r="A11634" s="571">
        <v>9885</v>
      </c>
      <c r="B11634" s="571" t="s">
        <v>2025</v>
      </c>
      <c r="C11634" s="571" t="s">
        <v>6748</v>
      </c>
      <c r="D11634" s="572">
        <v>16.260000000000002</v>
      </c>
    </row>
    <row r="11635" spans="1:4" ht="25.5">
      <c r="A11635" s="571">
        <v>9890</v>
      </c>
      <c r="B11635" s="571" t="s">
        <v>2030</v>
      </c>
      <c r="C11635" s="571" t="s">
        <v>6748</v>
      </c>
      <c r="D11635" s="572">
        <v>132.02000000000001</v>
      </c>
    </row>
    <row r="11636" spans="1:4" ht="25.5">
      <c r="A11636" s="571">
        <v>9891</v>
      </c>
      <c r="B11636" s="571" t="s">
        <v>2031</v>
      </c>
      <c r="C11636" s="571" t="s">
        <v>6748</v>
      </c>
      <c r="D11636" s="572">
        <v>185.34</v>
      </c>
    </row>
    <row r="11637" spans="1:4" ht="38.25">
      <c r="A11637" s="571">
        <v>39292</v>
      </c>
      <c r="B11637" s="571" t="s">
        <v>7202</v>
      </c>
      <c r="C11637" s="571" t="s">
        <v>6748</v>
      </c>
      <c r="D11637" s="572">
        <v>6.85</v>
      </c>
    </row>
    <row r="11638" spans="1:4" ht="38.25">
      <c r="A11638" s="571">
        <v>39293</v>
      </c>
      <c r="B11638" s="571" t="s">
        <v>7203</v>
      </c>
      <c r="C11638" s="571" t="s">
        <v>6748</v>
      </c>
      <c r="D11638" s="572">
        <v>11.06</v>
      </c>
    </row>
    <row r="11639" spans="1:4" ht="38.25">
      <c r="A11639" s="571">
        <v>39294</v>
      </c>
      <c r="B11639" s="571" t="s">
        <v>7204</v>
      </c>
      <c r="C11639" s="571" t="s">
        <v>6748</v>
      </c>
      <c r="D11639" s="572">
        <v>11.06</v>
      </c>
    </row>
    <row r="11640" spans="1:4" ht="38.25">
      <c r="A11640" s="571">
        <v>39295</v>
      </c>
      <c r="B11640" s="571" t="s">
        <v>7205</v>
      </c>
      <c r="C11640" s="571" t="s">
        <v>6748</v>
      </c>
      <c r="D11640" s="572">
        <v>18.86</v>
      </c>
    </row>
    <row r="11641" spans="1:4" ht="25.5">
      <c r="A11641" s="571">
        <v>36313</v>
      </c>
      <c r="B11641" s="571" t="s">
        <v>6984</v>
      </c>
      <c r="C11641" s="571" t="s">
        <v>6748</v>
      </c>
      <c r="D11641" s="572">
        <v>22.48</v>
      </c>
    </row>
    <row r="11642" spans="1:4" ht="25.5">
      <c r="A11642" s="571">
        <v>36316</v>
      </c>
      <c r="B11642" s="571" t="s">
        <v>6985</v>
      </c>
      <c r="C11642" s="571" t="s">
        <v>6748</v>
      </c>
      <c r="D11642" s="572">
        <v>27.26</v>
      </c>
    </row>
    <row r="11643" spans="1:4" ht="25.5">
      <c r="A11643" s="571">
        <v>64</v>
      </c>
      <c r="B11643" s="571" t="s">
        <v>160</v>
      </c>
      <c r="C11643" s="571" t="s">
        <v>6748</v>
      </c>
      <c r="D11643" s="572">
        <v>3.56</v>
      </c>
    </row>
    <row r="11644" spans="1:4" ht="25.5">
      <c r="A11644" s="571">
        <v>37423</v>
      </c>
      <c r="B11644" s="571" t="s">
        <v>3480</v>
      </c>
      <c r="C11644" s="571" t="s">
        <v>6748</v>
      </c>
      <c r="D11644" s="572">
        <v>8.8000000000000007</v>
      </c>
    </row>
    <row r="11645" spans="1:4" ht="25.5">
      <c r="A11645" s="571">
        <v>39296</v>
      </c>
      <c r="B11645" s="571" t="s">
        <v>7206</v>
      </c>
      <c r="C11645" s="571" t="s">
        <v>6748</v>
      </c>
      <c r="D11645" s="572">
        <v>5.29</v>
      </c>
    </row>
    <row r="11646" spans="1:4" ht="25.5">
      <c r="A11646" s="571">
        <v>39297</v>
      </c>
      <c r="B11646" s="571" t="s">
        <v>7207</v>
      </c>
      <c r="C11646" s="571" t="s">
        <v>6748</v>
      </c>
      <c r="D11646" s="572">
        <v>7.57</v>
      </c>
    </row>
    <row r="11647" spans="1:4" ht="25.5">
      <c r="A11647" s="571">
        <v>39298</v>
      </c>
      <c r="B11647" s="571" t="s">
        <v>7208</v>
      </c>
      <c r="C11647" s="571" t="s">
        <v>6748</v>
      </c>
      <c r="D11647" s="572">
        <v>13.33</v>
      </c>
    </row>
    <row r="11648" spans="1:4" ht="25.5">
      <c r="A11648" s="571">
        <v>39299</v>
      </c>
      <c r="B11648" s="571" t="s">
        <v>7209</v>
      </c>
      <c r="C11648" s="571" t="s">
        <v>6748</v>
      </c>
      <c r="D11648" s="572">
        <v>22.69</v>
      </c>
    </row>
    <row r="11649" spans="1:4">
      <c r="A11649" s="571">
        <v>9892</v>
      </c>
      <c r="B11649" s="571" t="s">
        <v>2032</v>
      </c>
      <c r="C11649" s="571" t="s">
        <v>6748</v>
      </c>
      <c r="D11649" s="572">
        <v>6.17</v>
      </c>
    </row>
    <row r="11650" spans="1:4">
      <c r="A11650" s="571">
        <v>9893</v>
      </c>
      <c r="B11650" s="571" t="s">
        <v>2033</v>
      </c>
      <c r="C11650" s="571" t="s">
        <v>6748</v>
      </c>
      <c r="D11650" s="572">
        <v>67.61</v>
      </c>
    </row>
    <row r="11651" spans="1:4" ht="25.5">
      <c r="A11651" s="571">
        <v>9901</v>
      </c>
      <c r="B11651" s="571" t="s">
        <v>2041</v>
      </c>
      <c r="C11651" s="571" t="s">
        <v>6748</v>
      </c>
      <c r="D11651" s="572">
        <v>29.74</v>
      </c>
    </row>
    <row r="11652" spans="1:4" ht="25.5">
      <c r="A11652" s="571">
        <v>9896</v>
      </c>
      <c r="B11652" s="571" t="s">
        <v>2036</v>
      </c>
      <c r="C11652" s="571" t="s">
        <v>6748</v>
      </c>
      <c r="D11652" s="572">
        <v>25.61</v>
      </c>
    </row>
    <row r="11653" spans="1:4">
      <c r="A11653" s="571">
        <v>9900</v>
      </c>
      <c r="B11653" s="571" t="s">
        <v>2040</v>
      </c>
      <c r="C11653" s="571" t="s">
        <v>6748</v>
      </c>
      <c r="D11653" s="572">
        <v>15.85</v>
      </c>
    </row>
    <row r="11654" spans="1:4" ht="25.5">
      <c r="A11654" s="571">
        <v>9898</v>
      </c>
      <c r="B11654" s="571" t="s">
        <v>2038</v>
      </c>
      <c r="C11654" s="571" t="s">
        <v>6748</v>
      </c>
      <c r="D11654" s="572">
        <v>138.97999999999999</v>
      </c>
    </row>
    <row r="11655" spans="1:4" ht="25.5">
      <c r="A11655" s="571">
        <v>9899</v>
      </c>
      <c r="B11655" s="571" t="s">
        <v>2039</v>
      </c>
      <c r="C11655" s="571" t="s">
        <v>6748</v>
      </c>
      <c r="D11655" s="572">
        <v>8.5</v>
      </c>
    </row>
    <row r="11656" spans="1:4">
      <c r="A11656" s="571">
        <v>9902</v>
      </c>
      <c r="B11656" s="571" t="s">
        <v>2042</v>
      </c>
      <c r="C11656" s="571" t="s">
        <v>6748</v>
      </c>
      <c r="D11656" s="572">
        <v>176.08</v>
      </c>
    </row>
    <row r="11657" spans="1:4" ht="25.5">
      <c r="A11657" s="571">
        <v>9908</v>
      </c>
      <c r="B11657" s="571" t="s">
        <v>2046</v>
      </c>
      <c r="C11657" s="571" t="s">
        <v>6748</v>
      </c>
      <c r="D11657" s="572">
        <v>445.93</v>
      </c>
    </row>
    <row r="11658" spans="1:4" ht="25.5">
      <c r="A11658" s="571">
        <v>9905</v>
      </c>
      <c r="B11658" s="571" t="s">
        <v>2043</v>
      </c>
      <c r="C11658" s="571" t="s">
        <v>6748</v>
      </c>
      <c r="D11658" s="572">
        <v>6</v>
      </c>
    </row>
    <row r="11659" spans="1:4" ht="25.5">
      <c r="A11659" s="571">
        <v>9906</v>
      </c>
      <c r="B11659" s="571" t="s">
        <v>2044</v>
      </c>
      <c r="C11659" s="571" t="s">
        <v>6748</v>
      </c>
      <c r="D11659" s="572">
        <v>7.08</v>
      </c>
    </row>
    <row r="11660" spans="1:4" ht="25.5">
      <c r="A11660" s="571">
        <v>9895</v>
      </c>
      <c r="B11660" s="571" t="s">
        <v>2035</v>
      </c>
      <c r="C11660" s="571" t="s">
        <v>6748</v>
      </c>
      <c r="D11660" s="572">
        <v>11.95</v>
      </c>
    </row>
    <row r="11661" spans="1:4" ht="25.5">
      <c r="A11661" s="571">
        <v>9894</v>
      </c>
      <c r="B11661" s="571" t="s">
        <v>2034</v>
      </c>
      <c r="C11661" s="571" t="s">
        <v>6748</v>
      </c>
      <c r="D11661" s="572">
        <v>23.36</v>
      </c>
    </row>
    <row r="11662" spans="1:4" ht="25.5">
      <c r="A11662" s="571">
        <v>9897</v>
      </c>
      <c r="B11662" s="571" t="s">
        <v>2037</v>
      </c>
      <c r="C11662" s="571" t="s">
        <v>6748</v>
      </c>
      <c r="D11662" s="572">
        <v>27.47</v>
      </c>
    </row>
    <row r="11663" spans="1:4" ht="25.5">
      <c r="A11663" s="571">
        <v>9910</v>
      </c>
      <c r="B11663" s="571" t="s">
        <v>2048</v>
      </c>
      <c r="C11663" s="571" t="s">
        <v>6748</v>
      </c>
      <c r="D11663" s="572">
        <v>63.56</v>
      </c>
    </row>
    <row r="11664" spans="1:4" ht="25.5">
      <c r="A11664" s="571">
        <v>9909</v>
      </c>
      <c r="B11664" s="571" t="s">
        <v>2047</v>
      </c>
      <c r="C11664" s="571" t="s">
        <v>6748</v>
      </c>
      <c r="D11664" s="572">
        <v>132.09</v>
      </c>
    </row>
    <row r="11665" spans="1:4" ht="25.5">
      <c r="A11665" s="571">
        <v>9907</v>
      </c>
      <c r="B11665" s="571" t="s">
        <v>2045</v>
      </c>
      <c r="C11665" s="571" t="s">
        <v>6748</v>
      </c>
      <c r="D11665" s="572">
        <v>196.08</v>
      </c>
    </row>
    <row r="11666" spans="1:4" ht="51">
      <c r="A11666" s="571">
        <v>20973</v>
      </c>
      <c r="B11666" s="571" t="s">
        <v>2992</v>
      </c>
      <c r="C11666" s="571" t="s">
        <v>6748</v>
      </c>
      <c r="D11666" s="572">
        <v>77.44</v>
      </c>
    </row>
    <row r="11667" spans="1:4" ht="51">
      <c r="A11667" s="571">
        <v>20974</v>
      </c>
      <c r="B11667" s="571" t="s">
        <v>2993</v>
      </c>
      <c r="C11667" s="571" t="s">
        <v>6748</v>
      </c>
      <c r="D11667" s="572">
        <v>110.79</v>
      </c>
    </row>
    <row r="11668" spans="1:4" ht="25.5">
      <c r="A11668" s="571">
        <v>37989</v>
      </c>
      <c r="B11668" s="571" t="s">
        <v>3665</v>
      </c>
      <c r="C11668" s="571" t="s">
        <v>6748</v>
      </c>
      <c r="D11668" s="572">
        <v>10.15</v>
      </c>
    </row>
    <row r="11669" spans="1:4" ht="25.5">
      <c r="A11669" s="571">
        <v>37990</v>
      </c>
      <c r="B11669" s="571" t="s">
        <v>3666</v>
      </c>
      <c r="C11669" s="571" t="s">
        <v>6748</v>
      </c>
      <c r="D11669" s="572">
        <v>11.8</v>
      </c>
    </row>
    <row r="11670" spans="1:4" ht="25.5">
      <c r="A11670" s="571">
        <v>37991</v>
      </c>
      <c r="B11670" s="571" t="s">
        <v>3667</v>
      </c>
      <c r="C11670" s="571" t="s">
        <v>6748</v>
      </c>
      <c r="D11670" s="572">
        <v>18.670000000000002</v>
      </c>
    </row>
    <row r="11671" spans="1:4" ht="25.5">
      <c r="A11671" s="571">
        <v>37992</v>
      </c>
      <c r="B11671" s="571" t="s">
        <v>3668</v>
      </c>
      <c r="C11671" s="571" t="s">
        <v>6748</v>
      </c>
      <c r="D11671" s="572">
        <v>28.51</v>
      </c>
    </row>
    <row r="11672" spans="1:4" ht="25.5">
      <c r="A11672" s="571">
        <v>37993</v>
      </c>
      <c r="B11672" s="571" t="s">
        <v>3669</v>
      </c>
      <c r="C11672" s="571" t="s">
        <v>6748</v>
      </c>
      <c r="D11672" s="572">
        <v>42.31</v>
      </c>
    </row>
    <row r="11673" spans="1:4" ht="25.5">
      <c r="A11673" s="571">
        <v>37994</v>
      </c>
      <c r="B11673" s="571" t="s">
        <v>3670</v>
      </c>
      <c r="C11673" s="571" t="s">
        <v>6748</v>
      </c>
      <c r="D11673" s="572">
        <v>101.68</v>
      </c>
    </row>
    <row r="11674" spans="1:4" ht="25.5">
      <c r="A11674" s="571">
        <v>37995</v>
      </c>
      <c r="B11674" s="571" t="s">
        <v>3671</v>
      </c>
      <c r="C11674" s="571" t="s">
        <v>6748</v>
      </c>
      <c r="D11674" s="572">
        <v>147.59</v>
      </c>
    </row>
    <row r="11675" spans="1:4" ht="25.5">
      <c r="A11675" s="571">
        <v>37996</v>
      </c>
      <c r="B11675" s="571" t="s">
        <v>3672</v>
      </c>
      <c r="C11675" s="571" t="s">
        <v>6748</v>
      </c>
      <c r="D11675" s="572">
        <v>217.61</v>
      </c>
    </row>
    <row r="11676" spans="1:4" ht="25.5">
      <c r="A11676" s="571">
        <v>13883</v>
      </c>
      <c r="B11676" s="571" t="s">
        <v>2810</v>
      </c>
      <c r="C11676" s="571" t="s">
        <v>6748</v>
      </c>
      <c r="D11676" s="572">
        <v>81627.8</v>
      </c>
    </row>
    <row r="11677" spans="1:4" ht="25.5">
      <c r="A11677" s="571">
        <v>38604</v>
      </c>
      <c r="B11677" s="571" t="s">
        <v>3904</v>
      </c>
      <c r="C11677" s="571" t="s">
        <v>6748</v>
      </c>
      <c r="D11677" s="572">
        <v>101666.34</v>
      </c>
    </row>
    <row r="11678" spans="1:4" ht="51">
      <c r="A11678" s="571">
        <v>10601</v>
      </c>
      <c r="B11678" s="571" t="s">
        <v>2142</v>
      </c>
      <c r="C11678" s="571" t="s">
        <v>6748</v>
      </c>
      <c r="D11678" s="572">
        <v>1977613.23</v>
      </c>
    </row>
    <row r="11679" spans="1:4" ht="25.5">
      <c r="A11679" s="571">
        <v>26034</v>
      </c>
      <c r="B11679" s="571" t="s">
        <v>3123</v>
      </c>
      <c r="C11679" s="571" t="s">
        <v>6748</v>
      </c>
      <c r="D11679" s="572">
        <v>5206985.84</v>
      </c>
    </row>
    <row r="11680" spans="1:4" ht="25.5">
      <c r="A11680" s="571">
        <v>13894</v>
      </c>
      <c r="B11680" s="571" t="s">
        <v>2814</v>
      </c>
      <c r="C11680" s="571" t="s">
        <v>6748</v>
      </c>
      <c r="D11680" s="572">
        <v>392649.25</v>
      </c>
    </row>
    <row r="11681" spans="1:4" ht="25.5">
      <c r="A11681" s="571">
        <v>13895</v>
      </c>
      <c r="B11681" s="571" t="s">
        <v>2815</v>
      </c>
      <c r="C11681" s="571" t="s">
        <v>6748</v>
      </c>
      <c r="D11681" s="572">
        <v>527982.35</v>
      </c>
    </row>
    <row r="11682" spans="1:4" ht="25.5">
      <c r="A11682" s="571">
        <v>13892</v>
      </c>
      <c r="B11682" s="571" t="s">
        <v>2813</v>
      </c>
      <c r="C11682" s="571" t="s">
        <v>6748</v>
      </c>
      <c r="D11682" s="572">
        <v>647029.46</v>
      </c>
    </row>
    <row r="11683" spans="1:4" ht="25.5">
      <c r="A11683" s="571">
        <v>9914</v>
      </c>
      <c r="B11683" s="571" t="s">
        <v>2050</v>
      </c>
      <c r="C11683" s="571" t="s">
        <v>6748</v>
      </c>
      <c r="D11683" s="572">
        <v>700000</v>
      </c>
    </row>
    <row r="11684" spans="1:4" ht="63.75">
      <c r="A11684" s="571">
        <v>36485</v>
      </c>
      <c r="B11684" s="571" t="s">
        <v>3390</v>
      </c>
      <c r="C11684" s="571" t="s">
        <v>6748</v>
      </c>
      <c r="D11684" s="572">
        <v>372817.95</v>
      </c>
    </row>
    <row r="11685" spans="1:4" ht="38.25">
      <c r="A11685" s="571">
        <v>9912</v>
      </c>
      <c r="B11685" s="571" t="s">
        <v>2049</v>
      </c>
      <c r="C11685" s="571" t="s">
        <v>6748</v>
      </c>
      <c r="D11685" s="572">
        <v>1610000</v>
      </c>
    </row>
    <row r="11686" spans="1:4" ht="38.25">
      <c r="A11686" s="571">
        <v>9921</v>
      </c>
      <c r="B11686" s="571" t="s">
        <v>2051</v>
      </c>
      <c r="C11686" s="571" t="s">
        <v>6748</v>
      </c>
      <c r="D11686" s="572">
        <v>830514.15</v>
      </c>
    </row>
    <row r="11687" spans="1:4" ht="38.25">
      <c r="A11687" s="571">
        <v>21112</v>
      </c>
      <c r="B11687" s="571" t="s">
        <v>3032</v>
      </c>
      <c r="C11687" s="571" t="s">
        <v>6748</v>
      </c>
      <c r="D11687" s="572">
        <v>127.91</v>
      </c>
    </row>
    <row r="11688" spans="1:4" ht="25.5">
      <c r="A11688" s="571">
        <v>10228</v>
      </c>
      <c r="B11688" s="571" t="s">
        <v>2052</v>
      </c>
      <c r="C11688" s="571" t="s">
        <v>6748</v>
      </c>
      <c r="D11688" s="572">
        <v>148.6</v>
      </c>
    </row>
    <row r="11689" spans="1:4" ht="25.5">
      <c r="A11689" s="571">
        <v>11781</v>
      </c>
      <c r="B11689" s="571" t="s">
        <v>2480</v>
      </c>
      <c r="C11689" s="571" t="s">
        <v>6748</v>
      </c>
      <c r="D11689" s="572">
        <v>120.38</v>
      </c>
    </row>
    <row r="11690" spans="1:4" ht="25.5">
      <c r="A11690" s="571">
        <v>11746</v>
      </c>
      <c r="B11690" s="571" t="s">
        <v>2460</v>
      </c>
      <c r="C11690" s="571" t="s">
        <v>6748</v>
      </c>
      <c r="D11690" s="572">
        <v>23.1</v>
      </c>
    </row>
    <row r="11691" spans="1:4" ht="25.5">
      <c r="A11691" s="571">
        <v>11751</v>
      </c>
      <c r="B11691" s="571" t="s">
        <v>2465</v>
      </c>
      <c r="C11691" s="571" t="s">
        <v>6748</v>
      </c>
      <c r="D11691" s="572">
        <v>41.49</v>
      </c>
    </row>
    <row r="11692" spans="1:4" ht="25.5">
      <c r="A11692" s="571">
        <v>11750</v>
      </c>
      <c r="B11692" s="571" t="s">
        <v>2464</v>
      </c>
      <c r="C11692" s="571" t="s">
        <v>6748</v>
      </c>
      <c r="D11692" s="572">
        <v>34.43</v>
      </c>
    </row>
    <row r="11693" spans="1:4" ht="25.5">
      <c r="A11693" s="571">
        <v>11748</v>
      </c>
      <c r="B11693" s="571" t="s">
        <v>2462</v>
      </c>
      <c r="C11693" s="571" t="s">
        <v>6748</v>
      </c>
      <c r="D11693" s="572">
        <v>14.82</v>
      </c>
    </row>
    <row r="11694" spans="1:4" ht="25.5">
      <c r="A11694" s="571">
        <v>11747</v>
      </c>
      <c r="B11694" s="571" t="s">
        <v>2461</v>
      </c>
      <c r="C11694" s="571" t="s">
        <v>6748</v>
      </c>
      <c r="D11694" s="572">
        <v>63.98</v>
      </c>
    </row>
    <row r="11695" spans="1:4" ht="25.5">
      <c r="A11695" s="571">
        <v>11749</v>
      </c>
      <c r="B11695" s="571" t="s">
        <v>2463</v>
      </c>
      <c r="C11695" s="571" t="s">
        <v>6748</v>
      </c>
      <c r="D11695" s="572">
        <v>17.11</v>
      </c>
    </row>
    <row r="11696" spans="1:4" ht="38.25">
      <c r="A11696" s="571">
        <v>10236</v>
      </c>
      <c r="B11696" s="571" t="s">
        <v>2060</v>
      </c>
      <c r="C11696" s="571" t="s">
        <v>6748</v>
      </c>
      <c r="D11696" s="572">
        <v>56.45</v>
      </c>
    </row>
    <row r="11697" spans="1:4" ht="38.25">
      <c r="A11697" s="571">
        <v>10233</v>
      </c>
      <c r="B11697" s="571" t="s">
        <v>2057</v>
      </c>
      <c r="C11697" s="571" t="s">
        <v>6748</v>
      </c>
      <c r="D11697" s="572">
        <v>52.9</v>
      </c>
    </row>
    <row r="11698" spans="1:4" ht="38.25">
      <c r="A11698" s="571">
        <v>10234</v>
      </c>
      <c r="B11698" s="571" t="s">
        <v>2058</v>
      </c>
      <c r="C11698" s="571" t="s">
        <v>6748</v>
      </c>
      <c r="D11698" s="572">
        <v>33.32</v>
      </c>
    </row>
    <row r="11699" spans="1:4" ht="38.25">
      <c r="A11699" s="571">
        <v>10231</v>
      </c>
      <c r="B11699" s="571" t="s">
        <v>2055</v>
      </c>
      <c r="C11699" s="571" t="s">
        <v>6748</v>
      </c>
      <c r="D11699" s="572">
        <v>152.82</v>
      </c>
    </row>
    <row r="11700" spans="1:4" ht="38.25">
      <c r="A11700" s="571">
        <v>10232</v>
      </c>
      <c r="B11700" s="571" t="s">
        <v>2056</v>
      </c>
      <c r="C11700" s="571" t="s">
        <v>6748</v>
      </c>
      <c r="D11700" s="572">
        <v>85.52</v>
      </c>
    </row>
    <row r="11701" spans="1:4" ht="38.25">
      <c r="A11701" s="571">
        <v>10229</v>
      </c>
      <c r="B11701" s="571" t="s">
        <v>2053</v>
      </c>
      <c r="C11701" s="571" t="s">
        <v>6748</v>
      </c>
      <c r="D11701" s="572">
        <v>30.14</v>
      </c>
    </row>
    <row r="11702" spans="1:4" ht="38.25">
      <c r="A11702" s="571">
        <v>10235</v>
      </c>
      <c r="B11702" s="571" t="s">
        <v>2059</v>
      </c>
      <c r="C11702" s="571" t="s">
        <v>6748</v>
      </c>
      <c r="D11702" s="572">
        <v>209.51</v>
      </c>
    </row>
    <row r="11703" spans="1:4" ht="38.25">
      <c r="A11703" s="571">
        <v>10230</v>
      </c>
      <c r="B11703" s="571" t="s">
        <v>2054</v>
      </c>
      <c r="C11703" s="571" t="s">
        <v>6748</v>
      </c>
      <c r="D11703" s="572">
        <v>368.71</v>
      </c>
    </row>
    <row r="11704" spans="1:4" ht="38.25">
      <c r="A11704" s="571">
        <v>10409</v>
      </c>
      <c r="B11704" s="571" t="s">
        <v>2066</v>
      </c>
      <c r="C11704" s="571" t="s">
        <v>6748</v>
      </c>
      <c r="D11704" s="572">
        <v>109.54</v>
      </c>
    </row>
    <row r="11705" spans="1:4" ht="38.25">
      <c r="A11705" s="571">
        <v>10411</v>
      </c>
      <c r="B11705" s="571" t="s">
        <v>2068</v>
      </c>
      <c r="C11705" s="571" t="s">
        <v>6748</v>
      </c>
      <c r="D11705" s="572">
        <v>98.02</v>
      </c>
    </row>
    <row r="11706" spans="1:4" ht="38.25">
      <c r="A11706" s="571">
        <v>10404</v>
      </c>
      <c r="B11706" s="571" t="s">
        <v>2061</v>
      </c>
      <c r="C11706" s="571" t="s">
        <v>6748</v>
      </c>
      <c r="D11706" s="572">
        <v>39.75</v>
      </c>
    </row>
    <row r="11707" spans="1:4" ht="38.25">
      <c r="A11707" s="571">
        <v>10410</v>
      </c>
      <c r="B11707" s="571" t="s">
        <v>2067</v>
      </c>
      <c r="C11707" s="571" t="s">
        <v>6748</v>
      </c>
      <c r="D11707" s="572">
        <v>65.47</v>
      </c>
    </row>
    <row r="11708" spans="1:4" ht="38.25">
      <c r="A11708" s="571">
        <v>10405</v>
      </c>
      <c r="B11708" s="571" t="s">
        <v>2062</v>
      </c>
      <c r="C11708" s="571" t="s">
        <v>6748</v>
      </c>
      <c r="D11708" s="572">
        <v>219.46</v>
      </c>
    </row>
    <row r="11709" spans="1:4" ht="38.25">
      <c r="A11709" s="571">
        <v>10408</v>
      </c>
      <c r="B11709" s="571" t="s">
        <v>2065</v>
      </c>
      <c r="C11709" s="571" t="s">
        <v>6748</v>
      </c>
      <c r="D11709" s="572">
        <v>153.47</v>
      </c>
    </row>
    <row r="11710" spans="1:4" ht="38.25">
      <c r="A11710" s="571">
        <v>10412</v>
      </c>
      <c r="B11710" s="571" t="s">
        <v>2069</v>
      </c>
      <c r="C11710" s="571" t="s">
        <v>6748</v>
      </c>
      <c r="D11710" s="572">
        <v>48.17</v>
      </c>
    </row>
    <row r="11711" spans="1:4" ht="38.25">
      <c r="A11711" s="571">
        <v>10406</v>
      </c>
      <c r="B11711" s="571" t="s">
        <v>2063</v>
      </c>
      <c r="C11711" s="571" t="s">
        <v>6748</v>
      </c>
      <c r="D11711" s="572">
        <v>303.12</v>
      </c>
    </row>
    <row r="11712" spans="1:4" ht="38.25">
      <c r="A11712" s="571">
        <v>10407</v>
      </c>
      <c r="B11712" s="571" t="s">
        <v>2064</v>
      </c>
      <c r="C11712" s="571" t="s">
        <v>6748</v>
      </c>
      <c r="D11712" s="572">
        <v>470.15</v>
      </c>
    </row>
    <row r="11713" spans="1:4" ht="38.25">
      <c r="A11713" s="571">
        <v>10416</v>
      </c>
      <c r="B11713" s="571" t="s">
        <v>2073</v>
      </c>
      <c r="C11713" s="571" t="s">
        <v>6748</v>
      </c>
      <c r="D11713" s="572">
        <v>58.31</v>
      </c>
    </row>
    <row r="11714" spans="1:4" ht="38.25">
      <c r="A11714" s="571">
        <v>10419</v>
      </c>
      <c r="B11714" s="571" t="s">
        <v>2076</v>
      </c>
      <c r="C11714" s="571" t="s">
        <v>6748</v>
      </c>
      <c r="D11714" s="572">
        <v>50.62</v>
      </c>
    </row>
    <row r="11715" spans="1:4" ht="38.25">
      <c r="A11715" s="571">
        <v>21092</v>
      </c>
      <c r="B11715" s="571" t="s">
        <v>3024</v>
      </c>
      <c r="C11715" s="571" t="s">
        <v>6748</v>
      </c>
      <c r="D11715" s="572">
        <v>28.94</v>
      </c>
    </row>
    <row r="11716" spans="1:4" ht="25.5">
      <c r="A11716" s="571">
        <v>10418</v>
      </c>
      <c r="B11716" s="571" t="s">
        <v>2075</v>
      </c>
      <c r="C11716" s="571" t="s">
        <v>6748</v>
      </c>
      <c r="D11716" s="572">
        <v>33.74</v>
      </c>
    </row>
    <row r="11717" spans="1:4" ht="38.25">
      <c r="A11717" s="571">
        <v>12657</v>
      </c>
      <c r="B11717" s="571" t="s">
        <v>2690</v>
      </c>
      <c r="C11717" s="571" t="s">
        <v>6748</v>
      </c>
      <c r="D11717" s="572">
        <v>136.15</v>
      </c>
    </row>
    <row r="11718" spans="1:4" ht="25.5">
      <c r="A11718" s="571">
        <v>10417</v>
      </c>
      <c r="B11718" s="571" t="s">
        <v>2074</v>
      </c>
      <c r="C11718" s="571" t="s">
        <v>6748</v>
      </c>
      <c r="D11718" s="572">
        <v>84.97</v>
      </c>
    </row>
    <row r="11719" spans="1:4" ht="38.25">
      <c r="A11719" s="571">
        <v>10413</v>
      </c>
      <c r="B11719" s="571" t="s">
        <v>2070</v>
      </c>
      <c r="C11719" s="571" t="s">
        <v>6748</v>
      </c>
      <c r="D11719" s="572">
        <v>30.88</v>
      </c>
    </row>
    <row r="11720" spans="1:4" ht="25.5">
      <c r="A11720" s="571">
        <v>10414</v>
      </c>
      <c r="B11720" s="571" t="s">
        <v>2071</v>
      </c>
      <c r="C11720" s="571" t="s">
        <v>6748</v>
      </c>
      <c r="D11720" s="572">
        <v>185.93</v>
      </c>
    </row>
    <row r="11721" spans="1:4" ht="25.5">
      <c r="A11721" s="571">
        <v>10415</v>
      </c>
      <c r="B11721" s="571" t="s">
        <v>2072</v>
      </c>
      <c r="C11721" s="571" t="s">
        <v>6748</v>
      </c>
      <c r="D11721" s="572">
        <v>322.69</v>
      </c>
    </row>
    <row r="11722" spans="1:4" ht="25.5">
      <c r="A11722" s="571">
        <v>38643</v>
      </c>
      <c r="B11722" s="571" t="s">
        <v>3915</v>
      </c>
      <c r="C11722" s="571" t="s">
        <v>6748</v>
      </c>
      <c r="D11722" s="572">
        <v>32.75</v>
      </c>
    </row>
    <row r="11723" spans="1:4" ht="25.5">
      <c r="A11723" s="571">
        <v>6157</v>
      </c>
      <c r="B11723" s="571" t="s">
        <v>1694</v>
      </c>
      <c r="C11723" s="571" t="s">
        <v>6748</v>
      </c>
      <c r="D11723" s="572">
        <v>44.74</v>
      </c>
    </row>
    <row r="11724" spans="1:4" ht="25.5">
      <c r="A11724" s="571">
        <v>37588</v>
      </c>
      <c r="B11724" s="571" t="s">
        <v>3563</v>
      </c>
      <c r="C11724" s="571" t="s">
        <v>6748</v>
      </c>
      <c r="D11724" s="572">
        <v>20.79</v>
      </c>
    </row>
    <row r="11725" spans="1:4" ht="25.5">
      <c r="A11725" s="571">
        <v>6152</v>
      </c>
      <c r="B11725" s="571" t="s">
        <v>1690</v>
      </c>
      <c r="C11725" s="571" t="s">
        <v>6748</v>
      </c>
      <c r="D11725" s="572">
        <v>2.46</v>
      </c>
    </row>
    <row r="11726" spans="1:4" ht="25.5">
      <c r="A11726" s="571">
        <v>6158</v>
      </c>
      <c r="B11726" s="571" t="s">
        <v>1695</v>
      </c>
      <c r="C11726" s="571" t="s">
        <v>6748</v>
      </c>
      <c r="D11726" s="572">
        <v>2.97</v>
      </c>
    </row>
    <row r="11727" spans="1:4" ht="25.5">
      <c r="A11727" s="571">
        <v>6153</v>
      </c>
      <c r="B11727" s="571" t="s">
        <v>6647</v>
      </c>
      <c r="C11727" s="571" t="s">
        <v>6748</v>
      </c>
      <c r="D11727" s="572">
        <v>2.31</v>
      </c>
    </row>
    <row r="11728" spans="1:4" ht="25.5">
      <c r="A11728" s="571">
        <v>6156</v>
      </c>
      <c r="B11728" s="571" t="s">
        <v>1693</v>
      </c>
      <c r="C11728" s="571" t="s">
        <v>6748</v>
      </c>
      <c r="D11728" s="572">
        <v>2.93</v>
      </c>
    </row>
    <row r="11729" spans="1:4" ht="25.5">
      <c r="A11729" s="571">
        <v>6154</v>
      </c>
      <c r="B11729" s="571" t="s">
        <v>1691</v>
      </c>
      <c r="C11729" s="571" t="s">
        <v>6748</v>
      </c>
      <c r="D11729" s="572">
        <v>5.52</v>
      </c>
    </row>
    <row r="11730" spans="1:4" ht="38.25">
      <c r="A11730" s="571">
        <v>6155</v>
      </c>
      <c r="B11730" s="571" t="s">
        <v>1692</v>
      </c>
      <c r="C11730" s="571" t="s">
        <v>6748</v>
      </c>
      <c r="D11730" s="572">
        <v>11.4</v>
      </c>
    </row>
    <row r="11731" spans="1:4" ht="25.5">
      <c r="A11731" s="571">
        <v>3115</v>
      </c>
      <c r="B11731" s="571" t="s">
        <v>973</v>
      </c>
      <c r="C11731" s="571" t="s">
        <v>6748</v>
      </c>
      <c r="D11731" s="572">
        <v>16.03</v>
      </c>
    </row>
    <row r="11732" spans="1:4" ht="25.5">
      <c r="A11732" s="571">
        <v>3116</v>
      </c>
      <c r="B11732" s="571" t="s">
        <v>974</v>
      </c>
      <c r="C11732" s="571" t="s">
        <v>6748</v>
      </c>
      <c r="D11732" s="572">
        <v>16.53</v>
      </c>
    </row>
    <row r="11733" spans="1:4" ht="25.5">
      <c r="A11733" s="571">
        <v>38166</v>
      </c>
      <c r="B11733" s="571" t="s">
        <v>3794</v>
      </c>
      <c r="C11733" s="571" t="s">
        <v>6748</v>
      </c>
      <c r="D11733" s="572">
        <v>33.82</v>
      </c>
    </row>
    <row r="11734" spans="1:4" ht="25.5">
      <c r="A11734" s="571">
        <v>38108</v>
      </c>
      <c r="B11734" s="571" t="s">
        <v>3759</v>
      </c>
      <c r="C11734" s="571" t="s">
        <v>6748</v>
      </c>
      <c r="D11734" s="572">
        <v>27.6</v>
      </c>
    </row>
    <row r="11735" spans="1:4" ht="51">
      <c r="A11735" s="571">
        <v>38087</v>
      </c>
      <c r="B11735" s="571" t="s">
        <v>3739</v>
      </c>
      <c r="C11735" s="571" t="s">
        <v>6748</v>
      </c>
      <c r="D11735" s="572">
        <v>35.5</v>
      </c>
    </row>
    <row r="11736" spans="1:4" ht="25.5">
      <c r="A11736" s="571">
        <v>38109</v>
      </c>
      <c r="B11736" s="571" t="s">
        <v>3760</v>
      </c>
      <c r="C11736" s="571" t="s">
        <v>6748</v>
      </c>
      <c r="D11736" s="572">
        <v>44.11</v>
      </c>
    </row>
    <row r="11737" spans="1:4" ht="51">
      <c r="A11737" s="571">
        <v>38088</v>
      </c>
      <c r="B11737" s="571" t="s">
        <v>3740</v>
      </c>
      <c r="C11737" s="571" t="s">
        <v>6748</v>
      </c>
      <c r="D11737" s="572">
        <v>46.38</v>
      </c>
    </row>
    <row r="11738" spans="1:4" ht="25.5">
      <c r="A11738" s="571">
        <v>38110</v>
      </c>
      <c r="B11738" s="571" t="s">
        <v>3761</v>
      </c>
      <c r="C11738" s="571" t="s">
        <v>6748</v>
      </c>
      <c r="D11738" s="572">
        <v>16.97</v>
      </c>
    </row>
    <row r="11739" spans="1:4" ht="63.75">
      <c r="A11739" s="571">
        <v>38089</v>
      </c>
      <c r="B11739" s="571" t="s">
        <v>3741</v>
      </c>
      <c r="C11739" s="571" t="s">
        <v>6748</v>
      </c>
      <c r="D11739" s="572">
        <v>29.57</v>
      </c>
    </row>
    <row r="11740" spans="1:4" ht="25.5">
      <c r="A11740" s="571">
        <v>38111</v>
      </c>
      <c r="B11740" s="571" t="s">
        <v>3762</v>
      </c>
      <c r="C11740" s="571" t="s">
        <v>6748</v>
      </c>
      <c r="D11740" s="572">
        <v>18.97</v>
      </c>
    </row>
    <row r="11741" spans="1:4" ht="63.75">
      <c r="A11741" s="571">
        <v>38090</v>
      </c>
      <c r="B11741" s="571" t="s">
        <v>3742</v>
      </c>
      <c r="C11741" s="571" t="s">
        <v>6748</v>
      </c>
      <c r="D11741" s="572">
        <v>30.56</v>
      </c>
    </row>
    <row r="11742" spans="1:4" ht="25.5">
      <c r="A11742" s="571">
        <v>11786</v>
      </c>
      <c r="B11742" s="571" t="s">
        <v>2482</v>
      </c>
      <c r="C11742" s="571" t="s">
        <v>6748</v>
      </c>
      <c r="D11742" s="572">
        <v>247.76</v>
      </c>
    </row>
    <row r="11743" spans="1:4" ht="38.25">
      <c r="A11743" s="571">
        <v>13726</v>
      </c>
      <c r="B11743" s="571" t="s">
        <v>2804</v>
      </c>
      <c r="C11743" s="571" t="s">
        <v>6748</v>
      </c>
      <c r="D11743" s="572">
        <v>30285.71</v>
      </c>
    </row>
    <row r="11744" spans="1:4">
      <c r="A11744" s="571">
        <v>38400</v>
      </c>
      <c r="B11744" s="571" t="s">
        <v>3841</v>
      </c>
      <c r="C11744" s="571" t="s">
        <v>6748</v>
      </c>
      <c r="D11744" s="572">
        <v>16.75</v>
      </c>
    </row>
    <row r="11745" spans="1:4" ht="38.25">
      <c r="A11745" s="571">
        <v>12627</v>
      </c>
      <c r="B11745" s="571" t="s">
        <v>2687</v>
      </c>
      <c r="C11745" s="571" t="s">
        <v>6748</v>
      </c>
      <c r="D11745" s="572">
        <v>0.37</v>
      </c>
    </row>
    <row r="11746" spans="1:4" ht="25.5">
      <c r="A11746" s="571">
        <v>6138</v>
      </c>
      <c r="B11746" s="571" t="s">
        <v>1681</v>
      </c>
      <c r="C11746" s="571" t="s">
        <v>6748</v>
      </c>
      <c r="D11746" s="572">
        <v>1.54</v>
      </c>
    </row>
    <row r="11747" spans="1:4" ht="25.5">
      <c r="A11747" s="571">
        <v>39996</v>
      </c>
      <c r="B11747" s="571" t="s">
        <v>7278</v>
      </c>
      <c r="C11747" s="571" t="s">
        <v>6752</v>
      </c>
      <c r="D11747" s="572">
        <v>2.12</v>
      </c>
    </row>
    <row r="11748" spans="1:4" ht="38.25">
      <c r="A11748" s="571">
        <v>10478</v>
      </c>
      <c r="B11748" s="571" t="s">
        <v>2090</v>
      </c>
      <c r="C11748" s="571" t="s">
        <v>6747</v>
      </c>
      <c r="D11748" s="572">
        <v>22.79</v>
      </c>
    </row>
    <row r="11749" spans="1:4" ht="38.25">
      <c r="A11749" s="571">
        <v>40514</v>
      </c>
      <c r="B11749" s="571" t="s">
        <v>4377</v>
      </c>
      <c r="C11749" s="571" t="s">
        <v>6747</v>
      </c>
      <c r="D11749" s="572">
        <v>20.190000000000001</v>
      </c>
    </row>
    <row r="11750" spans="1:4" ht="25.5">
      <c r="A11750" s="571">
        <v>10475</v>
      </c>
      <c r="B11750" s="571" t="s">
        <v>2089</v>
      </c>
      <c r="C11750" s="571" t="s">
        <v>6747</v>
      </c>
      <c r="D11750" s="572">
        <v>20.05</v>
      </c>
    </row>
    <row r="11751" spans="1:4" ht="38.25">
      <c r="A11751" s="571">
        <v>10481</v>
      </c>
      <c r="B11751" s="571" t="s">
        <v>2091</v>
      </c>
      <c r="C11751" s="571" t="s">
        <v>6747</v>
      </c>
      <c r="D11751" s="572">
        <v>21.87</v>
      </c>
    </row>
    <row r="11752" spans="1:4">
      <c r="A11752" s="571">
        <v>4031</v>
      </c>
      <c r="B11752" s="571" t="s">
        <v>5976</v>
      </c>
      <c r="C11752" s="571" t="s">
        <v>6753</v>
      </c>
      <c r="D11752" s="572">
        <v>23.01</v>
      </c>
    </row>
    <row r="11753" spans="1:4">
      <c r="A11753" s="571">
        <v>4030</v>
      </c>
      <c r="B11753" s="571" t="s">
        <v>1297</v>
      </c>
      <c r="C11753" s="571" t="s">
        <v>6753</v>
      </c>
      <c r="D11753" s="572">
        <v>4.8899999999999997</v>
      </c>
    </row>
    <row r="11754" spans="1:4" ht="25.5">
      <c r="A11754" s="571">
        <v>39399</v>
      </c>
      <c r="B11754" s="571" t="s">
        <v>4085</v>
      </c>
      <c r="C11754" s="571" t="s">
        <v>6748</v>
      </c>
      <c r="D11754" s="572">
        <v>838.67</v>
      </c>
    </row>
    <row r="11755" spans="1:4" ht="25.5">
      <c r="A11755" s="571">
        <v>39400</v>
      </c>
      <c r="B11755" s="571" t="s">
        <v>4086</v>
      </c>
      <c r="C11755" s="571" t="s">
        <v>6748</v>
      </c>
      <c r="D11755" s="572">
        <v>911.6</v>
      </c>
    </row>
    <row r="11756" spans="1:4" ht="25.5">
      <c r="A11756" s="571">
        <v>39401</v>
      </c>
      <c r="B11756" s="571" t="s">
        <v>4087</v>
      </c>
      <c r="C11756" s="571" t="s">
        <v>6748</v>
      </c>
      <c r="D11756" s="572">
        <v>1022.59</v>
      </c>
    </row>
    <row r="11757" spans="1:4" ht="38.25">
      <c r="A11757" s="571">
        <v>11652</v>
      </c>
      <c r="B11757" s="571" t="s">
        <v>2400</v>
      </c>
      <c r="C11757" s="571" t="s">
        <v>6748</v>
      </c>
      <c r="D11757" s="572">
        <v>2200</v>
      </c>
    </row>
    <row r="11758" spans="1:4" ht="38.25">
      <c r="A11758" s="571">
        <v>13896</v>
      </c>
      <c r="B11758" s="571" t="s">
        <v>2816</v>
      </c>
      <c r="C11758" s="571" t="s">
        <v>6748</v>
      </c>
      <c r="D11758" s="572">
        <v>1973.59</v>
      </c>
    </row>
    <row r="11759" spans="1:4" ht="38.25">
      <c r="A11759" s="571">
        <v>13475</v>
      </c>
      <c r="B11759" s="571" t="s">
        <v>2797</v>
      </c>
      <c r="C11759" s="571" t="s">
        <v>6748</v>
      </c>
      <c r="D11759" s="572">
        <v>2404.0700000000002</v>
      </c>
    </row>
    <row r="11760" spans="1:4" ht="38.25">
      <c r="A11760" s="571">
        <v>25971</v>
      </c>
      <c r="B11760" s="571" t="s">
        <v>3106</v>
      </c>
      <c r="C11760" s="571" t="s">
        <v>6748</v>
      </c>
      <c r="D11760" s="572">
        <v>1953174.08</v>
      </c>
    </row>
    <row r="11761" spans="1:4" ht="38.25">
      <c r="A11761" s="571">
        <v>25970</v>
      </c>
      <c r="B11761" s="571" t="s">
        <v>3105</v>
      </c>
      <c r="C11761" s="571" t="s">
        <v>6748</v>
      </c>
      <c r="D11761" s="572">
        <v>822263.62</v>
      </c>
    </row>
    <row r="11762" spans="1:4" ht="38.25">
      <c r="A11762" s="571">
        <v>13476</v>
      </c>
      <c r="B11762" s="571" t="s">
        <v>2798</v>
      </c>
      <c r="C11762" s="571" t="s">
        <v>6748</v>
      </c>
      <c r="D11762" s="572">
        <v>828222.11</v>
      </c>
    </row>
    <row r="11763" spans="1:4" ht="38.25">
      <c r="A11763" s="571">
        <v>10488</v>
      </c>
      <c r="B11763" s="571" t="s">
        <v>2092</v>
      </c>
      <c r="C11763" s="571" t="s">
        <v>6748</v>
      </c>
      <c r="D11763" s="572">
        <v>1003400</v>
      </c>
    </row>
    <row r="11764" spans="1:4" ht="38.25">
      <c r="A11764" s="571">
        <v>13606</v>
      </c>
      <c r="B11764" s="571" t="s">
        <v>2803</v>
      </c>
      <c r="C11764" s="571" t="s">
        <v>6748</v>
      </c>
      <c r="D11764" s="572">
        <v>888998.05</v>
      </c>
    </row>
    <row r="11765" spans="1:4">
      <c r="A11765" s="571">
        <v>10489</v>
      </c>
      <c r="B11765" s="571" t="s">
        <v>2093</v>
      </c>
      <c r="C11765" s="571" t="s">
        <v>6751</v>
      </c>
      <c r="D11765" s="572">
        <v>12.13</v>
      </c>
    </row>
    <row r="11766" spans="1:4">
      <c r="A11766" s="571">
        <v>41073</v>
      </c>
      <c r="B11766" s="571" t="s">
        <v>4495</v>
      </c>
      <c r="C11766" s="571" t="s">
        <v>6936</v>
      </c>
      <c r="D11766" s="572">
        <v>2143.0700000000002</v>
      </c>
    </row>
    <row r="11767" spans="1:4" ht="38.25">
      <c r="A11767" s="571">
        <v>34391</v>
      </c>
      <c r="B11767" s="571" t="s">
        <v>3152</v>
      </c>
      <c r="C11767" s="571" t="s">
        <v>6753</v>
      </c>
      <c r="D11767" s="572">
        <v>504.18</v>
      </c>
    </row>
    <row r="11768" spans="1:4" ht="38.25">
      <c r="A11768" s="571">
        <v>10496</v>
      </c>
      <c r="B11768" s="571" t="s">
        <v>2098</v>
      </c>
      <c r="C11768" s="571" t="s">
        <v>6753</v>
      </c>
      <c r="D11768" s="572">
        <v>438.88</v>
      </c>
    </row>
    <row r="11769" spans="1:4" ht="38.25">
      <c r="A11769" s="571">
        <v>10497</v>
      </c>
      <c r="B11769" s="571" t="s">
        <v>2099</v>
      </c>
      <c r="C11769" s="571" t="s">
        <v>6753</v>
      </c>
      <c r="D11769" s="572">
        <v>1141.1099999999999</v>
      </c>
    </row>
    <row r="11770" spans="1:4" ht="38.25">
      <c r="A11770" s="571">
        <v>10504</v>
      </c>
      <c r="B11770" s="571" t="s">
        <v>2105</v>
      </c>
      <c r="C11770" s="571" t="s">
        <v>6753</v>
      </c>
      <c r="D11770" s="572">
        <v>1334.22</v>
      </c>
    </row>
    <row r="11771" spans="1:4" ht="25.5">
      <c r="A11771" s="571">
        <v>34390</v>
      </c>
      <c r="B11771" s="571" t="s">
        <v>3151</v>
      </c>
      <c r="C11771" s="571" t="s">
        <v>6753</v>
      </c>
      <c r="D11771" s="572">
        <v>393.24</v>
      </c>
    </row>
    <row r="11772" spans="1:4" ht="25.5">
      <c r="A11772" s="571">
        <v>34389</v>
      </c>
      <c r="B11772" s="571" t="s">
        <v>3150</v>
      </c>
      <c r="C11772" s="571" t="s">
        <v>6753</v>
      </c>
      <c r="D11772" s="572">
        <v>122.88</v>
      </c>
    </row>
    <row r="11773" spans="1:4" ht="25.5">
      <c r="A11773" s="571">
        <v>34388</v>
      </c>
      <c r="B11773" s="571" t="s">
        <v>3149</v>
      </c>
      <c r="C11773" s="571" t="s">
        <v>6753</v>
      </c>
      <c r="D11773" s="572">
        <v>174.65</v>
      </c>
    </row>
    <row r="11774" spans="1:4" ht="25.5">
      <c r="A11774" s="571">
        <v>34387</v>
      </c>
      <c r="B11774" s="571" t="s">
        <v>3148</v>
      </c>
      <c r="C11774" s="571" t="s">
        <v>6753</v>
      </c>
      <c r="D11774" s="572">
        <v>283.52</v>
      </c>
    </row>
    <row r="11775" spans="1:4">
      <c r="A11775" s="571">
        <v>11188</v>
      </c>
      <c r="B11775" s="571" t="s">
        <v>2291</v>
      </c>
      <c r="C11775" s="571" t="s">
        <v>6753</v>
      </c>
      <c r="D11775" s="572">
        <v>140.44</v>
      </c>
    </row>
    <row r="11776" spans="1:4">
      <c r="A11776" s="571">
        <v>11189</v>
      </c>
      <c r="B11776" s="571" t="s">
        <v>2292</v>
      </c>
      <c r="C11776" s="571" t="s">
        <v>6753</v>
      </c>
      <c r="D11776" s="572">
        <v>210.66</v>
      </c>
    </row>
    <row r="11777" spans="1:4">
      <c r="A11777" s="571">
        <v>21107</v>
      </c>
      <c r="B11777" s="571" t="s">
        <v>3029</v>
      </c>
      <c r="C11777" s="571" t="s">
        <v>6753</v>
      </c>
      <c r="D11777" s="572">
        <v>151.6</v>
      </c>
    </row>
    <row r="11778" spans="1:4">
      <c r="A11778" s="571">
        <v>34386</v>
      </c>
      <c r="B11778" s="571" t="s">
        <v>3147</v>
      </c>
      <c r="C11778" s="571" t="s">
        <v>6753</v>
      </c>
      <c r="D11778" s="572">
        <v>263.33</v>
      </c>
    </row>
    <row r="11779" spans="1:4" ht="25.5">
      <c r="A11779" s="571">
        <v>10490</v>
      </c>
      <c r="B11779" s="571" t="s">
        <v>2094</v>
      </c>
      <c r="C11779" s="571" t="s">
        <v>6753</v>
      </c>
      <c r="D11779" s="572">
        <v>79</v>
      </c>
    </row>
    <row r="11780" spans="1:4">
      <c r="A11780" s="571">
        <v>10492</v>
      </c>
      <c r="B11780" s="571" t="s">
        <v>2096</v>
      </c>
      <c r="C11780" s="571" t="s">
        <v>6753</v>
      </c>
      <c r="D11780" s="572">
        <v>105.33</v>
      </c>
    </row>
    <row r="11781" spans="1:4">
      <c r="A11781" s="571">
        <v>10493</v>
      </c>
      <c r="B11781" s="571" t="s">
        <v>2097</v>
      </c>
      <c r="C11781" s="571" t="s">
        <v>6753</v>
      </c>
      <c r="D11781" s="572">
        <v>122.88</v>
      </c>
    </row>
    <row r="11782" spans="1:4">
      <c r="A11782" s="571">
        <v>10491</v>
      </c>
      <c r="B11782" s="571" t="s">
        <v>2095</v>
      </c>
      <c r="C11782" s="571" t="s">
        <v>6753</v>
      </c>
      <c r="D11782" s="572">
        <v>149.22</v>
      </c>
    </row>
    <row r="11783" spans="1:4">
      <c r="A11783" s="571">
        <v>34385</v>
      </c>
      <c r="B11783" s="571" t="s">
        <v>3146</v>
      </c>
      <c r="C11783" s="571" t="s">
        <v>6753</v>
      </c>
      <c r="D11783" s="572">
        <v>217.68</v>
      </c>
    </row>
    <row r="11784" spans="1:4" ht="25.5">
      <c r="A11784" s="571">
        <v>10499</v>
      </c>
      <c r="B11784" s="571" t="s">
        <v>2101</v>
      </c>
      <c r="C11784" s="571" t="s">
        <v>6753</v>
      </c>
      <c r="D11784" s="572">
        <v>87.77</v>
      </c>
    </row>
    <row r="11785" spans="1:4" ht="25.5">
      <c r="A11785" s="571">
        <v>34384</v>
      </c>
      <c r="B11785" s="571" t="s">
        <v>3145</v>
      </c>
      <c r="C11785" s="571" t="s">
        <v>6753</v>
      </c>
      <c r="D11785" s="572">
        <v>263.33</v>
      </c>
    </row>
    <row r="11786" spans="1:4" ht="25.5">
      <c r="A11786" s="571">
        <v>11185</v>
      </c>
      <c r="B11786" s="571" t="s">
        <v>2289</v>
      </c>
      <c r="C11786" s="571" t="s">
        <v>6753</v>
      </c>
      <c r="D11786" s="572">
        <v>272.11</v>
      </c>
    </row>
    <row r="11787" spans="1:4" ht="25.5">
      <c r="A11787" s="571">
        <v>10507</v>
      </c>
      <c r="B11787" s="571" t="s">
        <v>2108</v>
      </c>
      <c r="C11787" s="571" t="s">
        <v>6753</v>
      </c>
      <c r="D11787" s="572">
        <v>226.49</v>
      </c>
    </row>
    <row r="11788" spans="1:4" ht="25.5">
      <c r="A11788" s="571">
        <v>10505</v>
      </c>
      <c r="B11788" s="571" t="s">
        <v>2106</v>
      </c>
      <c r="C11788" s="571" t="s">
        <v>6753</v>
      </c>
      <c r="D11788" s="572">
        <v>133.65</v>
      </c>
    </row>
    <row r="11789" spans="1:4" ht="25.5">
      <c r="A11789" s="571">
        <v>10506</v>
      </c>
      <c r="B11789" s="571" t="s">
        <v>2107</v>
      </c>
      <c r="C11789" s="571" t="s">
        <v>6753</v>
      </c>
      <c r="D11789" s="572">
        <v>174.46</v>
      </c>
    </row>
    <row r="11790" spans="1:4" ht="38.25">
      <c r="A11790" s="571">
        <v>5031</v>
      </c>
      <c r="B11790" s="571" t="s">
        <v>1549</v>
      </c>
      <c r="C11790" s="571" t="s">
        <v>6753</v>
      </c>
      <c r="D11790" s="572">
        <v>244.98</v>
      </c>
    </row>
    <row r="11791" spans="1:4" ht="25.5">
      <c r="A11791" s="571">
        <v>10502</v>
      </c>
      <c r="B11791" s="571" t="s">
        <v>2103</v>
      </c>
      <c r="C11791" s="571" t="s">
        <v>6753</v>
      </c>
      <c r="D11791" s="572">
        <v>285.45999999999998</v>
      </c>
    </row>
    <row r="11792" spans="1:4" ht="25.5">
      <c r="A11792" s="571">
        <v>10501</v>
      </c>
      <c r="B11792" s="571" t="s">
        <v>2102</v>
      </c>
      <c r="C11792" s="571" t="s">
        <v>6753</v>
      </c>
      <c r="D11792" s="572">
        <v>161.27000000000001</v>
      </c>
    </row>
    <row r="11793" spans="1:4" ht="25.5">
      <c r="A11793" s="571">
        <v>10503</v>
      </c>
      <c r="B11793" s="571" t="s">
        <v>2104</v>
      </c>
      <c r="C11793" s="571" t="s">
        <v>6753</v>
      </c>
      <c r="D11793" s="572">
        <v>217.88</v>
      </c>
    </row>
    <row r="11794" spans="1:4" ht="38.25">
      <c r="A11794" s="571">
        <v>40270</v>
      </c>
      <c r="B11794" s="571" t="s">
        <v>7279</v>
      </c>
      <c r="C11794" s="571" t="s">
        <v>6752</v>
      </c>
      <c r="D11794" s="572">
        <v>45.38</v>
      </c>
    </row>
    <row r="11795" spans="1:4" ht="38.25">
      <c r="A11795" s="571">
        <v>20213</v>
      </c>
      <c r="B11795" s="571" t="s">
        <v>2963</v>
      </c>
      <c r="C11795" s="571" t="s">
        <v>6752</v>
      </c>
      <c r="D11795" s="572">
        <v>6.6</v>
      </c>
    </row>
    <row r="11796" spans="1:4" ht="38.25">
      <c r="A11796" s="571">
        <v>20211</v>
      </c>
      <c r="B11796" s="571" t="s">
        <v>6968</v>
      </c>
      <c r="C11796" s="571" t="s">
        <v>6752</v>
      </c>
      <c r="D11796" s="572">
        <v>9.75</v>
      </c>
    </row>
    <row r="11797" spans="1:4" ht="38.25">
      <c r="A11797" s="571">
        <v>4472</v>
      </c>
      <c r="B11797" s="571" t="s">
        <v>1446</v>
      </c>
      <c r="C11797" s="571" t="s">
        <v>6752</v>
      </c>
      <c r="D11797" s="572">
        <v>13.47</v>
      </c>
    </row>
    <row r="11798" spans="1:4" ht="38.25">
      <c r="A11798" s="571">
        <v>35272</v>
      </c>
      <c r="B11798" s="571" t="s">
        <v>3325</v>
      </c>
      <c r="C11798" s="571" t="s">
        <v>6752</v>
      </c>
      <c r="D11798" s="572">
        <v>17.7</v>
      </c>
    </row>
    <row r="11799" spans="1:4" ht="38.25">
      <c r="A11799" s="571">
        <v>4425</v>
      </c>
      <c r="B11799" s="571" t="s">
        <v>1438</v>
      </c>
      <c r="C11799" s="571" t="s">
        <v>6752</v>
      </c>
      <c r="D11799" s="572">
        <v>9.9</v>
      </c>
    </row>
    <row r="11800" spans="1:4" ht="38.25">
      <c r="A11800" s="571">
        <v>4481</v>
      </c>
      <c r="B11800" s="571" t="s">
        <v>102</v>
      </c>
      <c r="C11800" s="571" t="s">
        <v>6752</v>
      </c>
      <c r="D11800" s="572">
        <v>18.23</v>
      </c>
    </row>
    <row r="11801" spans="1:4">
      <c r="A11801" s="571">
        <v>34345</v>
      </c>
      <c r="B11801" s="571" t="s">
        <v>3133</v>
      </c>
      <c r="C11801" s="571" t="s">
        <v>6751</v>
      </c>
      <c r="D11801" s="572">
        <v>9.83</v>
      </c>
    </row>
    <row r="11802" spans="1:4">
      <c r="A11802" s="571">
        <v>41096</v>
      </c>
      <c r="B11802" s="571" t="s">
        <v>4517</v>
      </c>
      <c r="C11802" s="571" t="s">
        <v>6936</v>
      </c>
      <c r="D11802" s="572">
        <v>1734.87</v>
      </c>
    </row>
    <row r="11803" spans="1:4" ht="38.25">
      <c r="A11803" s="571">
        <v>41776</v>
      </c>
      <c r="B11803" s="571" t="s">
        <v>4524</v>
      </c>
      <c r="C11803" s="571" t="s">
        <v>6751</v>
      </c>
      <c r="D11803" s="572">
        <v>12.12</v>
      </c>
    </row>
    <row r="11804" spans="1:4" ht="38.25">
      <c r="A11804" s="571">
        <v>4487</v>
      </c>
      <c r="B11804" s="571" t="s">
        <v>1447</v>
      </c>
      <c r="C11804" s="571" t="s">
        <v>6752</v>
      </c>
      <c r="D11804" s="572">
        <v>8.85</v>
      </c>
    </row>
    <row r="11805" spans="1:4">
      <c r="A11805" s="571">
        <v>11157</v>
      </c>
      <c r="B11805" s="571" t="s">
        <v>2284</v>
      </c>
      <c r="C11805" s="571" t="s">
        <v>6809</v>
      </c>
      <c r="D11805" s="572">
        <v>126.03</v>
      </c>
    </row>
  </sheetData>
  <mergeCells count="1">
    <mergeCell ref="E10775:G10775"/>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M207"/>
  <sheetViews>
    <sheetView showZeros="0" view="pageBreakPreview" topLeftCell="A34" zoomScale="85" zoomScaleNormal="70" zoomScaleSheetLayoutView="85" workbookViewId="0">
      <selection activeCell="E69" sqref="E69"/>
    </sheetView>
  </sheetViews>
  <sheetFormatPr defaultRowHeight="12.75"/>
  <cols>
    <col min="1" max="1" width="10.5703125" style="268" customWidth="1"/>
    <col min="2" max="2" width="16.28515625" style="293" bestFit="1" customWidth="1"/>
    <col min="3" max="3" width="15" style="293" bestFit="1" customWidth="1"/>
    <col min="4" max="4" width="12" style="294" bestFit="1" customWidth="1"/>
    <col min="5" max="5" width="66" style="295" customWidth="1"/>
    <col min="6" max="6" width="9.28515625" style="293" bestFit="1" customWidth="1"/>
    <col min="7" max="7" width="12.42578125" style="296" bestFit="1" customWidth="1"/>
    <col min="8" max="8" width="13.140625" style="297" bestFit="1" customWidth="1"/>
    <col min="9" max="9" width="18.5703125" style="304" bestFit="1" customWidth="1"/>
    <col min="10" max="10" width="9.85546875" style="268" hidden="1" customWidth="1"/>
    <col min="11" max="11" width="6.42578125" style="268" hidden="1" customWidth="1"/>
    <col min="12" max="12" width="0" style="268" hidden="1" customWidth="1"/>
    <col min="13" max="16384" width="9.140625" style="268"/>
  </cols>
  <sheetData>
    <row r="1" spans="1:9" ht="13.5" thickBot="1"/>
    <row r="2" spans="1:9" ht="102" customHeight="1" thickBot="1">
      <c r="B2" s="655"/>
      <c r="C2" s="656"/>
      <c r="D2" s="656"/>
      <c r="E2" s="656"/>
      <c r="F2" s="656"/>
      <c r="G2" s="656"/>
      <c r="H2" s="656"/>
      <c r="I2" s="657"/>
    </row>
    <row r="3" spans="1:9">
      <c r="B3" s="658" t="str">
        <f>'4-ORÇAMENTO'!B3:G3</f>
        <v>OBRA: MANUTENÇÃO E REVITALIÇÃO DO GINÁSIO ESPORTIVO</v>
      </c>
      <c r="C3" s="659"/>
      <c r="D3" s="659"/>
      <c r="E3" s="659"/>
      <c r="F3" s="659"/>
      <c r="G3" s="659"/>
      <c r="H3" s="659"/>
      <c r="I3" s="660"/>
    </row>
    <row r="4" spans="1:9">
      <c r="B4" s="658" t="str">
        <f>'4-ORÇAMENTO'!B4:G4</f>
        <v>LOCAL: GINÁSIO JORGE MUSSA</v>
      </c>
      <c r="C4" s="659"/>
      <c r="D4" s="659"/>
      <c r="E4" s="659"/>
      <c r="F4" s="659"/>
      <c r="G4" s="659"/>
      <c r="H4" s="659"/>
      <c r="I4" s="660"/>
    </row>
    <row r="5" spans="1:9">
      <c r="B5" s="658" t="str">
        <f>'4-ORÇAMENTO'!B5:G5</f>
        <v>ENDEREÇO: RUA GONÇALO DOMINGOS DE CAMPOS, S/N, FIGUEIRINHA</v>
      </c>
      <c r="C5" s="659"/>
      <c r="D5" s="659"/>
      <c r="E5" s="659"/>
      <c r="F5" s="659"/>
      <c r="G5" s="659"/>
      <c r="H5" s="659"/>
      <c r="I5" s="660"/>
    </row>
    <row r="6" spans="1:9" ht="15" customHeight="1">
      <c r="B6" s="658" t="str">
        <f>'4-ORÇAMENTO'!B6:G6</f>
        <v>MUNICÍPIO: VÁRZEA GRANDE - MT</v>
      </c>
      <c r="C6" s="659"/>
      <c r="D6" s="659"/>
      <c r="E6" s="659"/>
      <c r="F6" s="659"/>
      <c r="G6" s="659"/>
      <c r="H6" s="659"/>
      <c r="I6" s="660"/>
    </row>
    <row r="7" spans="1:9" ht="13.5" thickBot="1">
      <c r="B7" s="658" t="str">
        <f>'4-ORÇAMENTO'!B7:G7</f>
        <v>DATA BASE: SINAPI MAIO- COM DESONERAÇÃO / 2018 - BDI - 28,24%</v>
      </c>
      <c r="C7" s="659"/>
      <c r="D7" s="659"/>
      <c r="E7" s="659"/>
      <c r="F7" s="659"/>
      <c r="G7" s="659"/>
      <c r="H7" s="659"/>
      <c r="I7" s="660"/>
    </row>
    <row r="8" spans="1:9" ht="13.5" thickBot="1">
      <c r="B8" s="669" t="s">
        <v>6121</v>
      </c>
      <c r="C8" s="670"/>
      <c r="D8" s="671"/>
      <c r="E8" s="661" t="s">
        <v>25</v>
      </c>
      <c r="F8" s="663" t="s">
        <v>6118</v>
      </c>
      <c r="G8" s="665" t="s">
        <v>6122</v>
      </c>
      <c r="H8" s="667" t="s">
        <v>6119</v>
      </c>
      <c r="I8" s="667" t="s">
        <v>6120</v>
      </c>
    </row>
    <row r="9" spans="1:9" ht="13.5" thickBot="1">
      <c r="A9" s="274"/>
      <c r="B9" s="275" t="s">
        <v>6116</v>
      </c>
      <c r="C9" s="275" t="s">
        <v>6117</v>
      </c>
      <c r="D9" s="276" t="s">
        <v>6</v>
      </c>
      <c r="E9" s="662"/>
      <c r="F9" s="664"/>
      <c r="G9" s="666"/>
      <c r="H9" s="668"/>
      <c r="I9" s="668"/>
    </row>
    <row r="10" spans="1:9">
      <c r="B10" s="277"/>
      <c r="C10" s="121"/>
      <c r="D10" s="278"/>
      <c r="E10" s="279"/>
      <c r="F10" s="121"/>
      <c r="G10" s="482"/>
      <c r="H10" s="280"/>
      <c r="I10" s="292"/>
    </row>
    <row r="11" spans="1:9">
      <c r="B11" s="392" t="s">
        <v>12648</v>
      </c>
      <c r="C11" s="121"/>
      <c r="D11" s="278"/>
      <c r="E11" s="279"/>
      <c r="F11" s="121"/>
      <c r="G11" s="510"/>
      <c r="H11" s="280"/>
      <c r="I11" s="292"/>
    </row>
    <row r="12" spans="1:9">
      <c r="B12" s="277"/>
      <c r="C12" s="121"/>
      <c r="D12" s="518"/>
      <c r="E12" s="521"/>
      <c r="F12" s="522"/>
      <c r="G12" s="102"/>
      <c r="H12" s="523"/>
      <c r="I12" s="524"/>
    </row>
    <row r="13" spans="1:9">
      <c r="B13" s="281" t="s">
        <v>12871</v>
      </c>
      <c r="C13" s="403"/>
      <c r="D13" s="404"/>
      <c r="E13" s="282" t="s">
        <v>12663</v>
      </c>
      <c r="F13" s="283" t="s">
        <v>78</v>
      </c>
      <c r="G13" s="284">
        <v>1</v>
      </c>
      <c r="H13" s="285"/>
      <c r="I13" s="302">
        <f>SUM(I14:I15)</f>
        <v>2.1454</v>
      </c>
    </row>
    <row r="14" spans="1:9">
      <c r="B14" s="269" t="s">
        <v>6112</v>
      </c>
      <c r="C14" s="272" t="s">
        <v>11</v>
      </c>
      <c r="D14" s="286">
        <v>3</v>
      </c>
      <c r="E14" s="287" t="str">
        <f>IF($D14&lt;&gt;"",VLOOKUP($D14,'2-SINAPI MAIO 2018'!$A$1:$G$11396,2,FALSE),"")</f>
        <v>ACIDO MURIATICO, DILUICAO 10% A 12% PARA USO EM LIMPEZA</v>
      </c>
      <c r="F14" s="288" t="s">
        <v>126</v>
      </c>
      <c r="G14" s="290">
        <v>0.05</v>
      </c>
      <c r="H14" s="298">
        <f>IF($D14&lt;&gt;"",VLOOKUP($D14,'2-SINAPI MAIO 2018'!$A$1:$D$11396,4,FALSE),"")</f>
        <v>3.26</v>
      </c>
      <c r="I14" s="291">
        <f>H14*G14</f>
        <v>0.16300000000000001</v>
      </c>
    </row>
    <row r="15" spans="1:9">
      <c r="B15" s="269" t="s">
        <v>6111</v>
      </c>
      <c r="C15" s="272" t="s">
        <v>11</v>
      </c>
      <c r="D15" s="286">
        <v>88316</v>
      </c>
      <c r="E15" s="287" t="str">
        <f>IF($D15&lt;&gt;"",VLOOKUP($D15,'2-SINAPI MAIO 2018'!$A$1:$G$11396,2,FALSE),"")</f>
        <v>SERVENTE COM ENCARGOS COMPLEMENTARES</v>
      </c>
      <c r="F15" s="288" t="s">
        <v>26</v>
      </c>
      <c r="G15" s="290">
        <v>0.14000000000000001</v>
      </c>
      <c r="H15" s="298">
        <f>IF($D15&lt;&gt;"",VLOOKUP($D15,'2-SINAPI MAIO 2018'!$A$1:$D$11396,4,FALSE),"")</f>
        <v>14.16</v>
      </c>
      <c r="I15" s="291">
        <f>H15*G15</f>
        <v>1.9824000000000002</v>
      </c>
    </row>
    <row r="16" spans="1:9">
      <c r="B16" s="277"/>
      <c r="C16" s="121"/>
      <c r="D16" s="518"/>
      <c r="E16" s="388"/>
      <c r="F16" s="389"/>
      <c r="G16" s="542"/>
      <c r="H16" s="390"/>
      <c r="I16" s="292"/>
    </row>
    <row r="17" spans="2:9">
      <c r="B17" s="281" t="s">
        <v>12849</v>
      </c>
      <c r="C17" s="403"/>
      <c r="D17" s="404"/>
      <c r="E17" s="282" t="s">
        <v>6712</v>
      </c>
      <c r="F17" s="283" t="s">
        <v>52</v>
      </c>
      <c r="G17" s="284">
        <v>1</v>
      </c>
      <c r="H17" s="285"/>
      <c r="I17" s="302">
        <f>SUM(I18:I28)</f>
        <v>1815.5609999999999</v>
      </c>
    </row>
    <row r="18" spans="2:9" ht="25.5">
      <c r="B18" s="269" t="s">
        <v>6111</v>
      </c>
      <c r="C18" s="272" t="s">
        <v>11</v>
      </c>
      <c r="D18" s="286">
        <v>88248</v>
      </c>
      <c r="E18" s="287" t="str">
        <f>IF($D18&lt;&gt;"",VLOOKUP($D18,'2-SINAPI MAIO 2018'!$A$1:$G$11396,2,FALSE),"")</f>
        <v>AUXILIAR DE ENCANADOR OU BOMBEIRO HIDRÁULICO COM ENCARGOS COMPLEMENTARES</v>
      </c>
      <c r="F18" s="288" t="str">
        <f>IF($D18&lt;&gt;"",VLOOKUP($D18,'2-SINAPI MAIO 2018'!$1:$1048576,3,FALSE),"")</f>
        <v>H</v>
      </c>
      <c r="G18" s="289">
        <v>5</v>
      </c>
      <c r="H18" s="298">
        <f>IF($D18&lt;&gt;"",VLOOKUP($D18,'2-SINAPI MAIO 2018'!$A$1:$D$11396,4,FALSE),"")</f>
        <v>13.97</v>
      </c>
      <c r="I18" s="303">
        <f>G18*H18</f>
        <v>69.850000000000009</v>
      </c>
    </row>
    <row r="19" spans="2:9">
      <c r="B19" s="269" t="s">
        <v>6111</v>
      </c>
      <c r="C19" s="272" t="s">
        <v>11</v>
      </c>
      <c r="D19" s="286">
        <v>88262</v>
      </c>
      <c r="E19" s="287" t="str">
        <f>IF($D19&lt;&gt;"",VLOOKUP($D19,'2-SINAPI MAIO 2018'!$A$1:$G$11396,2,FALSE),"")</f>
        <v>CARPINTEIRO DE FORMAS COM ENCARGOS COMPLEMENTARES</v>
      </c>
      <c r="F19" s="288" t="str">
        <f>IF($D19&lt;&gt;"",VLOOKUP($D19,'2-SINAPI MAIO 2018'!$1:$1048576,3,FALSE),"")</f>
        <v>H</v>
      </c>
      <c r="G19" s="289">
        <v>10</v>
      </c>
      <c r="H19" s="298">
        <f>IF($D19&lt;&gt;"",VLOOKUP($D19,'2-SINAPI MAIO 2018'!$A$1:$D$11396,4,FALSE),"")</f>
        <v>17.350000000000001</v>
      </c>
      <c r="I19" s="303">
        <f t="shared" ref="I19:I26" si="0">G19*H19</f>
        <v>173.5</v>
      </c>
    </row>
    <row r="20" spans="2:9">
      <c r="B20" s="269" t="s">
        <v>6111</v>
      </c>
      <c r="C20" s="272" t="s">
        <v>11</v>
      </c>
      <c r="D20" s="286">
        <v>88316</v>
      </c>
      <c r="E20" s="287" t="str">
        <f>IF($D20&lt;&gt;"",VLOOKUP($D20,'2-SINAPI MAIO 2018'!$A$1:$G$11396,2,FALSE),"")</f>
        <v>SERVENTE COM ENCARGOS COMPLEMENTARES</v>
      </c>
      <c r="F20" s="288" t="str">
        <f>IF($D20&lt;&gt;"",VLOOKUP($D20,'2-SINAPI MAIO 2018'!$1:$1048576,3,FALSE),"")</f>
        <v>H</v>
      </c>
      <c r="G20" s="289">
        <v>10</v>
      </c>
      <c r="H20" s="298">
        <f>IF($D20&lt;&gt;"",VLOOKUP($D20,'2-SINAPI MAIO 2018'!$A$1:$D$11396,4,FALSE),"")</f>
        <v>14.16</v>
      </c>
      <c r="I20" s="303">
        <f t="shared" si="0"/>
        <v>141.6</v>
      </c>
    </row>
    <row r="21" spans="2:9">
      <c r="B21" s="269" t="s">
        <v>6111</v>
      </c>
      <c r="C21" s="272" t="s">
        <v>11</v>
      </c>
      <c r="D21" s="286">
        <v>88309</v>
      </c>
      <c r="E21" s="287" t="str">
        <f>IF($D21&lt;&gt;"",VLOOKUP($D21,'2-SINAPI MAIO 2018'!$A$1:$G$11396,2,FALSE),"")</f>
        <v>PEDREIRO COM ENCARGOS COMPLEMENTARES</v>
      </c>
      <c r="F21" s="288" t="str">
        <f>IF($D21&lt;&gt;"",VLOOKUP($D21,'2-SINAPI MAIO 2018'!$1:$1048576,3,FALSE),"")</f>
        <v>H</v>
      </c>
      <c r="G21" s="289">
        <v>10</v>
      </c>
      <c r="H21" s="298">
        <f>IF($D21&lt;&gt;"",VLOOKUP($D21,'2-SINAPI MAIO 2018'!$A$1:$D$11396,4,FALSE),"")</f>
        <v>17.45</v>
      </c>
      <c r="I21" s="303">
        <f t="shared" si="0"/>
        <v>174.5</v>
      </c>
    </row>
    <row r="22" spans="2:9" ht="25.5">
      <c r="B22" s="269" t="s">
        <v>6111</v>
      </c>
      <c r="C22" s="272" t="s">
        <v>11</v>
      </c>
      <c r="D22" s="286">
        <v>88267</v>
      </c>
      <c r="E22" s="287" t="str">
        <f>IF($D22&lt;&gt;"",VLOOKUP($D22,'2-SINAPI MAIO 2018'!$A$1:$G$11396,2,FALSE),"")</f>
        <v>ENCANADOR OU BOMBEIRO HIDRÁULICO COM ENCARGOS COMPLEMENTARES</v>
      </c>
      <c r="F22" s="288" t="str">
        <f>IF($D22&lt;&gt;"",VLOOKUP($D22,'2-SINAPI MAIO 2018'!$1:$1048576,3,FALSE),"")</f>
        <v>H</v>
      </c>
      <c r="G22" s="289">
        <v>10</v>
      </c>
      <c r="H22" s="298">
        <f>IF($D22&lt;&gt;"",VLOOKUP($D22,'2-SINAPI MAIO 2018'!$A$1:$D$11396,4,FALSE),"")</f>
        <v>17.87</v>
      </c>
      <c r="I22" s="303">
        <f t="shared" si="0"/>
        <v>178.70000000000002</v>
      </c>
    </row>
    <row r="23" spans="2:9">
      <c r="B23" s="269" t="s">
        <v>6112</v>
      </c>
      <c r="C23" s="272" t="s">
        <v>11</v>
      </c>
      <c r="D23" s="286">
        <v>5061</v>
      </c>
      <c r="E23" s="287" t="str">
        <f>IF($D23&lt;&gt;"",VLOOKUP($D23,'2-SINAPI MAIO 2018'!$A$1:$G$11396,2,FALSE),"")</f>
        <v>PREGO DE ACO POLIDO COM CABECA 18 X 27 (2 1/2 X 10)</v>
      </c>
      <c r="F23" s="288" t="str">
        <f>IF($D23&lt;&gt;"",VLOOKUP($D23,'2-SINAPI MAIO 2018'!$1:$1048576,3,FALSE),"")</f>
        <v xml:space="preserve">KG    </v>
      </c>
      <c r="G23" s="289">
        <v>1</v>
      </c>
      <c r="H23" s="298">
        <f>IF($D23&lt;&gt;"",VLOOKUP($D23,'2-SINAPI MAIO 2018'!$A$1:$D$11396,4,FALSE),"")</f>
        <v>9</v>
      </c>
      <c r="I23" s="303">
        <f t="shared" si="0"/>
        <v>9</v>
      </c>
    </row>
    <row r="24" spans="2:9">
      <c r="B24" s="269" t="s">
        <v>6112</v>
      </c>
      <c r="C24" s="272" t="s">
        <v>11</v>
      </c>
      <c r="D24" s="286">
        <v>20247</v>
      </c>
      <c r="E24" s="287" t="str">
        <f>IF($D24&lt;&gt;"",VLOOKUP($D24,'2-SINAPI MAIO 2018'!$A$1:$G$11396,2,FALSE),"")</f>
        <v>PREGO DE ACO POLIDO COM CABECA 15 X 15 (1 1/4 X 13)</v>
      </c>
      <c r="F24" s="288" t="str">
        <f>IF($D24&lt;&gt;"",VLOOKUP($D24,'2-SINAPI MAIO 2018'!$1:$1048576,3,FALSE),"")</f>
        <v xml:space="preserve">KG    </v>
      </c>
      <c r="G24" s="289">
        <v>1</v>
      </c>
      <c r="H24" s="298">
        <f>IF($D24&lt;&gt;"",VLOOKUP($D24,'2-SINAPI MAIO 2018'!$A$1:$D$11396,4,FALSE),"")</f>
        <v>10.130000000000001</v>
      </c>
      <c r="I24" s="303">
        <f t="shared" si="0"/>
        <v>10.130000000000001</v>
      </c>
    </row>
    <row r="25" spans="2:9" ht="25.5">
      <c r="B25" s="269" t="s">
        <v>6112</v>
      </c>
      <c r="C25" s="272" t="s">
        <v>11</v>
      </c>
      <c r="D25" s="286">
        <v>3997</v>
      </c>
      <c r="E25" s="287" t="str">
        <f>IF($D25&lt;&gt;"",VLOOKUP($D25,'2-SINAPI MAIO 2018'!$A$1:$G$11396,2,FALSE),"")</f>
        <v>MADEIRA SERRADA NAO APARELHADA DE MACARANDUBA, ANGELIM OU EQUIVALENTE DA REGIAO</v>
      </c>
      <c r="F25" s="288" t="str">
        <f>IF($D25&lt;&gt;"",VLOOKUP($D25,'2-SINAPI MAIO 2018'!$1:$1048576,3,FALSE),"")</f>
        <v xml:space="preserve">M3    </v>
      </c>
      <c r="G25" s="289">
        <v>0.1</v>
      </c>
      <c r="H25" s="298">
        <f>IF($D25&lt;&gt;"",VLOOKUP($D25,'2-SINAPI MAIO 2018'!$A$1:$D$11396,4,FALSE),"")</f>
        <v>1531.01</v>
      </c>
      <c r="I25" s="303">
        <f t="shared" si="0"/>
        <v>153.101</v>
      </c>
    </row>
    <row r="26" spans="2:9">
      <c r="B26" s="269" t="s">
        <v>6711</v>
      </c>
      <c r="C26" s="272" t="s">
        <v>11</v>
      </c>
      <c r="D26" s="286">
        <v>88503</v>
      </c>
      <c r="E26" s="287" t="str">
        <f>IF($D26&lt;&gt;"",VLOOKUP($D26,'2-SINAPI MAIO 2018'!$A$1:$G$11396,2,FALSE),"")</f>
        <v>CAIXA D´ÁGUA EM POLIETILENO, 1000 LITROS, COM ACESSÓRIOS</v>
      </c>
      <c r="F26" s="288" t="str">
        <f>IF($D26&lt;&gt;"",VLOOKUP($D26,'2-SINAPI MAIO 2018'!$1:$1048576,3,FALSE),"")</f>
        <v>UN</v>
      </c>
      <c r="G26" s="289">
        <v>1</v>
      </c>
      <c r="H26" s="298">
        <f>IF($D26&lt;&gt;"",VLOOKUP($D26,'2-SINAPI MAIO 2018'!$A$1:$D$11396,4,FALSE),"")</f>
        <v>645.78</v>
      </c>
      <c r="I26" s="303">
        <f t="shared" si="0"/>
        <v>645.78</v>
      </c>
    </row>
    <row r="27" spans="2:9" ht="41.25" customHeight="1">
      <c r="B27" s="269" t="s">
        <v>6111</v>
      </c>
      <c r="C27" s="272" t="s">
        <v>11</v>
      </c>
      <c r="D27" s="286">
        <v>90694</v>
      </c>
      <c r="E27" s="287" t="str">
        <f>IF($D27&lt;&gt;"",VLOOKUP($D27,'2-SINAPI MAIO 2018'!$A$1:$G$11396,2,FALSE),"")</f>
        <v>TUBO DE PVC PARA REDE COLETORA DE ESGOTO DE PAREDE MACIÇA, DN 100 MM, JUNTA ELÁSTICA, INSTALADO EM LOCAL COM NÍVEL BAIXO DE INTERFERÊNCIAS - FORNECIMENTO E ASSENTAMENTO. AF_06/2015</v>
      </c>
      <c r="F27" s="288" t="str">
        <f>IF($D27&lt;&gt;"",VLOOKUP($D27,'2-SINAPI MAIO 2018'!$1:$1048576,3,FALSE),"")</f>
        <v>M</v>
      </c>
      <c r="G27" s="289">
        <v>10</v>
      </c>
      <c r="H27" s="298">
        <f>IF($D27&lt;&gt;"",VLOOKUP($D27,'2-SINAPI MAIO 2018'!$A$1:$D$11396,4,FALSE),"")</f>
        <v>19.260000000000002</v>
      </c>
      <c r="I27" s="303">
        <f>G27*H27</f>
        <v>192.60000000000002</v>
      </c>
    </row>
    <row r="28" spans="2:9" ht="32.25" customHeight="1">
      <c r="B28" s="269" t="s">
        <v>6111</v>
      </c>
      <c r="C28" s="272" t="s">
        <v>11</v>
      </c>
      <c r="D28" s="286">
        <v>89402</v>
      </c>
      <c r="E28" s="287" t="str">
        <f>IF($D28&lt;&gt;"",VLOOKUP($D28,'2-SINAPI MAIO 2018'!$A$1:$G$11396,2,FALSE),"")</f>
        <v>TUBO, PVC, SOLDÁVEL, DN 25MM, INSTALADO EM RAMAL DE DISTRIBUIÇÃO DE ÁGUA - FORNECIMENTO E INSTALAÇÃO. AF_12/2014</v>
      </c>
      <c r="F28" s="288" t="str">
        <f>IF($D28&lt;&gt;"",VLOOKUP($D28,'2-SINAPI MAIO 2018'!$1:$1048576,3,FALSE),"")</f>
        <v>M</v>
      </c>
      <c r="G28" s="289">
        <v>10</v>
      </c>
      <c r="H28" s="298">
        <f>IF($D28&lt;&gt;"",VLOOKUP($D28,'2-SINAPI MAIO 2018'!$A$1:$D$11396,4,FALSE),"")</f>
        <v>6.68</v>
      </c>
      <c r="I28" s="303">
        <f>G28*H28</f>
        <v>66.8</v>
      </c>
    </row>
    <row r="29" spans="2:9">
      <c r="B29" s="277"/>
      <c r="C29" s="121"/>
      <c r="D29" s="518"/>
      <c r="E29" s="388"/>
      <c r="F29" s="389"/>
      <c r="G29" s="102"/>
      <c r="H29" s="390"/>
      <c r="I29" s="524"/>
    </row>
    <row r="30" spans="2:9">
      <c r="B30" s="392" t="s">
        <v>12647</v>
      </c>
      <c r="C30" s="121"/>
      <c r="D30" s="278"/>
      <c r="E30" s="279"/>
      <c r="F30" s="121"/>
      <c r="G30" s="510"/>
      <c r="H30" s="280"/>
      <c r="I30" s="292"/>
    </row>
    <row r="31" spans="2:9">
      <c r="B31" s="392"/>
      <c r="C31" s="121"/>
      <c r="D31" s="278"/>
      <c r="E31" s="279"/>
      <c r="F31" s="121"/>
      <c r="G31" s="543"/>
      <c r="H31" s="280"/>
      <c r="I31" s="292"/>
    </row>
    <row r="32" spans="2:9">
      <c r="B32" s="281" t="s">
        <v>12872</v>
      </c>
      <c r="C32" s="403"/>
      <c r="D32" s="404"/>
      <c r="E32" s="282" t="s">
        <v>12661</v>
      </c>
      <c r="F32" s="283" t="s">
        <v>78</v>
      </c>
      <c r="G32" s="284">
        <v>1</v>
      </c>
      <c r="H32" s="285"/>
      <c r="I32" s="302">
        <f>SUM(I33:I34)</f>
        <v>7.2420000000000009</v>
      </c>
    </row>
    <row r="33" spans="2:13">
      <c r="B33" s="269" t="s">
        <v>6111</v>
      </c>
      <c r="C33" s="272" t="s">
        <v>11</v>
      </c>
      <c r="D33" s="286">
        <v>88316</v>
      </c>
      <c r="E33" s="287" t="str">
        <f>IF($D33&lt;&gt;"",VLOOKUP($D33,'2-SINAPI MAIO 2018'!$A$1:$G$11396,2,FALSE),"")</f>
        <v>SERVENTE COM ENCARGOS COMPLEMENTARES</v>
      </c>
      <c r="F33" s="288" t="str">
        <f>IF($D33&lt;&gt;"",VLOOKUP($D33,'2-SINAPI MAIO 2018'!$1:$1048576,3,FALSE),"")</f>
        <v>H</v>
      </c>
      <c r="G33" s="290">
        <v>0.25</v>
      </c>
      <c r="H33" s="298">
        <f>IF($D33&lt;&gt;"",VLOOKUP($D33,'2-SINAPI MAIO 2018'!$A$1:$D$11396,4,FALSE),"")</f>
        <v>14.16</v>
      </c>
      <c r="I33" s="291">
        <f>H33*G33</f>
        <v>3.54</v>
      </c>
    </row>
    <row r="34" spans="2:13">
      <c r="B34" s="269" t="s">
        <v>6111</v>
      </c>
      <c r="C34" s="272" t="s">
        <v>11</v>
      </c>
      <c r="D34" s="286">
        <v>88323</v>
      </c>
      <c r="E34" s="287" t="str">
        <f>IF($D34&lt;&gt;"",VLOOKUP($D34,'2-SINAPI MAIO 2018'!$A$1:$G$11396,2,FALSE),"")</f>
        <v>TELHADISTA COM ENCARGOS COMPLEMENTARES</v>
      </c>
      <c r="F34" s="288" t="str">
        <f>IF($D34&lt;&gt;"",VLOOKUP($D34,'2-SINAPI MAIO 2018'!$1:$1048576,3,FALSE),"")</f>
        <v>H</v>
      </c>
      <c r="G34" s="289">
        <v>0.2</v>
      </c>
      <c r="H34" s="298">
        <f>IF($D34&lt;&gt;"",VLOOKUP($D34,'2-SINAPI MAIO 2018'!$A$1:$D$11396,4,FALSE),"")</f>
        <v>18.510000000000002</v>
      </c>
      <c r="I34" s="303">
        <f>H34*G34</f>
        <v>3.7020000000000004</v>
      </c>
    </row>
    <row r="35" spans="2:13" ht="13.5">
      <c r="B35" s="277"/>
      <c r="C35" s="121"/>
      <c r="D35" s="526"/>
      <c r="E35" s="388"/>
      <c r="F35" s="389"/>
      <c r="G35" s="515"/>
      <c r="H35" s="390"/>
      <c r="I35" s="292"/>
    </row>
    <row r="36" spans="2:13">
      <c r="B36" s="281" t="s">
        <v>12873</v>
      </c>
      <c r="C36" s="403"/>
      <c r="D36" s="404"/>
      <c r="E36" s="282" t="s">
        <v>12791</v>
      </c>
      <c r="F36" s="283" t="s">
        <v>52</v>
      </c>
      <c r="G36" s="284">
        <v>1</v>
      </c>
      <c r="H36" s="285"/>
      <c r="I36" s="302">
        <f>SUM(I37:I38)</f>
        <v>16.015000000000001</v>
      </c>
    </row>
    <row r="37" spans="2:13" ht="25.5">
      <c r="B37" s="269" t="s">
        <v>6111</v>
      </c>
      <c r="C37" s="272" t="s">
        <v>11</v>
      </c>
      <c r="D37" s="286">
        <v>88267</v>
      </c>
      <c r="E37" s="287" t="str">
        <f>IF($D37&lt;&gt;"",VLOOKUP($D37,'2-SINAPI MAIO 2018'!$A$1:$G$11396,2,FALSE),"")</f>
        <v>ENCANADOR OU BOMBEIRO HIDRÁULICO COM ENCARGOS COMPLEMENTARES</v>
      </c>
      <c r="F37" s="288" t="str">
        <f>IF($D37&lt;&gt;"",VLOOKUP($D37,'2-SINAPI MAIO 2018'!$1:$1048576,3,FALSE),"")</f>
        <v>H</v>
      </c>
      <c r="G37" s="290">
        <v>0.5</v>
      </c>
      <c r="H37" s="298">
        <f>IF($D37&lt;&gt;"",VLOOKUP($D37,'2-SINAPI MAIO 2018'!$A$1:$D$11396,4,FALSE),"")</f>
        <v>17.87</v>
      </c>
      <c r="I37" s="291">
        <f>H37*G37</f>
        <v>8.9350000000000005</v>
      </c>
    </row>
    <row r="38" spans="2:13">
      <c r="B38" s="269" t="s">
        <v>6111</v>
      </c>
      <c r="C38" s="272" t="s">
        <v>11</v>
      </c>
      <c r="D38" s="286">
        <v>88316</v>
      </c>
      <c r="E38" s="287" t="str">
        <f>IF($D38&lt;&gt;"",VLOOKUP($D38,'2-SINAPI MAIO 2018'!$A$1:$G$11396,2,FALSE),"")</f>
        <v>SERVENTE COM ENCARGOS COMPLEMENTARES</v>
      </c>
      <c r="F38" s="288" t="str">
        <f>IF($D38&lt;&gt;"",VLOOKUP($D38,'2-SINAPI MAIO 2018'!$1:$1048576,3,FALSE),"")</f>
        <v>H</v>
      </c>
      <c r="G38" s="289">
        <v>0.5</v>
      </c>
      <c r="H38" s="298">
        <f>IF($D38&lt;&gt;"",VLOOKUP($D38,'2-SINAPI MAIO 2018'!$A$1:$D$11396,4,FALSE),"")</f>
        <v>14.16</v>
      </c>
      <c r="I38" s="303">
        <f>H38*G38</f>
        <v>7.08</v>
      </c>
    </row>
    <row r="39" spans="2:13">
      <c r="B39" s="277"/>
      <c r="C39" s="121"/>
      <c r="D39" s="518"/>
      <c r="E39" s="388"/>
      <c r="F39" s="389"/>
      <c r="G39" s="102"/>
      <c r="H39" s="390"/>
      <c r="I39" s="524"/>
    </row>
    <row r="40" spans="2:13">
      <c r="B40" s="281" t="s">
        <v>12903</v>
      </c>
      <c r="C40" s="403"/>
      <c r="D40" s="404"/>
      <c r="E40" s="282" t="s">
        <v>12902</v>
      </c>
      <c r="F40" s="283" t="s">
        <v>52</v>
      </c>
      <c r="G40" s="284">
        <v>1</v>
      </c>
      <c r="H40" s="285"/>
      <c r="I40" s="302">
        <f>SUM(I41:I45)</f>
        <v>1770.48</v>
      </c>
    </row>
    <row r="41" spans="2:13">
      <c r="B41" s="269" t="s">
        <v>6111</v>
      </c>
      <c r="C41" s="272" t="s">
        <v>11</v>
      </c>
      <c r="D41" s="286">
        <v>88317</v>
      </c>
      <c r="E41" s="287" t="str">
        <f>IF($D41&lt;&gt;"",VLOOKUP($D41,'2-SINAPI MAIO 2018'!$A$1:$G$11396,2,FALSE),"")</f>
        <v>SOLDADOR COM ENCARGOS COMPLEMENTARES</v>
      </c>
      <c r="F41" s="288" t="str">
        <f>IF($D41&lt;&gt;"",VLOOKUP($D41,'2-SINAPI MAIO 2018'!$1:$1048576,3,FALSE),"")</f>
        <v>H</v>
      </c>
      <c r="G41" s="290">
        <v>10</v>
      </c>
      <c r="H41" s="298">
        <f>IF($D41&lt;&gt;"",VLOOKUP($D41,'2-SINAPI MAIO 2018'!$A$1:$D$11396,4,FALSE),"")</f>
        <v>17.350000000000001</v>
      </c>
      <c r="I41" s="291">
        <f>H41*G41</f>
        <v>173.5</v>
      </c>
    </row>
    <row r="42" spans="2:13">
      <c r="B42" s="269" t="s">
        <v>6111</v>
      </c>
      <c r="C42" s="272" t="s">
        <v>11</v>
      </c>
      <c r="D42" s="286">
        <v>88251</v>
      </c>
      <c r="E42" s="287" t="str">
        <f>IF($D42&lt;&gt;"",VLOOKUP($D42,'2-SINAPI MAIO 2018'!$A$1:$G$11396,2,FALSE),"")</f>
        <v>AUXILIAR DE SERRALHEIRO COM ENCARGOS COMPLEMENTARES</v>
      </c>
      <c r="F42" s="288" t="str">
        <f>IF($D42&lt;&gt;"",VLOOKUP($D42,'2-SINAPI MAIO 2018'!$1:$1048576,3,FALSE),"")</f>
        <v>H</v>
      </c>
      <c r="G42" s="290">
        <v>10</v>
      </c>
      <c r="H42" s="298">
        <f>IF($D42&lt;&gt;"",VLOOKUP($D42,'2-SINAPI MAIO 2018'!$A$1:$D$11396,4,FALSE),"")</f>
        <v>14.11</v>
      </c>
      <c r="I42" s="291">
        <f>H42*G42</f>
        <v>141.1</v>
      </c>
    </row>
    <row r="43" spans="2:13" ht="25.5">
      <c r="B43" s="269" t="s">
        <v>6111</v>
      </c>
      <c r="C43" s="272" t="s">
        <v>11</v>
      </c>
      <c r="D43" s="286">
        <v>88278</v>
      </c>
      <c r="E43" s="287" t="str">
        <f>IF($D43&lt;&gt;"",VLOOKUP($D43,'2-SINAPI MAIO 2018'!$A$1:$G$11396,2,FALSE),"")</f>
        <v>MONTADOR DE ESTRUTURA METÁLICA COM ENCARGOS COMPLEMENTARES</v>
      </c>
      <c r="F43" s="288" t="str">
        <f>IF($D43&lt;&gt;"",VLOOKUP($D43,'2-SINAPI MAIO 2018'!$1:$1048576,3,FALSE),"")</f>
        <v>H</v>
      </c>
      <c r="G43" s="290">
        <v>10</v>
      </c>
      <c r="H43" s="298">
        <f>IF($D43&lt;&gt;"",VLOOKUP($D43,'2-SINAPI MAIO 2018'!$A$1:$D$11396,4,FALSE),"")</f>
        <v>13.62</v>
      </c>
      <c r="I43" s="291">
        <f>H43*G43</f>
        <v>136.19999999999999</v>
      </c>
    </row>
    <row r="44" spans="2:13" ht="38.25">
      <c r="B44" s="269" t="s">
        <v>6111</v>
      </c>
      <c r="C44" s="272" t="s">
        <v>11</v>
      </c>
      <c r="D44" s="286">
        <v>89272</v>
      </c>
      <c r="E44" s="287" t="str">
        <f>IF($D44&lt;&gt;"",VLOOKUP($D44,'2-SINAPI MAIO 2018'!$A$1:$G$11396,2,FALSE),"")</f>
        <v>GUINDASTE HIDRÁULICO AUTOPROPELIDO, COM LANÇA TELESCÓPICA 28,80 M, CAPACIDADE MÁXIMA 30 T, POTÊNCIA 97 KW, TRAÇÃO 4 X 4 - CHP DIURNO. AF_11/2014</v>
      </c>
      <c r="F44" s="288" t="str">
        <f>IF($D44&lt;&gt;"",VLOOKUP($D44,'2-SINAPI MAIO 2018'!$1:$1048576,3,FALSE),"")</f>
        <v>CHP</v>
      </c>
      <c r="G44" s="290">
        <v>8</v>
      </c>
      <c r="H44" s="298">
        <f>IF($D44&lt;&gt;"",VLOOKUP($D44,'2-SINAPI MAIO 2018'!$A$1:$D$11396,4,FALSE),"")</f>
        <v>153.71</v>
      </c>
      <c r="I44" s="291">
        <f>H44*G44</f>
        <v>1229.68</v>
      </c>
    </row>
    <row r="45" spans="2:13" ht="25.5">
      <c r="B45" s="269" t="s">
        <v>6111</v>
      </c>
      <c r="C45" s="272" t="s">
        <v>11</v>
      </c>
      <c r="D45" s="286">
        <v>72840</v>
      </c>
      <c r="E45" s="287" t="str">
        <f>IF($D45&lt;&gt;"",VLOOKUP($D45,'2-SINAPI MAIO 2018'!$A$1:$G$11396,2,FALSE),"")</f>
        <v>TRANSPORTE COMERCIAL COM CAMINHAO CARROCERIA 9 T, RODOVIA PAVIMENTADA</v>
      </c>
      <c r="F45" s="288" t="str">
        <f>IF($D45&lt;&gt;"",VLOOKUP($D45,'2-SINAPI MAIO 2018'!$1:$1048576,3,FALSE),"")</f>
        <v>TXKM</v>
      </c>
      <c r="G45" s="290">
        <v>150</v>
      </c>
      <c r="H45" s="298">
        <f>IF($D45&lt;&gt;"",VLOOKUP($D45,'2-SINAPI MAIO 2018'!$A$1:$D$11396,4,FALSE),"")</f>
        <v>0.6</v>
      </c>
      <c r="I45" s="291">
        <f>H45*G45</f>
        <v>90</v>
      </c>
    </row>
    <row r="46" spans="2:13">
      <c r="B46" s="277"/>
      <c r="C46" s="121"/>
      <c r="D46" s="518"/>
      <c r="E46" s="388"/>
      <c r="F46" s="389"/>
      <c r="G46" s="102"/>
      <c r="H46" s="390"/>
      <c r="I46" s="524"/>
    </row>
    <row r="47" spans="2:13">
      <c r="B47" s="277"/>
      <c r="C47" s="121"/>
      <c r="D47" s="518"/>
      <c r="E47" s="388"/>
      <c r="F47" s="389"/>
      <c r="G47" s="102"/>
      <c r="H47" s="390"/>
      <c r="I47" s="524"/>
    </row>
    <row r="48" spans="2:13">
      <c r="B48" s="392" t="s">
        <v>12850</v>
      </c>
      <c r="C48" s="121"/>
      <c r="D48" s="518"/>
      <c r="E48" s="388"/>
      <c r="F48" s="389"/>
      <c r="G48" s="520"/>
      <c r="H48" s="390"/>
      <c r="I48" s="292"/>
      <c r="M48" s="305"/>
    </row>
    <row r="49" spans="2:9">
      <c r="B49" s="277"/>
      <c r="C49" s="121"/>
      <c r="D49" s="278"/>
      <c r="E49" s="279"/>
      <c r="F49" s="121"/>
      <c r="G49" s="482"/>
      <c r="H49" s="280"/>
      <c r="I49" s="292"/>
    </row>
    <row r="50" spans="2:9" ht="38.25">
      <c r="B50" s="281" t="s">
        <v>12851</v>
      </c>
      <c r="C50" s="403"/>
      <c r="D50" s="404"/>
      <c r="E50" s="282" t="s">
        <v>3558</v>
      </c>
      <c r="F50" s="283" t="s">
        <v>78</v>
      </c>
      <c r="G50" s="284">
        <v>1</v>
      </c>
      <c r="H50" s="285"/>
      <c r="I50" s="302">
        <f>SUM(I51:I54)</f>
        <v>674.65721999999994</v>
      </c>
    </row>
    <row r="51" spans="2:9" ht="38.25">
      <c r="B51" s="269" t="s">
        <v>6109</v>
      </c>
      <c r="C51" s="272" t="s">
        <v>11</v>
      </c>
      <c r="D51" s="286">
        <v>37562</v>
      </c>
      <c r="E51" s="287" t="str">
        <f>IF($D51&lt;&gt;"",VLOOKUP($D51,'2-SINAPI MAIO 2018'!$A$1:$G$11396,2,FALSE),"")</f>
        <v>PORTAO DE CORRER EM GRADIL FIXO DE BARRA DE FERRO CHATA DE 3 X 1/4" NA VERTICAL, SEM REQUADRO, ACABAMENTO NATURAL, COM TRILHOS E ROLDANAS</v>
      </c>
      <c r="F51" s="288" t="str">
        <f>IF($D51&lt;&gt;"",VLOOKUP($D51,'2-SINAPI MAIO 2018'!$1:$1048576,3,FALSE),"")</f>
        <v xml:space="preserve">M2    </v>
      </c>
      <c r="G51" s="290">
        <v>1</v>
      </c>
      <c r="H51" s="298">
        <f>IF($D51&lt;&gt;"",VLOOKUP($D51,'2-SINAPI MAIO 2018'!$A$1:$D$11396,4,FALSE),"")</f>
        <v>585.11</v>
      </c>
      <c r="I51" s="291">
        <f>H51*G51</f>
        <v>585.11</v>
      </c>
    </row>
    <row r="52" spans="2:9">
      <c r="B52" s="269" t="s">
        <v>6208</v>
      </c>
      <c r="C52" s="272" t="s">
        <v>11</v>
      </c>
      <c r="D52" s="273">
        <v>88315</v>
      </c>
      <c r="E52" s="287" t="str">
        <f>IF($D52&lt;&gt;"",VLOOKUP($D52,'2-SINAPI MAIO 2018'!$A$1:$G$11396,2,FALSE),"")</f>
        <v>SERRALHEIRO COM ENCARGOS COMPLEMENTARES</v>
      </c>
      <c r="F52" s="288" t="str">
        <f>IF($D52&lt;&gt;"",VLOOKUP($D52,'2-SINAPI MAIO 2018'!$1:$1048576,3,FALSE),"")</f>
        <v>H</v>
      </c>
      <c r="G52" s="290">
        <v>1.6</v>
      </c>
      <c r="H52" s="298">
        <f>IF($D52&lt;&gt;"",VLOOKUP($D52,'2-SINAPI MAIO 2018'!$A$1:$D$11396,4,FALSE),"")</f>
        <v>17.350000000000001</v>
      </c>
      <c r="I52" s="291">
        <f t="shared" ref="I52:I53" si="1">H52*G52</f>
        <v>27.760000000000005</v>
      </c>
    </row>
    <row r="53" spans="2:9">
      <c r="B53" s="269" t="s">
        <v>6208</v>
      </c>
      <c r="C53" s="272" t="s">
        <v>11</v>
      </c>
      <c r="D53" s="273">
        <v>88316</v>
      </c>
      <c r="E53" s="287" t="str">
        <f>IF($D53&lt;&gt;"",VLOOKUP($D53,'2-SINAPI MAIO 2018'!$A$1:$G$11396,2,FALSE),"")</f>
        <v>SERVENTE COM ENCARGOS COMPLEMENTARES</v>
      </c>
      <c r="F53" s="288" t="str">
        <f>IF($D53&lt;&gt;"",VLOOKUP($D53,'2-SINAPI MAIO 2018'!$1:$1048576,3,FALSE),"")</f>
        <v>H</v>
      </c>
      <c r="G53" s="290">
        <v>4.2</v>
      </c>
      <c r="H53" s="298">
        <f>IF($D53&lt;&gt;"",VLOOKUP($D53,'2-SINAPI MAIO 2018'!$A$1:$D$11396,4,FALSE),"")</f>
        <v>14.16</v>
      </c>
      <c r="I53" s="291">
        <f t="shared" si="1"/>
        <v>59.472000000000001</v>
      </c>
    </row>
    <row r="54" spans="2:9" ht="25.5">
      <c r="B54" s="269" t="s">
        <v>6208</v>
      </c>
      <c r="C54" s="272" t="s">
        <v>11</v>
      </c>
      <c r="D54" s="273">
        <v>88627</v>
      </c>
      <c r="E54" s="287" t="str">
        <f>IF($D54&lt;&gt;"",VLOOKUP($D54,'2-SINAPI MAIO 2018'!$A$1:$G$11396,2,FALSE),"")</f>
        <v>ARGAMASSA TRAÇO 1:0,5:4,5 (CIMENTO, CAL E AREIA MÉDIA) PARA ASSENTAMENTO DE ALVENARIA, PREPARO MANUAL. AF_08/2014</v>
      </c>
      <c r="F54" s="288" t="str">
        <f>IF($D54&lt;&gt;"",VLOOKUP($D54,'2-SINAPI MAIO 2018'!$1:$1048576,3,FALSE),"")</f>
        <v>M3</v>
      </c>
      <c r="G54" s="290">
        <v>6.0000000000000001E-3</v>
      </c>
      <c r="H54" s="298">
        <f>IF($D54&lt;&gt;"",VLOOKUP($D54,'2-SINAPI MAIO 2018'!$A$1:$D$11396,4,FALSE),"")</f>
        <v>385.87</v>
      </c>
      <c r="I54" s="291">
        <f t="shared" ref="I54" si="2">H54*G54</f>
        <v>2.3152200000000001</v>
      </c>
    </row>
    <row r="55" spans="2:9">
      <c r="B55" s="277"/>
      <c r="C55" s="121"/>
      <c r="D55" s="278"/>
      <c r="E55" s="279"/>
      <c r="F55" s="121"/>
      <c r="G55" s="482"/>
      <c r="H55" s="280"/>
      <c r="I55" s="292"/>
    </row>
    <row r="56" spans="2:9">
      <c r="B56" s="406" t="s">
        <v>12288</v>
      </c>
      <c r="C56" s="121"/>
      <c r="D56" s="278"/>
      <c r="E56" s="279"/>
      <c r="F56" s="121"/>
      <c r="G56" s="482"/>
      <c r="H56" s="280"/>
      <c r="I56" s="292"/>
    </row>
    <row r="57" spans="2:9">
      <c r="B57" s="406"/>
      <c r="C57" s="121"/>
      <c r="D57" s="278"/>
      <c r="E57" s="279"/>
      <c r="F57" s="121"/>
      <c r="G57" s="543"/>
      <c r="H57" s="280"/>
      <c r="I57" s="292"/>
    </row>
    <row r="58" spans="2:9" ht="25.5">
      <c r="B58" s="281" t="s">
        <v>12852</v>
      </c>
      <c r="C58" s="403"/>
      <c r="D58" s="404"/>
      <c r="E58" s="282" t="s">
        <v>12290</v>
      </c>
      <c r="F58" s="283" t="s">
        <v>52</v>
      </c>
      <c r="G58" s="284">
        <v>1</v>
      </c>
      <c r="H58" s="285"/>
      <c r="I58" s="302">
        <f>SUM(I59:I62)</f>
        <v>192.46559999999999</v>
      </c>
    </row>
    <row r="59" spans="2:9" ht="38.25">
      <c r="B59" s="269" t="s">
        <v>6111</v>
      </c>
      <c r="C59" s="272" t="s">
        <v>11</v>
      </c>
      <c r="D59" s="273">
        <v>95470</v>
      </c>
      <c r="E59" s="287" t="str">
        <f>IF($D59&lt;&gt;"",VLOOKUP($D59,'2-SINAPI MAIO 2018'!$A$1:$G$11396,2,FALSE),"")</f>
        <v>VASO SANITARIO SIFONADO CONVENCIONAL COM LOUÇA BRANCA, INCLUSO CONJUNTO DE LIGAÇÃO PARA BACIA SANITÁRIA AJUSTÁVEL - FORNECIMENTO E INSTALAÇÃO. AF_10/2016</v>
      </c>
      <c r="F59" s="288" t="str">
        <f>IF($D59&lt;&gt;"",VLOOKUP($D59,'2-SINAPI MAIO 2018'!$1:$1048576,3,FALSE),"")</f>
        <v>UN</v>
      </c>
      <c r="G59" s="290">
        <v>1</v>
      </c>
      <c r="H59" s="298">
        <f>IF($D59&lt;&gt;"",VLOOKUP($D59,'2-SINAPI MAIO 2018'!$A$1:$D$11396,4,FALSE),"")</f>
        <v>167.35</v>
      </c>
      <c r="I59" s="291">
        <f>H59*G59</f>
        <v>167.35</v>
      </c>
    </row>
    <row r="60" spans="2:9">
      <c r="B60" s="269" t="s">
        <v>6112</v>
      </c>
      <c r="C60" s="272" t="s">
        <v>11</v>
      </c>
      <c r="D60" s="273">
        <v>377</v>
      </c>
      <c r="E60" s="287" t="str">
        <f>IF($D60&lt;&gt;"",VLOOKUP($D60,'2-SINAPI MAIO 2018'!$A$1:$G$11396,2,FALSE),"")</f>
        <v>ASSENTO SANITARIO DE PLASTICO, TIPO CONVENCIONAL</v>
      </c>
      <c r="F60" s="288" t="str">
        <f>IF($D60&lt;&gt;"",VLOOKUP($D60,'2-SINAPI MAIO 2018'!$1:$1048576,3,FALSE),"")</f>
        <v xml:space="preserve">UN    </v>
      </c>
      <c r="G60" s="290">
        <v>1</v>
      </c>
      <c r="H60" s="298">
        <f>IF($D60&lt;&gt;"",VLOOKUP($D60,'2-SINAPI MAIO 2018'!$A$1:$D$11396,4,FALSE),"")</f>
        <v>22.25</v>
      </c>
      <c r="I60" s="291">
        <f t="shared" ref="I60:I62" si="3">H60*G60</f>
        <v>22.25</v>
      </c>
    </row>
    <row r="61" spans="2:9" ht="25.5">
      <c r="B61" s="269" t="s">
        <v>6111</v>
      </c>
      <c r="C61" s="272" t="s">
        <v>11</v>
      </c>
      <c r="D61" s="273">
        <v>88248</v>
      </c>
      <c r="E61" s="287" t="str">
        <f>IF($D61&lt;&gt;"",VLOOKUP($D61,'2-SINAPI MAIO 2018'!$A$1:$G$11396,2,FALSE),"")</f>
        <v>AUXILIAR DE ENCANADOR OU BOMBEIRO HIDRÁULICO COM ENCARGOS COMPLEMENTARES</v>
      </c>
      <c r="F61" s="288" t="str">
        <f>IF($D61&lt;&gt;"",VLOOKUP($D61,'2-SINAPI MAIO 2018'!$1:$1048576,3,FALSE),"")</f>
        <v>H</v>
      </c>
      <c r="G61" s="290">
        <v>0.09</v>
      </c>
      <c r="H61" s="298">
        <f>IF($D61&lt;&gt;"",VLOOKUP($D61,'2-SINAPI MAIO 2018'!$A$1:$D$11396,4,FALSE),"")</f>
        <v>13.97</v>
      </c>
      <c r="I61" s="291">
        <f t="shared" si="3"/>
        <v>1.2573000000000001</v>
      </c>
    </row>
    <row r="62" spans="2:9" ht="25.5">
      <c r="B62" s="269" t="s">
        <v>6111</v>
      </c>
      <c r="C62" s="272" t="s">
        <v>11</v>
      </c>
      <c r="D62" s="271">
        <v>88267</v>
      </c>
      <c r="E62" s="287" t="str">
        <f>IF($D62&lt;&gt;"",VLOOKUP($D62,'2-SINAPI MAIO 2018'!$A$1:$G$11396,2,FALSE),"")</f>
        <v>ENCANADOR OU BOMBEIRO HIDRÁULICO COM ENCARGOS COMPLEMENTARES</v>
      </c>
      <c r="F62" s="288" t="str">
        <f>IF($D62&lt;&gt;"",VLOOKUP($D62,'2-SINAPI MAIO 2018'!$1:$1048576,3,FALSE),"")</f>
        <v>H</v>
      </c>
      <c r="G62" s="290">
        <v>0.09</v>
      </c>
      <c r="H62" s="298">
        <f>IF($D62&lt;&gt;"",VLOOKUP($D62,'2-SINAPI MAIO 2018'!$A$1:$D$11396,4,FALSE),"")</f>
        <v>17.87</v>
      </c>
      <c r="I62" s="291">
        <f t="shared" si="3"/>
        <v>1.6083000000000001</v>
      </c>
    </row>
    <row r="63" spans="2:9">
      <c r="B63" s="277"/>
      <c r="C63" s="121"/>
      <c r="D63" s="278"/>
      <c r="E63" s="279"/>
      <c r="F63" s="121"/>
      <c r="G63" s="482"/>
      <c r="H63" s="280"/>
      <c r="I63" s="292"/>
    </row>
    <row r="64" spans="2:9" ht="25.5">
      <c r="B64" s="281" t="s">
        <v>12853</v>
      </c>
      <c r="C64" s="403"/>
      <c r="D64" s="404"/>
      <c r="E64" s="282" t="s">
        <v>12244</v>
      </c>
      <c r="F64" s="283" t="s">
        <v>52</v>
      </c>
      <c r="G64" s="284">
        <v>1</v>
      </c>
      <c r="H64" s="285"/>
      <c r="I64" s="302">
        <f>SUM(I65:I67)</f>
        <v>5.6040000000000001</v>
      </c>
    </row>
    <row r="65" spans="2:9" ht="25.5">
      <c r="B65" s="269" t="s">
        <v>6112</v>
      </c>
      <c r="C65" s="272" t="s">
        <v>11</v>
      </c>
      <c r="D65" s="273">
        <v>6140</v>
      </c>
      <c r="E65" s="287" t="str">
        <f>IF($D65&lt;&gt;"",VLOOKUP($D65,'2-SINAPI MAIO 2018'!$A$1:$G$11396,2,FALSE),"")</f>
        <v>BOLSA DE LIGACAO EM PVC FLEXIVEL PARA VASO SANITARIO 1.1/2 " (40 MM)</v>
      </c>
      <c r="F65" s="288" t="str">
        <f>IF($D65&lt;&gt;"",VLOOKUP($D65,'2-SINAPI MAIO 2018'!$1:$1048576,3,FALSE),"")</f>
        <v xml:space="preserve">UN    </v>
      </c>
      <c r="G65" s="290">
        <v>1</v>
      </c>
      <c r="H65" s="298">
        <f>IF($D65&lt;&gt;"",VLOOKUP($D65,'2-SINAPI MAIO 2018'!$A$1:$D$11396,4,FALSE),"")</f>
        <v>2.42</v>
      </c>
      <c r="I65" s="291">
        <f>H65*G65</f>
        <v>2.42</v>
      </c>
    </row>
    <row r="66" spans="2:9" ht="25.5">
      <c r="B66" s="269" t="s">
        <v>6111</v>
      </c>
      <c r="C66" s="272" t="s">
        <v>11</v>
      </c>
      <c r="D66" s="273">
        <v>88248</v>
      </c>
      <c r="E66" s="287" t="str">
        <f>IF($D66&lt;&gt;"",VLOOKUP($D66,'2-SINAPI MAIO 2018'!$A$1:$G$11396,2,FALSE),"")</f>
        <v>AUXILIAR DE ENCANADOR OU BOMBEIRO HIDRÁULICO COM ENCARGOS COMPLEMENTARES</v>
      </c>
      <c r="F66" s="288" t="str">
        <f>IF($D66&lt;&gt;"",VLOOKUP($D66,'2-SINAPI MAIO 2018'!$1:$1048576,3,FALSE),"")</f>
        <v>H</v>
      </c>
      <c r="G66" s="290">
        <v>0.1</v>
      </c>
      <c r="H66" s="298">
        <f>IF($D66&lt;&gt;"",VLOOKUP($D66,'2-SINAPI MAIO 2018'!$A$1:$D$11396,4,FALSE),"")</f>
        <v>13.97</v>
      </c>
      <c r="I66" s="291">
        <f t="shared" ref="I66:I67" si="4">H66*G66</f>
        <v>1.3970000000000002</v>
      </c>
    </row>
    <row r="67" spans="2:9" ht="25.5">
      <c r="B67" s="269" t="s">
        <v>6111</v>
      </c>
      <c r="C67" s="272" t="s">
        <v>11</v>
      </c>
      <c r="D67" s="271">
        <v>88267</v>
      </c>
      <c r="E67" s="287" t="str">
        <f>IF($D67&lt;&gt;"",VLOOKUP($D67,'2-SINAPI MAIO 2018'!$A$1:$G$11396,2,FALSE),"")</f>
        <v>ENCANADOR OU BOMBEIRO HIDRÁULICO COM ENCARGOS COMPLEMENTARES</v>
      </c>
      <c r="F67" s="288" t="str">
        <f>IF($D67&lt;&gt;"",VLOOKUP($D67,'2-SINAPI MAIO 2018'!$1:$1048576,3,FALSE),"")</f>
        <v>H</v>
      </c>
      <c r="G67" s="290">
        <v>0.1</v>
      </c>
      <c r="H67" s="298">
        <f>IF($D67&lt;&gt;"",VLOOKUP($D67,'2-SINAPI MAIO 2018'!$A$1:$D$11396,4,FALSE),"")</f>
        <v>17.87</v>
      </c>
      <c r="I67" s="291">
        <f t="shared" si="4"/>
        <v>1.7870000000000001</v>
      </c>
    </row>
    <row r="68" spans="2:9">
      <c r="B68" s="553"/>
      <c r="C68" s="554"/>
      <c r="D68" s="499"/>
      <c r="E68" s="287"/>
      <c r="F68" s="288"/>
      <c r="G68" s="290"/>
      <c r="H68" s="298"/>
      <c r="I68" s="291"/>
    </row>
    <row r="69" spans="2:9" ht="25.5">
      <c r="B69" s="281" t="s">
        <v>12854</v>
      </c>
      <c r="C69" s="403"/>
      <c r="D69" s="404"/>
      <c r="E69" s="282" t="s">
        <v>12289</v>
      </c>
      <c r="F69" s="283" t="s">
        <v>52</v>
      </c>
      <c r="G69" s="284">
        <v>1</v>
      </c>
      <c r="H69" s="285"/>
      <c r="I69" s="302">
        <f>SUM(I70:I72)</f>
        <v>248.69</v>
      </c>
    </row>
    <row r="70" spans="2:9" ht="25.5">
      <c r="B70" s="269" t="s">
        <v>6111</v>
      </c>
      <c r="C70" s="272" t="s">
        <v>11</v>
      </c>
      <c r="D70" s="391">
        <v>88248</v>
      </c>
      <c r="E70" s="287" t="str">
        <f>IF($D70&lt;&gt;"",VLOOKUP($D70,'2-SINAPI MAIO 2018'!$A$1:$D$11396,2,FALSE),"")</f>
        <v>AUXILIAR DE ENCANADOR OU BOMBEIRO HIDRÁULICO COM ENCARGOS COMPLEMENTARES</v>
      </c>
      <c r="F70" s="288" t="str">
        <f>IF($D70&lt;&gt;"",VLOOKUP($D70,'2-SINAPI MAIO 2018'!$A$1:$D$11396,3,FALSE),"")</f>
        <v>H</v>
      </c>
      <c r="G70" s="290">
        <v>1</v>
      </c>
      <c r="H70" s="298">
        <f>IF($D70&lt;&gt;"",VLOOKUP($D70,'2-SINAPI MAIO 2018'!$A$1:$D$11396,4,FALSE),"")</f>
        <v>13.97</v>
      </c>
      <c r="I70" s="291">
        <f t="shared" ref="I70:I72" si="5">H70*G70</f>
        <v>13.97</v>
      </c>
    </row>
    <row r="71" spans="2:9" ht="25.5">
      <c r="B71" s="269" t="s">
        <v>6111</v>
      </c>
      <c r="C71" s="272" t="s">
        <v>11</v>
      </c>
      <c r="D71" s="391">
        <v>88267</v>
      </c>
      <c r="E71" s="287" t="str">
        <f>IF($D71&lt;&gt;"",VLOOKUP($D71,'2-SINAPI MAIO 2018'!$A$1:$D$11396,2,FALSE),"")</f>
        <v>ENCANADOR OU BOMBEIRO HIDRÁULICO COM ENCARGOS COMPLEMENTARES</v>
      </c>
      <c r="F71" s="288" t="str">
        <f>IF($D71&lt;&gt;"",VLOOKUP($D71,'2-SINAPI MAIO 2018'!$A$1:$D$11396,3,FALSE),"")</f>
        <v>H</v>
      </c>
      <c r="G71" s="290">
        <v>1</v>
      </c>
      <c r="H71" s="298">
        <f>IF($D71&lt;&gt;"",VLOOKUP($D71,'2-SINAPI MAIO 2018'!$A$1:$D$11396,4,FALSE),"")</f>
        <v>17.87</v>
      </c>
      <c r="I71" s="291">
        <f t="shared" ref="I71" si="6">H71*G71</f>
        <v>17.87</v>
      </c>
    </row>
    <row r="72" spans="2:9" ht="25.5">
      <c r="B72" s="269" t="s">
        <v>6109</v>
      </c>
      <c r="C72" s="272" t="s">
        <v>11</v>
      </c>
      <c r="D72" s="273">
        <v>36206</v>
      </c>
      <c r="E72" s="287" t="str">
        <f>IF($D72&lt;&gt;"",VLOOKUP($D72,'2-SINAPI MAIO 2018'!$A$1:$D$11396,2,FALSE),"")</f>
        <v>BARRA DE APOIO RETA, EM ACO INOX POLIDO, COMPRIMENTO 90 CM, DIAMETRO MINIMO 3 CM</v>
      </c>
      <c r="F72" s="288" t="str">
        <f>IF($D72&lt;&gt;"",VLOOKUP($D72,'2-SINAPI MAIO 2018'!$A$1:$D$11396,3,FALSE),"")</f>
        <v xml:space="preserve">UN    </v>
      </c>
      <c r="G72" s="290">
        <v>1</v>
      </c>
      <c r="H72" s="298">
        <f>IF($D72&lt;&gt;"",VLOOKUP($D72,'2-SINAPI MAIO 2018'!$A$1:$D$11396,4,FALSE),"")</f>
        <v>216.85</v>
      </c>
      <c r="I72" s="291">
        <f t="shared" si="5"/>
        <v>216.85</v>
      </c>
    </row>
    <row r="73" spans="2:9">
      <c r="B73" s="277"/>
      <c r="C73" s="121"/>
      <c r="D73" s="278"/>
      <c r="E73" s="279"/>
      <c r="F73" s="121"/>
      <c r="G73" s="482"/>
      <c r="H73" s="280"/>
      <c r="I73" s="292"/>
    </row>
    <row r="74" spans="2:9" ht="114.75">
      <c r="B74" s="281" t="s">
        <v>12893</v>
      </c>
      <c r="C74" s="403"/>
      <c r="D74" s="404"/>
      <c r="E74" s="564" t="s">
        <v>12901</v>
      </c>
      <c r="F74" s="283" t="s">
        <v>5798</v>
      </c>
      <c r="G74" s="284">
        <v>1</v>
      </c>
      <c r="H74" s="285"/>
      <c r="I74" s="302">
        <f>TRUNC(SUM(I75:I83),2)</f>
        <v>10926.72</v>
      </c>
    </row>
    <row r="75" spans="2:9" ht="14.25">
      <c r="B75" s="565" t="s">
        <v>6111</v>
      </c>
      <c r="C75" s="272" t="s">
        <v>11</v>
      </c>
      <c r="D75" s="566">
        <v>88317</v>
      </c>
      <c r="E75" s="287" t="str">
        <f>IF($D75&lt;&gt;"",VLOOKUP($D75,'2-SINAPI MAIO 2018'!$A$1:$D$11396,2,FALSE),"")</f>
        <v>SOLDADOR COM ENCARGOS COMPLEMENTARES</v>
      </c>
      <c r="F75" s="288" t="str">
        <f>IF($D75&lt;&gt;"",VLOOKUP($D75,'2-SINAPI MAIO 2018'!$A$1:$D$11396,3,FALSE),"")</f>
        <v>H</v>
      </c>
      <c r="G75" s="290">
        <f>0.03*(G78+G79)</f>
        <v>32.178719999999998</v>
      </c>
      <c r="H75" s="298">
        <f>IF($D75&lt;&gt;"",VLOOKUP($D75,'2-SINAPI MAIO 2018'!$A$1:$D$11396,4,FALSE),"")</f>
        <v>17.350000000000001</v>
      </c>
      <c r="I75" s="291">
        <f t="shared" ref="I75:I83" si="7">TRUNC(H75*G75,2)</f>
        <v>558.29999999999995</v>
      </c>
    </row>
    <row r="76" spans="2:9" ht="14.25">
      <c r="B76" s="565" t="s">
        <v>6111</v>
      </c>
      <c r="C76" s="272" t="s">
        <v>11</v>
      </c>
      <c r="D76" s="566">
        <v>88315</v>
      </c>
      <c r="E76" s="287" t="str">
        <f>IF($D76&lt;&gt;"",VLOOKUP($D76,'2-SINAPI MAIO 2018'!$A$1:$D$11396,2,FALSE),"")</f>
        <v>SERRALHEIRO COM ENCARGOS COMPLEMENTARES</v>
      </c>
      <c r="F76" s="288" t="str">
        <f>IF($D76&lt;&gt;"",VLOOKUP($D76,'2-SINAPI MAIO 2018'!$A$1:$D$11396,3,FALSE),"")</f>
        <v>H</v>
      </c>
      <c r="G76" s="290">
        <f>0.05*(G78+G79)</f>
        <v>53.631200000000007</v>
      </c>
      <c r="H76" s="298">
        <f>IF($D76&lt;&gt;"",VLOOKUP($D76,'2-SINAPI MAIO 2018'!$A$1:$D$11396,4,FALSE),"")</f>
        <v>17.350000000000001</v>
      </c>
      <c r="I76" s="291">
        <f t="shared" si="7"/>
        <v>930.5</v>
      </c>
    </row>
    <row r="77" spans="2:9" ht="14.25">
      <c r="B77" s="565" t="s">
        <v>6111</v>
      </c>
      <c r="C77" s="272" t="s">
        <v>11</v>
      </c>
      <c r="D77" s="566">
        <v>88251</v>
      </c>
      <c r="E77" s="287" t="str">
        <f>IF($D77&lt;&gt;"",VLOOKUP($D77,'2-SINAPI MAIO 2018'!$A$1:$D$11396,2,FALSE),"")</f>
        <v>AUXILIAR DE SERRALHEIRO COM ENCARGOS COMPLEMENTARES</v>
      </c>
      <c r="F77" s="288" t="str">
        <f>IF($D77&lt;&gt;"",VLOOKUP($D77,'2-SINAPI MAIO 2018'!$A$1:$D$11396,3,FALSE),"")</f>
        <v>H</v>
      </c>
      <c r="G77" s="290">
        <f>0.04*(G78+G79)</f>
        <v>42.904960000000003</v>
      </c>
      <c r="H77" s="298">
        <f>IF($D77&lt;&gt;"",VLOOKUP($D77,'2-SINAPI MAIO 2018'!$A$1:$D$11396,4,FALSE),"")</f>
        <v>14.11</v>
      </c>
      <c r="I77" s="291">
        <f t="shared" si="7"/>
        <v>605.38</v>
      </c>
    </row>
    <row r="78" spans="2:9" ht="25.5">
      <c r="B78" s="565" t="s">
        <v>6112</v>
      </c>
      <c r="C78" s="272" t="s">
        <v>11</v>
      </c>
      <c r="D78" s="566">
        <v>1319</v>
      </c>
      <c r="E78" s="287" t="str">
        <f>IF($D78&lt;&gt;"",VLOOKUP($D78,'2-SINAPI MAIO 2018'!$A$1:$D$11396,2,FALSE),"")</f>
        <v>CHAPA DE ACO FINA A QUENTE BITOLA MSG 3/16 ", E = 4,75 MM (38,00 KG/M2)</v>
      </c>
      <c r="F78" s="288" t="str">
        <f>IF($D78&lt;&gt;"",VLOOKUP($D78,'2-SINAPI MAIO 2018'!$A$1:$D$11396,3,FALSE),"")</f>
        <v xml:space="preserve">KG    </v>
      </c>
      <c r="G78" s="290">
        <f>(2*3.14*0.6*5)*38+(2*2*3.14*0.25)*38</f>
        <v>835.24</v>
      </c>
      <c r="H78" s="298">
        <f>IF($D78&lt;&gt;"",VLOOKUP($D78,'2-SINAPI MAIO 2018'!$A$1:$D$11396,4,FALSE),"")</f>
        <v>5.04</v>
      </c>
      <c r="I78" s="291">
        <f t="shared" si="7"/>
        <v>4209.6000000000004</v>
      </c>
    </row>
    <row r="79" spans="2:9" ht="25.5">
      <c r="B79" s="565" t="s">
        <v>6112</v>
      </c>
      <c r="C79" s="272" t="s">
        <v>11</v>
      </c>
      <c r="D79" s="566">
        <v>1321</v>
      </c>
      <c r="E79" s="287" t="str">
        <f>IF($D79&lt;&gt;"",VLOOKUP($D79,'2-SINAPI MAIO 2018'!$A$1:$D$11396,2,FALSE),"")</f>
        <v>CHAPA DE ACO FINA A QUENTE BITOLA MSG 13, E = 2,25 MM (18,00 KG/M2)</v>
      </c>
      <c r="F79" s="288" t="str">
        <f>IF($D79&lt;&gt;"",VLOOKUP($D79,'2-SINAPI MAIO 2018'!$A$1:$D$11396,3,FALSE),"")</f>
        <v xml:space="preserve">KG    </v>
      </c>
      <c r="G79" s="290">
        <f>(2*3.14*1*1.6)*18+(2*2*3.14*0.25)*18</f>
        <v>237.38400000000004</v>
      </c>
      <c r="H79" s="298">
        <f>IF($D79&lt;&gt;"",VLOOKUP($D79,'2-SINAPI MAIO 2018'!$A$1:$D$11396,4,FALSE),"")</f>
        <v>5.5</v>
      </c>
      <c r="I79" s="291">
        <f t="shared" si="7"/>
        <v>1305.6099999999999</v>
      </c>
    </row>
    <row r="80" spans="2:9" ht="38.25">
      <c r="B80" s="565" t="s">
        <v>6111</v>
      </c>
      <c r="C80" s="272" t="s">
        <v>11</v>
      </c>
      <c r="D80" s="566" t="s">
        <v>11942</v>
      </c>
      <c r="E80" s="287" t="str">
        <f>IF($D80&lt;&gt;"",VLOOKUP($D80,'2-SINAPI MAIO 2018'!$A$1:$D$11396,2,FALSE),"")</f>
        <v>PINTURA ESMALTE FOSCO, DUAS DEMAOS, SOBRE SUPERFICIE METALICA, INCLUSO UMA DEMAO DE FUNDO ANTICORROSIVO. UTILIZACAO DE REVOLVER ( AR-COMPRIMIDO).</v>
      </c>
      <c r="F80" s="288" t="str">
        <f>IF($D80&lt;&gt;"",VLOOKUP($D80,'2-SINAPI MAIO 2018'!$A$1:$D$11396,3,FALSE),"")</f>
        <v>M2</v>
      </c>
      <c r="G80" s="290">
        <f>2*3.14*0.63*5*2+2*3.14*1*5*2+2*2*3.14*0.25*2*2</f>
        <v>114.92400000000001</v>
      </c>
      <c r="H80" s="298">
        <f>IF($D80&lt;&gt;"",VLOOKUP($D80,'2-SINAPI MAIO 2018'!$A$1:$D$11396,4,FALSE),"")</f>
        <v>14.33</v>
      </c>
      <c r="I80" s="291">
        <f t="shared" si="7"/>
        <v>1646.86</v>
      </c>
    </row>
    <row r="81" spans="2:9" ht="25.5">
      <c r="B81" s="565" t="s">
        <v>6111</v>
      </c>
      <c r="C81" s="272" t="s">
        <v>11</v>
      </c>
      <c r="D81" s="566">
        <v>88278</v>
      </c>
      <c r="E81" s="287" t="str">
        <f>IF($D81&lt;&gt;"",VLOOKUP($D81,'2-SINAPI MAIO 2018'!$A$1:$D$11396,2,FALSE),"")</f>
        <v>MONTADOR DE ESTRUTURA METÁLICA COM ENCARGOS COMPLEMENTARES</v>
      </c>
      <c r="F81" s="288" t="str">
        <f>IF($D81&lt;&gt;"",VLOOKUP($D81,'2-SINAPI MAIO 2018'!$A$1:$D$11396,3,FALSE),"")</f>
        <v>H</v>
      </c>
      <c r="G81" s="290">
        <v>5</v>
      </c>
      <c r="H81" s="298">
        <f>IF($D81&lt;&gt;"",VLOOKUP($D81,'2-SINAPI MAIO 2018'!$A$1:$D$11396,4,FALSE),"")</f>
        <v>13.62</v>
      </c>
      <c r="I81" s="291">
        <f t="shared" si="7"/>
        <v>68.099999999999994</v>
      </c>
    </row>
    <row r="82" spans="2:9" ht="38.25">
      <c r="B82" s="565" t="s">
        <v>6112</v>
      </c>
      <c r="C82" s="272" t="s">
        <v>11</v>
      </c>
      <c r="D82" s="566">
        <v>89272</v>
      </c>
      <c r="E82" s="287" t="str">
        <f>IF($D82&lt;&gt;"",VLOOKUP($D82,'2-SINAPI MAIO 2018'!$A$1:$D$11396,2,FALSE),"")</f>
        <v>GUINDASTE HIDRÁULICO AUTOPROPELIDO, COM LANÇA TELESCÓPICA 28,80 M, CAPACIDADE MÁXIMA 30 T, POTÊNCIA 97 KW, TRAÇÃO 4 X 4 - CHP DIURNO. AF_11/2014</v>
      </c>
      <c r="F82" s="288" t="str">
        <f>IF($D82&lt;&gt;"",VLOOKUP($D82,'2-SINAPI MAIO 2018'!$A$1:$D$11396,3,FALSE),"")</f>
        <v>CHP</v>
      </c>
      <c r="G82" s="290">
        <v>5</v>
      </c>
      <c r="H82" s="298">
        <f>IF($D82&lt;&gt;"",VLOOKUP($D82,'2-SINAPI MAIO 2018'!$A$1:$D$11396,4,FALSE),"")</f>
        <v>153.71</v>
      </c>
      <c r="I82" s="291">
        <f t="shared" si="7"/>
        <v>768.55</v>
      </c>
    </row>
    <row r="83" spans="2:9" ht="25.5">
      <c r="B83" s="565" t="s">
        <v>6112</v>
      </c>
      <c r="C83" s="272" t="s">
        <v>11</v>
      </c>
      <c r="D83" s="566">
        <v>39746</v>
      </c>
      <c r="E83" s="287" t="str">
        <f>IF($D83&lt;&gt;"",VLOOKUP($D83,'2-SINAPI MAIO 2018'!$A$1:$D$11396,2,FALSE),"")</f>
        <v>CHUMBADOR DE ACO, 1" X 600 MM, PARA POSTES DE ACO COM BASE, INCLUSO PORCA E ARRUELA</v>
      </c>
      <c r="F83" s="288" t="str">
        <f>IF($D83&lt;&gt;"",VLOOKUP($D83,'2-SINAPI MAIO 2018'!$A$1:$D$11396,3,FALSE),"")</f>
        <v xml:space="preserve">UN    </v>
      </c>
      <c r="G83" s="290">
        <v>6</v>
      </c>
      <c r="H83" s="298">
        <f>IF($D83&lt;&gt;"",VLOOKUP($D83,'2-SINAPI MAIO 2018'!$A$1:$D$11396,4,FALSE),"")</f>
        <v>138.97</v>
      </c>
      <c r="I83" s="291">
        <f t="shared" si="7"/>
        <v>833.82</v>
      </c>
    </row>
    <row r="84" spans="2:9" ht="14.25">
      <c r="B84" s="576"/>
      <c r="C84" s="121"/>
      <c r="D84" s="577"/>
      <c r="E84" s="388"/>
      <c r="F84" s="389"/>
      <c r="G84" s="573"/>
      <c r="H84" s="390"/>
      <c r="I84" s="292"/>
    </row>
    <row r="85" spans="2:9">
      <c r="B85" s="281" t="s">
        <v>13566</v>
      </c>
      <c r="C85" s="403"/>
      <c r="D85" s="404"/>
      <c r="E85" s="282" t="s">
        <v>13567</v>
      </c>
      <c r="F85" s="283" t="s">
        <v>20</v>
      </c>
      <c r="G85" s="284">
        <v>1</v>
      </c>
      <c r="H85" s="285"/>
      <c r="I85" s="302">
        <f>SUM(I86:I105)</f>
        <v>26.133558999999998</v>
      </c>
    </row>
    <row r="86" spans="2:9" ht="25.5">
      <c r="B86" s="269" t="s">
        <v>6208</v>
      </c>
      <c r="C86" s="272" t="s">
        <v>11</v>
      </c>
      <c r="D86" s="391">
        <v>89356</v>
      </c>
      <c r="E86" s="287" t="s">
        <v>4998</v>
      </c>
      <c r="F86" s="288" t="s">
        <v>20</v>
      </c>
      <c r="G86" s="290">
        <v>0.79400000000000004</v>
      </c>
      <c r="H86" s="298">
        <f>IF($D86&lt;&gt;"",VLOOKUP($D86,'2-SINAPI MAIO 2018'!$A$1:$D$11396,4,FALSE),"")</f>
        <v>14.98</v>
      </c>
      <c r="I86" s="291">
        <f t="shared" ref="I86:I109" si="8">H86*G86</f>
        <v>11.894120000000001</v>
      </c>
    </row>
    <row r="87" spans="2:9" ht="38.25">
      <c r="B87" s="269" t="s">
        <v>6208</v>
      </c>
      <c r="C87" s="272" t="s">
        <v>11</v>
      </c>
      <c r="D87" s="391">
        <v>89362</v>
      </c>
      <c r="E87" s="287" t="s">
        <v>8272</v>
      </c>
      <c r="F87" s="288" t="s">
        <v>52</v>
      </c>
      <c r="G87" s="290">
        <v>0.65429999999999999</v>
      </c>
      <c r="H87" s="298">
        <f>IF($D87&lt;&gt;"",VLOOKUP($D87,'2-SINAPI MAIO 2018'!$A$1:$D$11396,4,FALSE),"")</f>
        <v>6.12</v>
      </c>
      <c r="I87" s="291">
        <f t="shared" si="8"/>
        <v>4.0043160000000002</v>
      </c>
    </row>
    <row r="88" spans="2:9" ht="38.25">
      <c r="B88" s="269" t="s">
        <v>6208</v>
      </c>
      <c r="C88" s="272" t="s">
        <v>11</v>
      </c>
      <c r="D88" s="391">
        <v>89366</v>
      </c>
      <c r="E88" s="287" t="s">
        <v>8276</v>
      </c>
      <c r="F88" s="288" t="s">
        <v>52</v>
      </c>
      <c r="G88" s="290">
        <v>0.1694</v>
      </c>
      <c r="H88" s="298">
        <f>IF($D88&lt;&gt;"",VLOOKUP($D88,'2-SINAPI MAIO 2018'!$A$1:$D$11396,4,FALSE),"")</f>
        <v>10.9</v>
      </c>
      <c r="I88" s="291">
        <f t="shared" si="8"/>
        <v>1.84646</v>
      </c>
    </row>
    <row r="89" spans="2:9" ht="25.5">
      <c r="B89" s="269" t="s">
        <v>6208</v>
      </c>
      <c r="C89" s="272" t="s">
        <v>11</v>
      </c>
      <c r="D89" s="391">
        <v>89378</v>
      </c>
      <c r="E89" s="287" t="s">
        <v>5003</v>
      </c>
      <c r="F89" s="288" t="s">
        <v>52</v>
      </c>
      <c r="G89" s="290">
        <v>7.7299999999999994E-2</v>
      </c>
      <c r="H89" s="298">
        <f>IF($D89&lt;&gt;"",VLOOKUP($D89,'2-SINAPI MAIO 2018'!$A$1:$D$11396,4,FALSE),"")</f>
        <v>4.53</v>
      </c>
      <c r="I89" s="291">
        <f t="shared" si="8"/>
        <v>0.35016900000000001</v>
      </c>
    </row>
    <row r="90" spans="2:9" ht="38.25">
      <c r="B90" s="269" t="s">
        <v>6208</v>
      </c>
      <c r="C90" s="272" t="s">
        <v>11</v>
      </c>
      <c r="D90" s="391">
        <v>89383</v>
      </c>
      <c r="E90" s="287" t="s">
        <v>8287</v>
      </c>
      <c r="F90" s="288" t="s">
        <v>52</v>
      </c>
      <c r="G90" s="290">
        <v>0.6522</v>
      </c>
      <c r="H90" s="298">
        <f>IF($D90&lt;&gt;"",VLOOKUP($D90,'2-SINAPI MAIO 2018'!$A$1:$D$11396,4,FALSE),"")</f>
        <v>4.75</v>
      </c>
      <c r="I90" s="291">
        <f t="shared" si="8"/>
        <v>3.09795</v>
      </c>
    </row>
    <row r="91" spans="2:9" ht="25.5">
      <c r="B91" s="269" t="s">
        <v>6208</v>
      </c>
      <c r="C91" s="272" t="s">
        <v>11</v>
      </c>
      <c r="D91" s="391">
        <v>89395</v>
      </c>
      <c r="E91" s="287" t="s">
        <v>5010</v>
      </c>
      <c r="F91" s="288" t="s">
        <v>52</v>
      </c>
      <c r="G91" s="290">
        <v>0.30370000000000003</v>
      </c>
      <c r="H91" s="298">
        <f>IF($D91&lt;&gt;"",VLOOKUP($D91,'2-SINAPI MAIO 2018'!$A$1:$D$11396,4,FALSE),"")</f>
        <v>8.51</v>
      </c>
      <c r="I91" s="291">
        <f t="shared" si="8"/>
        <v>2.5844870000000002</v>
      </c>
    </row>
    <row r="92" spans="2:9" ht="38.25">
      <c r="B92" s="269" t="s">
        <v>6208</v>
      </c>
      <c r="C92" s="272" t="s">
        <v>11</v>
      </c>
      <c r="D92" s="391">
        <v>89396</v>
      </c>
      <c r="E92" s="287" t="s">
        <v>8295</v>
      </c>
      <c r="F92" s="288" t="s">
        <v>52</v>
      </c>
      <c r="G92" s="290">
        <v>1.6799999999999999E-2</v>
      </c>
      <c r="H92" s="298">
        <f>IF($D92&lt;&gt;"",VLOOKUP($D92,'2-SINAPI MAIO 2018'!$A$1:$D$11396,4,FALSE),"")</f>
        <v>14.96</v>
      </c>
      <c r="I92" s="291">
        <f t="shared" si="8"/>
        <v>0.251328</v>
      </c>
    </row>
    <row r="93" spans="2:9" ht="38.25">
      <c r="B93" s="269" t="s">
        <v>6208</v>
      </c>
      <c r="C93" s="272" t="s">
        <v>11</v>
      </c>
      <c r="D93" s="391">
        <v>89400</v>
      </c>
      <c r="E93" s="287" t="s">
        <v>8298</v>
      </c>
      <c r="F93" s="288" t="s">
        <v>52</v>
      </c>
      <c r="G93" s="290">
        <v>1.15E-2</v>
      </c>
      <c r="H93" s="298">
        <f>IF($D93&lt;&gt;"",VLOOKUP($D93,'2-SINAPI MAIO 2018'!$A$1:$D$11396,4,FALSE),"")</f>
        <v>13.69</v>
      </c>
      <c r="I93" s="291">
        <f t="shared" si="8"/>
        <v>0.15743499999999999</v>
      </c>
    </row>
    <row r="94" spans="2:9" ht="38.25">
      <c r="B94" s="269" t="s">
        <v>6208</v>
      </c>
      <c r="C94" s="272" t="s">
        <v>11</v>
      </c>
      <c r="D94" s="391">
        <v>89402</v>
      </c>
      <c r="E94" s="287" t="s">
        <v>8300</v>
      </c>
      <c r="F94" s="288" t="s">
        <v>20</v>
      </c>
      <c r="G94" s="290">
        <v>7.8E-2</v>
      </c>
      <c r="H94" s="298">
        <f>IF($D94&lt;&gt;"",VLOOKUP($D94,'2-SINAPI MAIO 2018'!$A$1:$D$11396,4,FALSE),"")</f>
        <v>6.68</v>
      </c>
      <c r="I94" s="291">
        <f t="shared" si="8"/>
        <v>0.52103999999999995</v>
      </c>
    </row>
    <row r="95" spans="2:9" ht="38.25">
      <c r="B95" s="269" t="s">
        <v>6208</v>
      </c>
      <c r="C95" s="272" t="s">
        <v>11</v>
      </c>
      <c r="D95" s="391">
        <v>89408</v>
      </c>
      <c r="E95" s="287" t="s">
        <v>8306</v>
      </c>
      <c r="F95" s="288" t="s">
        <v>52</v>
      </c>
      <c r="G95" s="290">
        <v>7.6E-3</v>
      </c>
      <c r="H95" s="298">
        <f>IF($D95&lt;&gt;"",VLOOKUP($D95,'2-SINAPI MAIO 2018'!$A$1:$D$11396,4,FALSE),"")</f>
        <v>4.16</v>
      </c>
      <c r="I95" s="291">
        <f t="shared" si="8"/>
        <v>3.1615999999999998E-2</v>
      </c>
    </row>
    <row r="96" spans="2:9" ht="38.25">
      <c r="B96" s="269" t="s">
        <v>6208</v>
      </c>
      <c r="C96" s="272" t="s">
        <v>11</v>
      </c>
      <c r="D96" s="391">
        <v>89424</v>
      </c>
      <c r="E96" s="287" t="s">
        <v>8321</v>
      </c>
      <c r="F96" s="288" t="s">
        <v>52</v>
      </c>
      <c r="G96" s="290">
        <v>1.35E-2</v>
      </c>
      <c r="H96" s="298">
        <f>IF($D96&lt;&gt;"",VLOOKUP($D96,'2-SINAPI MAIO 2018'!$A$1:$D$11396,4,FALSE),"")</f>
        <v>3.22</v>
      </c>
      <c r="I96" s="291">
        <f t="shared" si="8"/>
        <v>4.3470000000000002E-2</v>
      </c>
    </row>
    <row r="97" spans="2:9" ht="38.25">
      <c r="B97" s="269" t="s">
        <v>6208</v>
      </c>
      <c r="C97" s="272" t="s">
        <v>11</v>
      </c>
      <c r="D97" s="391">
        <v>89440</v>
      </c>
      <c r="E97" s="287" t="s">
        <v>5016</v>
      </c>
      <c r="F97" s="288" t="s">
        <v>52</v>
      </c>
      <c r="G97" s="290">
        <v>1.6999999999999999E-3</v>
      </c>
      <c r="H97" s="298">
        <f>IF($D97&lt;&gt;"",VLOOKUP($D97,'2-SINAPI MAIO 2018'!$A$1:$D$11396,4,FALSE),"")</f>
        <v>5.91</v>
      </c>
      <c r="I97" s="291">
        <f t="shared" si="8"/>
        <v>1.0047E-2</v>
      </c>
    </row>
    <row r="98" spans="2:9" ht="38.25">
      <c r="B98" s="269" t="s">
        <v>6208</v>
      </c>
      <c r="C98" s="272" t="s">
        <v>11</v>
      </c>
      <c r="D98" s="391">
        <v>89445</v>
      </c>
      <c r="E98" s="287" t="s">
        <v>8337</v>
      </c>
      <c r="F98" s="288" t="s">
        <v>52</v>
      </c>
      <c r="G98" s="290">
        <v>3.3999999999999998E-3</v>
      </c>
      <c r="H98" s="298">
        <f>IF($D98&lt;&gt;"",VLOOKUP($D98,'2-SINAPI MAIO 2018'!$A$1:$D$11396,4,FALSE),"")</f>
        <v>10.6</v>
      </c>
      <c r="I98" s="291">
        <f t="shared" si="8"/>
        <v>3.6039999999999996E-2</v>
      </c>
    </row>
    <row r="99" spans="2:9" ht="25.5">
      <c r="B99" s="269" t="s">
        <v>6208</v>
      </c>
      <c r="C99" s="272" t="s">
        <v>11</v>
      </c>
      <c r="D99" s="391">
        <v>89446</v>
      </c>
      <c r="E99" s="287" t="s">
        <v>8338</v>
      </c>
      <c r="F99" s="288" t="s">
        <v>20</v>
      </c>
      <c r="G99" s="290">
        <v>0.128</v>
      </c>
      <c r="H99" s="298">
        <f>IF($D99&lt;&gt;"",VLOOKUP($D99,'2-SINAPI MAIO 2018'!$A$1:$D$11396,4,FALSE),"")</f>
        <v>3.54</v>
      </c>
      <c r="I99" s="291">
        <f t="shared" si="8"/>
        <v>0.45312000000000002</v>
      </c>
    </row>
    <row r="100" spans="2:9" ht="25.5">
      <c r="B100" s="269" t="s">
        <v>6208</v>
      </c>
      <c r="C100" s="272" t="s">
        <v>11</v>
      </c>
      <c r="D100" s="391">
        <v>89481</v>
      </c>
      <c r="E100" s="287" t="s">
        <v>5018</v>
      </c>
      <c r="F100" s="288" t="s">
        <v>52</v>
      </c>
      <c r="G100" s="290">
        <v>6.7000000000000004E-2</v>
      </c>
      <c r="H100" s="298">
        <f>IF($D100&lt;&gt;"",VLOOKUP($D100,'2-SINAPI MAIO 2018'!$A$1:$D$11396,4,FALSE),"")</f>
        <v>3.19</v>
      </c>
      <c r="I100" s="291">
        <f t="shared" si="8"/>
        <v>0.21373</v>
      </c>
    </row>
    <row r="101" spans="2:9" ht="25.5">
      <c r="B101" s="269" t="s">
        <v>6208</v>
      </c>
      <c r="C101" s="272" t="s">
        <v>11</v>
      </c>
      <c r="D101" s="391">
        <v>89528</v>
      </c>
      <c r="E101" s="287" t="s">
        <v>8385</v>
      </c>
      <c r="F101" s="288" t="s">
        <v>52</v>
      </c>
      <c r="G101" s="290">
        <v>1.35E-2</v>
      </c>
      <c r="H101" s="298">
        <f>IF($D101&lt;&gt;"",VLOOKUP($D101,'2-SINAPI MAIO 2018'!$A$1:$D$11396,4,FALSE),"")</f>
        <v>2.56</v>
      </c>
      <c r="I101" s="291">
        <f t="shared" si="8"/>
        <v>3.456E-2</v>
      </c>
    </row>
    <row r="102" spans="2:9" ht="38.25">
      <c r="B102" s="269" t="s">
        <v>6208</v>
      </c>
      <c r="C102" s="272" t="s">
        <v>11</v>
      </c>
      <c r="D102" s="391">
        <v>89532</v>
      </c>
      <c r="E102" s="287" t="s">
        <v>8388</v>
      </c>
      <c r="F102" s="288" t="s">
        <v>52</v>
      </c>
      <c r="G102" s="290">
        <v>4.6100000000000002E-2</v>
      </c>
      <c r="H102" s="298">
        <f>IF($D102&lt;&gt;"",VLOOKUP($D102,'2-SINAPI MAIO 2018'!$A$1:$D$11396,4,FALSE),"")</f>
        <v>4.24</v>
      </c>
      <c r="I102" s="291">
        <f t="shared" si="8"/>
        <v>0.19546400000000003</v>
      </c>
    </row>
    <row r="103" spans="2:9" ht="25.5">
      <c r="B103" s="269" t="s">
        <v>6208</v>
      </c>
      <c r="C103" s="272" t="s">
        <v>11</v>
      </c>
      <c r="D103" s="391">
        <v>89622</v>
      </c>
      <c r="E103" s="287" t="s">
        <v>5067</v>
      </c>
      <c r="F103" s="288" t="s">
        <v>52</v>
      </c>
      <c r="G103" s="290">
        <v>3.85E-2</v>
      </c>
      <c r="H103" s="298">
        <f>IF($D103&lt;&gt;"",VLOOKUP($D103,'2-SINAPI MAIO 2018'!$A$1:$D$11396,4,FALSE),"")</f>
        <v>9.1300000000000008</v>
      </c>
      <c r="I103" s="291">
        <f t="shared" si="8"/>
        <v>0.35150500000000001</v>
      </c>
    </row>
    <row r="104" spans="2:9" ht="25.5">
      <c r="B104" s="269" t="s">
        <v>6208</v>
      </c>
      <c r="C104" s="272" t="s">
        <v>11</v>
      </c>
      <c r="D104" s="391">
        <v>89627</v>
      </c>
      <c r="E104" s="287" t="s">
        <v>5070</v>
      </c>
      <c r="F104" s="288" t="s">
        <v>52</v>
      </c>
      <c r="G104" s="290">
        <v>3.0999999999999999E-3</v>
      </c>
      <c r="H104" s="298">
        <f>IF($D104&lt;&gt;"",VLOOKUP($D104,'2-SINAPI MAIO 2018'!$A$1:$D$11396,4,FALSE),"")</f>
        <v>14.26</v>
      </c>
      <c r="I104" s="291">
        <f t="shared" si="8"/>
        <v>4.4205999999999995E-2</v>
      </c>
    </row>
    <row r="105" spans="2:9" ht="25.5">
      <c r="B105" s="269" t="s">
        <v>6208</v>
      </c>
      <c r="C105" s="272" t="s">
        <v>11</v>
      </c>
      <c r="D105" s="391">
        <v>90453</v>
      </c>
      <c r="E105" s="287" t="s">
        <v>5120</v>
      </c>
      <c r="F105" s="288" t="s">
        <v>52</v>
      </c>
      <c r="G105" s="290">
        <v>7.1000000000000004E-3</v>
      </c>
      <c r="H105" s="298">
        <f>IF($D105&lt;&gt;"",VLOOKUP($D105,'2-SINAPI MAIO 2018'!$A$1:$D$11396,4,FALSE),"")</f>
        <v>1.76</v>
      </c>
      <c r="I105" s="291">
        <f t="shared" si="8"/>
        <v>1.2496E-2</v>
      </c>
    </row>
    <row r="106" spans="2:9">
      <c r="B106" s="269"/>
      <c r="C106" s="272"/>
      <c r="D106" s="391"/>
      <c r="E106" s="287"/>
      <c r="F106" s="288"/>
      <c r="G106" s="290"/>
      <c r="H106" s="298"/>
      <c r="I106" s="291"/>
    </row>
    <row r="107" spans="2:9" ht="38.25">
      <c r="B107" s="281" t="s">
        <v>13568</v>
      </c>
      <c r="C107" s="403"/>
      <c r="D107" s="404"/>
      <c r="E107" s="282" t="s">
        <v>13569</v>
      </c>
      <c r="F107" s="283" t="s">
        <v>52</v>
      </c>
      <c r="G107" s="284">
        <v>1</v>
      </c>
      <c r="H107" s="285"/>
      <c r="I107" s="302">
        <f>SUM(I108:I109)</f>
        <v>221.51</v>
      </c>
    </row>
    <row r="108" spans="2:9" ht="25.5">
      <c r="B108" s="269" t="s">
        <v>6208</v>
      </c>
      <c r="C108" s="272" t="s">
        <v>11</v>
      </c>
      <c r="D108" s="391">
        <v>95675</v>
      </c>
      <c r="E108" s="287" t="s">
        <v>5505</v>
      </c>
      <c r="F108" s="288" t="s">
        <v>52</v>
      </c>
      <c r="G108" s="290">
        <v>1</v>
      </c>
      <c r="H108" s="298">
        <f>IF($D108&lt;&gt;"",VLOOKUP($D108,'2-SINAPI MAIO 2018'!$A$1:$D$11396,4,FALSE),"")</f>
        <v>118.31</v>
      </c>
      <c r="I108" s="291">
        <f t="shared" si="8"/>
        <v>118.31</v>
      </c>
    </row>
    <row r="109" spans="2:9" ht="51">
      <c r="B109" s="269" t="s">
        <v>6208</v>
      </c>
      <c r="C109" s="272" t="s">
        <v>11</v>
      </c>
      <c r="D109" s="391">
        <v>97741</v>
      </c>
      <c r="E109" s="287" t="s">
        <v>12790</v>
      </c>
      <c r="F109" s="288" t="s">
        <v>52</v>
      </c>
      <c r="G109" s="290">
        <v>1</v>
      </c>
      <c r="H109" s="298">
        <f>IF($D109&lt;&gt;"",VLOOKUP($D109,'2-SINAPI MAIO 2018'!$A$1:$D$11396,4,FALSE),"")</f>
        <v>103.2</v>
      </c>
      <c r="I109" s="291">
        <f t="shared" si="8"/>
        <v>103.2</v>
      </c>
    </row>
    <row r="110" spans="2:9" ht="14.25">
      <c r="B110" s="576"/>
      <c r="C110" s="121"/>
      <c r="D110" s="577"/>
      <c r="E110" s="388"/>
      <c r="F110" s="389"/>
      <c r="G110" s="573"/>
      <c r="H110" s="390"/>
      <c r="I110" s="292"/>
    </row>
    <row r="111" spans="2:9" ht="25.5">
      <c r="B111" s="281" t="s">
        <v>13572</v>
      </c>
      <c r="C111" s="403"/>
      <c r="D111" s="404"/>
      <c r="E111" s="282" t="s">
        <v>13573</v>
      </c>
      <c r="F111" s="283" t="s">
        <v>20</v>
      </c>
      <c r="G111" s="284">
        <v>1</v>
      </c>
      <c r="H111" s="285"/>
      <c r="I111" s="302">
        <f>SUM(I112:I127)</f>
        <v>41.831595000000007</v>
      </c>
    </row>
    <row r="112" spans="2:9" ht="25.5">
      <c r="B112" s="269" t="s">
        <v>6208</v>
      </c>
      <c r="C112" s="272" t="s">
        <v>11</v>
      </c>
      <c r="D112" s="391">
        <v>89511</v>
      </c>
      <c r="E112" s="287" t="s">
        <v>8382</v>
      </c>
      <c r="F112" s="288" t="s">
        <v>20</v>
      </c>
      <c r="G112" s="290">
        <v>0.14000000000000001</v>
      </c>
      <c r="H112" s="298">
        <f>IF($D112&lt;&gt;"",VLOOKUP($D112,'2-SINAPI MAIO 2018'!$A$1:$D$11396,4,FALSE),"")</f>
        <v>22.99</v>
      </c>
      <c r="I112" s="291">
        <f t="shared" ref="I112" si="9">H112*G112</f>
        <v>3.2185999999999999</v>
      </c>
    </row>
    <row r="113" spans="2:9" ht="38.25">
      <c r="B113" s="269" t="s">
        <v>6208</v>
      </c>
      <c r="C113" s="272" t="s">
        <v>11</v>
      </c>
      <c r="D113" s="391">
        <v>89522</v>
      </c>
      <c r="E113" s="287" t="s">
        <v>5047</v>
      </c>
      <c r="F113" s="288" t="s">
        <v>52</v>
      </c>
      <c r="G113" s="290">
        <v>2.2200000000000001E-2</v>
      </c>
      <c r="H113" s="298">
        <f>IF($D113&lt;&gt;"",VLOOKUP($D113,'2-SINAPI MAIO 2018'!$A$1:$D$11396,4,FALSE),"")</f>
        <v>16.45</v>
      </c>
      <c r="I113" s="291">
        <f t="shared" ref="I113:I127" si="10">H113*G113</f>
        <v>0.36519000000000001</v>
      </c>
    </row>
    <row r="114" spans="2:9" ht="38.25">
      <c r="B114" s="269" t="s">
        <v>6208</v>
      </c>
      <c r="C114" s="272" t="s">
        <v>11</v>
      </c>
      <c r="D114" s="391">
        <v>89524</v>
      </c>
      <c r="E114" s="287" t="s">
        <v>5049</v>
      </c>
      <c r="F114" s="288" t="s">
        <v>52</v>
      </c>
      <c r="G114" s="290">
        <v>8.9300000000000004E-2</v>
      </c>
      <c r="H114" s="298">
        <f>IF($D114&lt;&gt;"",VLOOKUP($D114,'2-SINAPI MAIO 2018'!$A$1:$D$11396,4,FALSE),"")</f>
        <v>16.07</v>
      </c>
      <c r="I114" s="291">
        <f t="shared" si="10"/>
        <v>1.4350510000000001</v>
      </c>
    </row>
    <row r="115" spans="2:9" ht="38.25">
      <c r="B115" s="269" t="s">
        <v>6208</v>
      </c>
      <c r="C115" s="272" t="s">
        <v>11</v>
      </c>
      <c r="D115" s="391">
        <v>89547</v>
      </c>
      <c r="E115" s="287" t="s">
        <v>8397</v>
      </c>
      <c r="F115" s="288" t="s">
        <v>52</v>
      </c>
      <c r="G115" s="290">
        <v>7.4499999999999997E-2</v>
      </c>
      <c r="H115" s="298">
        <f>IF($D115&lt;&gt;"",VLOOKUP($D115,'2-SINAPI MAIO 2018'!$A$1:$D$11396,4,FALSE),"")</f>
        <v>10.95</v>
      </c>
      <c r="I115" s="291">
        <f t="shared" si="10"/>
        <v>0.81577499999999992</v>
      </c>
    </row>
    <row r="116" spans="2:9" ht="38.25">
      <c r="B116" s="269" t="s">
        <v>6208</v>
      </c>
      <c r="C116" s="272" t="s">
        <v>11</v>
      </c>
      <c r="D116" s="391">
        <v>89557</v>
      </c>
      <c r="E116" s="287" t="s">
        <v>5060</v>
      </c>
      <c r="F116" s="288" t="s">
        <v>52</v>
      </c>
      <c r="G116" s="290">
        <v>7.5200000000000003E-2</v>
      </c>
      <c r="H116" s="298">
        <f>IF($D116&lt;&gt;"",VLOOKUP($D116,'2-SINAPI MAIO 2018'!$A$1:$D$11396,4,FALSE),"")</f>
        <v>15.66</v>
      </c>
      <c r="I116" s="291">
        <f t="shared" si="10"/>
        <v>1.177632</v>
      </c>
    </row>
    <row r="117" spans="2:9" ht="38.25">
      <c r="B117" s="269" t="s">
        <v>6208</v>
      </c>
      <c r="C117" s="272" t="s">
        <v>11</v>
      </c>
      <c r="D117" s="391">
        <v>89576</v>
      </c>
      <c r="E117" s="287" t="s">
        <v>8416</v>
      </c>
      <c r="F117" s="288" t="s">
        <v>20</v>
      </c>
      <c r="G117" s="290">
        <v>0.86</v>
      </c>
      <c r="H117" s="298">
        <f>IF($D117&lt;&gt;"",VLOOKUP($D117,'2-SINAPI MAIO 2018'!$A$1:$D$11396,4,FALSE),"")</f>
        <v>11.69</v>
      </c>
      <c r="I117" s="291">
        <f t="shared" si="10"/>
        <v>10.0534</v>
      </c>
    </row>
    <row r="118" spans="2:9" ht="38.25">
      <c r="B118" s="269" t="s">
        <v>6208</v>
      </c>
      <c r="C118" s="272" t="s">
        <v>11</v>
      </c>
      <c r="D118" s="391">
        <v>89581</v>
      </c>
      <c r="E118" s="287" t="s">
        <v>8420</v>
      </c>
      <c r="F118" s="288" t="s">
        <v>52</v>
      </c>
      <c r="G118" s="290">
        <v>9.6100000000000005E-2</v>
      </c>
      <c r="H118" s="298">
        <f>IF($D118&lt;&gt;"",VLOOKUP($D118,'2-SINAPI MAIO 2018'!$A$1:$D$11396,4,FALSE),"")</f>
        <v>15.18</v>
      </c>
      <c r="I118" s="291">
        <f t="shared" si="10"/>
        <v>1.458798</v>
      </c>
    </row>
    <row r="119" spans="2:9" ht="38.25">
      <c r="B119" s="269" t="s">
        <v>6208</v>
      </c>
      <c r="C119" s="272" t="s">
        <v>11</v>
      </c>
      <c r="D119" s="391">
        <v>89582</v>
      </c>
      <c r="E119" s="287" t="s">
        <v>8421</v>
      </c>
      <c r="F119" s="288" t="s">
        <v>52</v>
      </c>
      <c r="G119" s="290">
        <v>1.89E-2</v>
      </c>
      <c r="H119" s="298">
        <f>IF($D119&lt;&gt;"",VLOOKUP($D119,'2-SINAPI MAIO 2018'!$A$1:$D$11396,4,FALSE),"")</f>
        <v>14.8</v>
      </c>
      <c r="I119" s="291">
        <f t="shared" si="10"/>
        <v>0.27972000000000002</v>
      </c>
    </row>
    <row r="120" spans="2:9" ht="38.25">
      <c r="B120" s="269" t="s">
        <v>6208</v>
      </c>
      <c r="C120" s="272" t="s">
        <v>11</v>
      </c>
      <c r="D120" s="391">
        <v>89599</v>
      </c>
      <c r="E120" s="287" t="s">
        <v>8436</v>
      </c>
      <c r="F120" s="288" t="s">
        <v>52</v>
      </c>
      <c r="G120" s="290">
        <v>0.26090000000000002</v>
      </c>
      <c r="H120" s="298">
        <f>IF($D120&lt;&gt;"",VLOOKUP($D120,'2-SINAPI MAIO 2018'!$A$1:$D$11396,4,FALSE),"")</f>
        <v>9.99</v>
      </c>
      <c r="I120" s="291">
        <f t="shared" si="10"/>
        <v>2.6063910000000003</v>
      </c>
    </row>
    <row r="121" spans="2:9" ht="38.25">
      <c r="B121" s="269" t="s">
        <v>6208</v>
      </c>
      <c r="C121" s="272" t="s">
        <v>11</v>
      </c>
      <c r="D121" s="391">
        <v>89685</v>
      </c>
      <c r="E121" s="287" t="s">
        <v>8501</v>
      </c>
      <c r="F121" s="288" t="s">
        <v>52</v>
      </c>
      <c r="G121" s="290">
        <v>2.8999999999999998E-3</v>
      </c>
      <c r="H121" s="298">
        <f>IF($D121&lt;&gt;"",VLOOKUP($D121,'2-SINAPI MAIO 2018'!$A$1:$D$11396,4,FALSE),"")</f>
        <v>28.24</v>
      </c>
      <c r="I121" s="291">
        <f t="shared" si="10"/>
        <v>8.1895999999999997E-2</v>
      </c>
    </row>
    <row r="122" spans="2:9" ht="38.25">
      <c r="B122" s="269" t="s">
        <v>6208</v>
      </c>
      <c r="C122" s="272" t="s">
        <v>11</v>
      </c>
      <c r="D122" s="391">
        <v>89687</v>
      </c>
      <c r="E122" s="287" t="s">
        <v>8503</v>
      </c>
      <c r="F122" s="288" t="s">
        <v>52</v>
      </c>
      <c r="G122" s="290">
        <v>4.07E-2</v>
      </c>
      <c r="H122" s="298">
        <f>IF($D122&lt;&gt;"",VLOOKUP($D122,'2-SINAPI MAIO 2018'!$A$1:$D$11396,4,FALSE),"")</f>
        <v>23.45</v>
      </c>
      <c r="I122" s="291">
        <f t="shared" si="10"/>
        <v>0.95441500000000001</v>
      </c>
    </row>
    <row r="123" spans="2:9" ht="38.25">
      <c r="B123" s="269" t="s">
        <v>6208</v>
      </c>
      <c r="C123" s="272" t="s">
        <v>11</v>
      </c>
      <c r="D123" s="391">
        <v>89692</v>
      </c>
      <c r="E123" s="287" t="s">
        <v>8506</v>
      </c>
      <c r="F123" s="288" t="s">
        <v>52</v>
      </c>
      <c r="G123" s="290">
        <v>1.5E-3</v>
      </c>
      <c r="H123" s="298">
        <f>IF($D123&lt;&gt;"",VLOOKUP($D123,'2-SINAPI MAIO 2018'!$A$1:$D$11396,4,FALSE),"")</f>
        <v>41.7</v>
      </c>
      <c r="I123" s="291">
        <f t="shared" si="10"/>
        <v>6.2550000000000008E-2</v>
      </c>
    </row>
    <row r="124" spans="2:9" ht="25.5">
      <c r="B124" s="269" t="s">
        <v>6208</v>
      </c>
      <c r="C124" s="272" t="s">
        <v>11</v>
      </c>
      <c r="D124" s="391">
        <v>90437</v>
      </c>
      <c r="E124" s="287" t="s">
        <v>5111</v>
      </c>
      <c r="F124" s="288" t="s">
        <v>52</v>
      </c>
      <c r="G124" s="290">
        <v>3.3300000000000003E-2</v>
      </c>
      <c r="H124" s="298">
        <f>IF($D124&lt;&gt;"",VLOOKUP($D124,'2-SINAPI MAIO 2018'!$A$1:$D$11396,4,FALSE),"")</f>
        <v>24.05</v>
      </c>
      <c r="I124" s="291">
        <f t="shared" si="10"/>
        <v>0.80086500000000005</v>
      </c>
    </row>
    <row r="125" spans="2:9" ht="25.5">
      <c r="B125" s="269" t="s">
        <v>6208</v>
      </c>
      <c r="C125" s="272" t="s">
        <v>11</v>
      </c>
      <c r="D125" s="391">
        <v>90454</v>
      </c>
      <c r="E125" s="287" t="s">
        <v>5121</v>
      </c>
      <c r="F125" s="288" t="s">
        <v>52</v>
      </c>
      <c r="G125" s="290">
        <v>9.1700000000000004E-2</v>
      </c>
      <c r="H125" s="298">
        <f>IF($D125&lt;&gt;"",VLOOKUP($D125,'2-SINAPI MAIO 2018'!$A$1:$D$11396,4,FALSE),"")</f>
        <v>3.04</v>
      </c>
      <c r="I125" s="291">
        <f t="shared" si="10"/>
        <v>0.27876800000000002</v>
      </c>
    </row>
    <row r="126" spans="2:9" ht="25.5">
      <c r="B126" s="269" t="s">
        <v>6208</v>
      </c>
      <c r="C126" s="272" t="s">
        <v>11</v>
      </c>
      <c r="D126" s="391">
        <v>91191</v>
      </c>
      <c r="E126" s="287" t="s">
        <v>5226</v>
      </c>
      <c r="F126" s="288" t="s">
        <v>52</v>
      </c>
      <c r="G126" s="290">
        <v>3.3300000000000003E-2</v>
      </c>
      <c r="H126" s="298">
        <f>IF($D126&lt;&gt;"",VLOOKUP($D126,'2-SINAPI MAIO 2018'!$A$1:$D$11396,4,FALSE),"")</f>
        <v>3.68</v>
      </c>
      <c r="I126" s="291">
        <f t="shared" si="10"/>
        <v>0.12254400000000001</v>
      </c>
    </row>
    <row r="127" spans="2:9" ht="38.25">
      <c r="B127" s="269" t="s">
        <v>6208</v>
      </c>
      <c r="C127" s="272" t="s">
        <v>11</v>
      </c>
      <c r="D127" s="391">
        <v>90445</v>
      </c>
      <c r="E127" s="287" t="s">
        <v>8761</v>
      </c>
      <c r="F127" s="288" t="s">
        <v>20</v>
      </c>
      <c r="G127" s="290">
        <v>1</v>
      </c>
      <c r="H127" s="298">
        <f>IF($D127&lt;&gt;"",VLOOKUP($D127,'2-SINAPI MAIO 2018'!$A$1:$D$11396,4,FALSE),"")</f>
        <v>18.12</v>
      </c>
      <c r="I127" s="291">
        <f t="shared" si="10"/>
        <v>18.12</v>
      </c>
    </row>
    <row r="128" spans="2:9" ht="14.25">
      <c r="B128" s="576"/>
      <c r="C128" s="121"/>
      <c r="D128" s="577"/>
      <c r="E128" s="388"/>
      <c r="F128" s="389"/>
      <c r="G128" s="573"/>
      <c r="H128" s="390"/>
      <c r="I128" s="292"/>
    </row>
    <row r="129" spans="2:9" ht="14.25">
      <c r="B129" s="576"/>
      <c r="C129" s="121"/>
      <c r="D129" s="577"/>
      <c r="E129" s="388"/>
      <c r="F129" s="389"/>
      <c r="G129" s="573"/>
      <c r="H129" s="390"/>
      <c r="I129" s="292"/>
    </row>
    <row r="130" spans="2:9" ht="14.25">
      <c r="B130" s="576"/>
      <c r="C130" s="121"/>
      <c r="D130" s="577"/>
      <c r="E130" s="388"/>
      <c r="F130" s="389"/>
      <c r="G130" s="573"/>
      <c r="H130" s="390"/>
      <c r="I130" s="292"/>
    </row>
    <row r="131" spans="2:9">
      <c r="B131" s="277"/>
      <c r="C131" s="121"/>
      <c r="D131" s="278"/>
      <c r="E131" s="279"/>
      <c r="F131" s="121"/>
      <c r="G131" s="561"/>
      <c r="H131" s="280"/>
      <c r="I131" s="292"/>
    </row>
    <row r="132" spans="2:9">
      <c r="B132" s="277"/>
      <c r="C132" s="121"/>
      <c r="D132" s="278"/>
      <c r="E132" s="279"/>
      <c r="F132" s="121"/>
      <c r="G132" s="574"/>
      <c r="H132" s="280"/>
      <c r="I132" s="292"/>
    </row>
    <row r="133" spans="2:9">
      <c r="B133" s="277"/>
      <c r="C133" s="121"/>
      <c r="D133" s="278"/>
      <c r="E133" s="279"/>
      <c r="F133" s="121"/>
      <c r="G133" s="574"/>
      <c r="H133" s="280"/>
      <c r="I133" s="292"/>
    </row>
    <row r="134" spans="2:9">
      <c r="B134" s="277"/>
      <c r="C134" s="121"/>
      <c r="D134" s="278"/>
      <c r="E134" s="279"/>
      <c r="F134" s="121"/>
      <c r="G134" s="574"/>
      <c r="H134" s="280"/>
      <c r="I134" s="292"/>
    </row>
    <row r="135" spans="2:9">
      <c r="B135" s="277"/>
      <c r="C135" s="121"/>
      <c r="D135" s="278"/>
      <c r="E135" s="279"/>
      <c r="F135" s="121"/>
      <c r="G135" s="574"/>
      <c r="H135" s="280"/>
      <c r="I135" s="292"/>
    </row>
    <row r="136" spans="2:9">
      <c r="B136" s="277"/>
      <c r="C136" s="121"/>
      <c r="D136" s="278"/>
      <c r="E136" s="279"/>
      <c r="F136" s="121"/>
      <c r="G136" s="574"/>
      <c r="H136" s="280"/>
      <c r="I136" s="292"/>
    </row>
    <row r="137" spans="2:9">
      <c r="B137" s="277"/>
      <c r="C137" s="121"/>
      <c r="D137" s="278"/>
      <c r="E137" s="279"/>
      <c r="F137" s="121"/>
      <c r="G137" s="574"/>
      <c r="H137" s="280"/>
      <c r="I137" s="292"/>
    </row>
    <row r="138" spans="2:9">
      <c r="B138" s="277"/>
      <c r="C138" s="121"/>
      <c r="D138" s="278"/>
      <c r="E138" s="279"/>
      <c r="F138" s="121"/>
      <c r="G138" s="574"/>
      <c r="H138" s="280"/>
      <c r="I138" s="292"/>
    </row>
    <row r="139" spans="2:9">
      <c r="B139" s="277"/>
      <c r="C139" s="121"/>
      <c r="D139" s="278"/>
      <c r="E139" s="279"/>
      <c r="F139" s="121"/>
      <c r="G139" s="561"/>
      <c r="H139" s="280"/>
      <c r="I139" s="292"/>
    </row>
    <row r="140" spans="2:9">
      <c r="B140" s="406" t="s">
        <v>12417</v>
      </c>
      <c r="C140" s="121"/>
      <c r="D140" s="278"/>
      <c r="E140" s="279"/>
      <c r="F140" s="121"/>
      <c r="G140" s="482"/>
      <c r="H140" s="280"/>
      <c r="I140" s="292"/>
    </row>
    <row r="141" spans="2:9" ht="38.25" customHeight="1">
      <c r="B141" s="281" t="s">
        <v>12855</v>
      </c>
      <c r="C141" s="403"/>
      <c r="D141" s="404"/>
      <c r="E141" s="282" t="s">
        <v>12425</v>
      </c>
      <c r="F141" s="283" t="s">
        <v>52</v>
      </c>
      <c r="G141" s="284">
        <v>1</v>
      </c>
      <c r="H141" s="285"/>
      <c r="I141" s="302">
        <f>SUM(I142:I144)</f>
        <v>12.713000000000001</v>
      </c>
    </row>
    <row r="142" spans="2:9" ht="36" customHeight="1">
      <c r="B142" s="269" t="s">
        <v>6109</v>
      </c>
      <c r="C142" s="272" t="s">
        <v>11</v>
      </c>
      <c r="D142" s="271">
        <v>397</v>
      </c>
      <c r="E142" s="555" t="str">
        <f>IF($D142&lt;&gt;"",VLOOKUP($D142,'2-SINAPI MAIO 2018'!$A$1:$D$11396,2,FALSE),"")</f>
        <v>ABRACADEIRA EM ACO PARA AMARRACAO DE ELETRODUTOS, TIPO D, COM 2 1/2" E PARAFUSO DE FIXACAO</v>
      </c>
      <c r="F142" s="556" t="str">
        <f>IF($D142&lt;&gt;"",VLOOKUP($D142,'2-SINAPI MAIO 2018'!$A$1:$D$11396,3,FALSE),"")</f>
        <v xml:space="preserve">UN    </v>
      </c>
      <c r="G142" s="290">
        <v>1</v>
      </c>
      <c r="H142" s="557">
        <f>IF($D142&lt;&gt;"",VLOOKUP($D142,'2-SINAPI MAIO 2018'!$A$1:$D$11396,4,FALSE),"")</f>
        <v>3.08</v>
      </c>
      <c r="I142" s="291">
        <f t="shared" ref="I142:I144" si="11">H142*G142</f>
        <v>3.08</v>
      </c>
    </row>
    <row r="143" spans="2:9">
      <c r="B143" s="269" t="s">
        <v>6208</v>
      </c>
      <c r="C143" s="272" t="s">
        <v>11</v>
      </c>
      <c r="D143" s="286">
        <v>88247</v>
      </c>
      <c r="E143" s="555" t="str">
        <f>IF($D143&lt;&gt;"",VLOOKUP($D143,'2-SINAPI MAIO 2018'!$A$1:$D$11396,2,FALSE),"")</f>
        <v>AUXILIAR DE ELETRICISTA COM ENCARGOS COMPLEMENTARES</v>
      </c>
      <c r="F143" s="556" t="str">
        <f>IF($D143&lt;&gt;"",VLOOKUP($D143,'2-SINAPI MAIO 2018'!$A$1:$D$11396,3,FALSE),"")</f>
        <v>H</v>
      </c>
      <c r="G143" s="270">
        <v>0.3</v>
      </c>
      <c r="H143" s="557">
        <f>IF($D143&lt;&gt;"",VLOOKUP($D143,'2-SINAPI MAIO 2018'!$A$1:$D$11396,4,FALSE),"")</f>
        <v>14.04</v>
      </c>
      <c r="I143" s="291">
        <f t="shared" si="11"/>
        <v>4.2119999999999997</v>
      </c>
    </row>
    <row r="144" spans="2:9">
      <c r="B144" s="269" t="s">
        <v>6208</v>
      </c>
      <c r="C144" s="272" t="s">
        <v>11</v>
      </c>
      <c r="D144" s="286">
        <v>88264</v>
      </c>
      <c r="E144" s="555" t="str">
        <f>IF($D144&lt;&gt;"",VLOOKUP($D144,'2-SINAPI MAIO 2018'!$A$1:$D$11396,2,FALSE),"")</f>
        <v>ELETRICISTA COM ENCARGOS COMPLEMENTARES</v>
      </c>
      <c r="F144" s="556" t="str">
        <f>IF($D144&lt;&gt;"",VLOOKUP($D144,'2-SINAPI MAIO 2018'!$A$1:$D$11396,3,FALSE),"")</f>
        <v>H</v>
      </c>
      <c r="G144" s="270">
        <v>0.3</v>
      </c>
      <c r="H144" s="557">
        <f>IF($D144&lt;&gt;"",VLOOKUP($D144,'2-SINAPI MAIO 2018'!$A$1:$D$11396,4,FALSE),"")</f>
        <v>18.07</v>
      </c>
      <c r="I144" s="291">
        <f t="shared" si="11"/>
        <v>5.4210000000000003</v>
      </c>
    </row>
    <row r="145" spans="2:9">
      <c r="B145" s="277"/>
      <c r="C145" s="121"/>
      <c r="D145" s="278"/>
      <c r="E145" s="279"/>
      <c r="F145" s="121"/>
      <c r="G145" s="545"/>
      <c r="H145" s="280"/>
      <c r="I145" s="292"/>
    </row>
    <row r="146" spans="2:9" ht="25.5">
      <c r="B146" s="281" t="s">
        <v>12856</v>
      </c>
      <c r="C146" s="403"/>
      <c r="D146" s="404"/>
      <c r="E146" s="282" t="s">
        <v>12426</v>
      </c>
      <c r="F146" s="283" t="s">
        <v>52</v>
      </c>
      <c r="G146" s="284">
        <v>1</v>
      </c>
      <c r="H146" s="285"/>
      <c r="I146" s="302">
        <f>SUM(I147:I149)</f>
        <v>29.107499999999995</v>
      </c>
    </row>
    <row r="147" spans="2:9">
      <c r="B147" s="269" t="s">
        <v>6109</v>
      </c>
      <c r="C147" s="272" t="s">
        <v>11</v>
      </c>
      <c r="D147" s="271">
        <v>12411</v>
      </c>
      <c r="E147" s="555" t="str">
        <f>IF($D147&lt;&gt;"",VLOOKUP($D147,'2-SINAPI MAIO 2018'!$A$1:$D$11396,2,FALSE),"")</f>
        <v>PLUG OU BUJAO DE FERRO GALVANIZADO, DE 2 1/2"</v>
      </c>
      <c r="F147" s="556" t="str">
        <f>IF($D147&lt;&gt;"",VLOOKUP($D147,'2-SINAPI MAIO 2018'!$A$1:$D$11396,3,FALSE),"")</f>
        <v xml:space="preserve">UN    </v>
      </c>
      <c r="G147" s="290">
        <v>1</v>
      </c>
      <c r="H147" s="557">
        <f>IF($D147&lt;&gt;"",VLOOKUP($D147,'2-SINAPI MAIO 2018'!$A$1:$D$11396,4,FALSE),"")</f>
        <v>21.08</v>
      </c>
      <c r="I147" s="291">
        <f t="shared" ref="I147:I149" si="12">H147*G147</f>
        <v>21.08</v>
      </c>
    </row>
    <row r="148" spans="2:9">
      <c r="B148" s="269" t="s">
        <v>6208</v>
      </c>
      <c r="C148" s="272" t="s">
        <v>11</v>
      </c>
      <c r="D148" s="286">
        <v>88247</v>
      </c>
      <c r="E148" s="555" t="str">
        <f>IF($D148&lt;&gt;"",VLOOKUP($D148,'2-SINAPI MAIO 2018'!$A$1:$D$11396,2,FALSE),"")</f>
        <v>AUXILIAR DE ELETRICISTA COM ENCARGOS COMPLEMENTARES</v>
      </c>
      <c r="F148" s="556" t="str">
        <f>IF($D148&lt;&gt;"",VLOOKUP($D148,'2-SINAPI MAIO 2018'!$A$1:$D$11396,3,FALSE),"")</f>
        <v>H</v>
      </c>
      <c r="G148" s="270">
        <v>0.25</v>
      </c>
      <c r="H148" s="557">
        <f>IF($D148&lt;&gt;"",VLOOKUP($D148,'2-SINAPI MAIO 2018'!$A$1:$D$11396,4,FALSE),"")</f>
        <v>14.04</v>
      </c>
      <c r="I148" s="291">
        <f t="shared" si="12"/>
        <v>3.51</v>
      </c>
    </row>
    <row r="149" spans="2:9">
      <c r="B149" s="269" t="s">
        <v>6208</v>
      </c>
      <c r="C149" s="272" t="s">
        <v>11</v>
      </c>
      <c r="D149" s="286">
        <v>88264</v>
      </c>
      <c r="E149" s="555" t="str">
        <f>IF($D149&lt;&gt;"",VLOOKUP($D149,'2-SINAPI MAIO 2018'!$A$1:$D$11396,2,FALSE),"")</f>
        <v>ELETRICISTA COM ENCARGOS COMPLEMENTARES</v>
      </c>
      <c r="F149" s="556" t="str">
        <f>IF($D149&lt;&gt;"",VLOOKUP($D149,'2-SINAPI MAIO 2018'!$A$1:$D$11396,3,FALSE),"")</f>
        <v>H</v>
      </c>
      <c r="G149" s="270">
        <v>0.25</v>
      </c>
      <c r="H149" s="557">
        <f>IF($D149&lt;&gt;"",VLOOKUP($D149,'2-SINAPI MAIO 2018'!$A$1:$D$11396,4,FALSE),"")</f>
        <v>18.07</v>
      </c>
      <c r="I149" s="291">
        <f t="shared" si="12"/>
        <v>4.5175000000000001</v>
      </c>
    </row>
    <row r="150" spans="2:9">
      <c r="B150" s="277"/>
      <c r="C150" s="121"/>
      <c r="D150" s="278"/>
      <c r="E150" s="279"/>
      <c r="F150" s="121"/>
      <c r="G150" s="545"/>
      <c r="H150" s="280"/>
      <c r="I150" s="292"/>
    </row>
    <row r="151" spans="2:9" ht="32.25" customHeight="1">
      <c r="B151" s="281" t="s">
        <v>12857</v>
      </c>
      <c r="C151" s="403"/>
      <c r="D151" s="404"/>
      <c r="E151" s="282" t="s">
        <v>12424</v>
      </c>
      <c r="F151" s="283" t="str">
        <f>F152</f>
        <v xml:space="preserve">M     </v>
      </c>
      <c r="G151" s="284">
        <v>1</v>
      </c>
      <c r="H151" s="285"/>
      <c r="I151" s="302">
        <f>SUM(I152:I153)</f>
        <v>3.4127999999999998</v>
      </c>
    </row>
    <row r="152" spans="2:9" ht="25.5">
      <c r="B152" s="269" t="s">
        <v>6109</v>
      </c>
      <c r="C152" s="272" t="s">
        <v>11</v>
      </c>
      <c r="D152" s="271">
        <v>404</v>
      </c>
      <c r="E152" s="555" t="str">
        <f>IF($D152&lt;&gt;"",VLOOKUP($D152,'2-SINAPI MAIO 2018'!$A$1:$D$11396,2,FALSE),"")</f>
        <v>FITA ISOLANTE DE BORRACHA AUTOFUSAO, USO ATE 69 KV (ALTA TENSAO)</v>
      </c>
      <c r="F152" s="556" t="str">
        <f>IF($D152&lt;&gt;"",VLOOKUP($D152,'2-SINAPI MAIO 2018'!$A$1:$D$11396,3,FALSE),"")</f>
        <v xml:space="preserve">M     </v>
      </c>
      <c r="G152" s="290">
        <v>1.02</v>
      </c>
      <c r="H152" s="557">
        <f>IF($D152&lt;&gt;"",VLOOKUP($D152,'2-SINAPI MAIO 2018'!$A$1:$D$11396,4,FALSE),"")</f>
        <v>1.22</v>
      </c>
      <c r="I152" s="291">
        <f t="shared" ref="I152:I153" si="13">H152*G152</f>
        <v>1.2444</v>
      </c>
    </row>
    <row r="153" spans="2:9">
      <c r="B153" s="269" t="s">
        <v>6208</v>
      </c>
      <c r="C153" s="272" t="s">
        <v>11</v>
      </c>
      <c r="D153" s="273">
        <v>88264</v>
      </c>
      <c r="E153" s="555" t="str">
        <f>IF($D153&lt;&gt;"",VLOOKUP($D153,'2-SINAPI MAIO 2018'!$A$1:$D$11396,2,FALSE),"")</f>
        <v>ELETRICISTA COM ENCARGOS COMPLEMENTARES</v>
      </c>
      <c r="F153" s="556" t="str">
        <f>IF($D153&lt;&gt;"",VLOOKUP($D153,'2-SINAPI MAIO 2018'!$A$1:$D$11396,3,FALSE),"")</f>
        <v>H</v>
      </c>
      <c r="G153" s="270">
        <v>0.12</v>
      </c>
      <c r="H153" s="557">
        <f>IF($D153&lt;&gt;"",VLOOKUP($D153,'2-SINAPI MAIO 2018'!$A$1:$D$11396,4,FALSE),"")</f>
        <v>18.07</v>
      </c>
      <c r="I153" s="291">
        <f t="shared" si="13"/>
        <v>2.1684000000000001</v>
      </c>
    </row>
    <row r="154" spans="2:9">
      <c r="B154" s="277"/>
      <c r="C154" s="121"/>
      <c r="D154" s="278"/>
      <c r="E154" s="279"/>
      <c r="F154" s="121"/>
      <c r="G154" s="545"/>
      <c r="H154" s="280"/>
      <c r="I154" s="292"/>
    </row>
    <row r="155" spans="2:9" ht="61.5" customHeight="1">
      <c r="B155" s="281" t="s">
        <v>12858</v>
      </c>
      <c r="C155" s="403"/>
      <c r="D155" s="404"/>
      <c r="E155" s="282" t="s">
        <v>12423</v>
      </c>
      <c r="F155" s="283" t="s">
        <v>52</v>
      </c>
      <c r="G155" s="284">
        <v>1</v>
      </c>
      <c r="H155" s="285"/>
      <c r="I155" s="302">
        <f>SUM(I156:I158)</f>
        <v>37.597499999999997</v>
      </c>
    </row>
    <row r="156" spans="2:9" ht="51">
      <c r="B156" s="269" t="s">
        <v>6109</v>
      </c>
      <c r="C156" s="272" t="s">
        <v>11</v>
      </c>
      <c r="D156" s="271">
        <v>38089</v>
      </c>
      <c r="E156" s="555" t="str">
        <f>IF($D156&lt;&gt;"",VLOOKUP($D156,'2-SINAPI MAIO 2018'!$A$1:$D$113596,2,FALSE),"")</f>
        <v>VARIADOR DE VELOCIDADE PARA VENTILADOR 127V, 150W + 2 INTERRUPTORES PARALELOS, PARA REVERSAO E LAMPADA, CONJUNTO MONTADO PARA EMBUTIR 4" X 2" (PLACA + SUPORTE + MODULOS)</v>
      </c>
      <c r="F156" s="556" t="str">
        <f>IF($D156&lt;&gt;"",VLOOKUP($D156,'2-SINAPI MAIO 2018'!$A$1:$D$115396,3,FALSE),"")</f>
        <v xml:space="preserve">UN    </v>
      </c>
      <c r="G156" s="290">
        <v>1</v>
      </c>
      <c r="H156" s="557">
        <f>IF($D156&lt;&gt;"",VLOOKUP($D156,'2-SINAPI MAIO 2018'!$A$1:$D$113596,4,FALSE),"")</f>
        <v>29.57</v>
      </c>
      <c r="I156" s="291">
        <f t="shared" ref="I156:I158" si="14">H156*G156</f>
        <v>29.57</v>
      </c>
    </row>
    <row r="157" spans="2:9">
      <c r="B157" s="269" t="s">
        <v>6208</v>
      </c>
      <c r="C157" s="272" t="s">
        <v>11</v>
      </c>
      <c r="D157" s="273">
        <v>88247</v>
      </c>
      <c r="E157" s="555" t="str">
        <f>IF($D157&lt;&gt;"",VLOOKUP($D157,'2-SINAPI MAIO 2018'!$A$1:$D$11396,2,FALSE),"")</f>
        <v>AUXILIAR DE ELETRICISTA COM ENCARGOS COMPLEMENTARES</v>
      </c>
      <c r="F157" s="556" t="str">
        <f>IF($D157&lt;&gt;"",VLOOKUP($D157,'2-SINAPI MAIO 2018'!$A$1:$D$11396,3,FALSE),"")</f>
        <v>H</v>
      </c>
      <c r="G157" s="270">
        <v>0.25</v>
      </c>
      <c r="H157" s="557">
        <f>IF($D157&lt;&gt;"",VLOOKUP($D157,'2-SINAPI MAIO 2018'!$A$1:$D$11396,4,FALSE),"")</f>
        <v>14.04</v>
      </c>
      <c r="I157" s="291">
        <f t="shared" si="14"/>
        <v>3.51</v>
      </c>
    </row>
    <row r="158" spans="2:9">
      <c r="B158" s="269" t="s">
        <v>6208</v>
      </c>
      <c r="C158" s="272" t="s">
        <v>11</v>
      </c>
      <c r="D158" s="273">
        <v>88264</v>
      </c>
      <c r="E158" s="555" t="str">
        <f>IF($D158&lt;&gt;"",VLOOKUP($D158,'2-SINAPI MAIO 2018'!$A$1:$D$11396,2,FALSE),"")</f>
        <v>ELETRICISTA COM ENCARGOS COMPLEMENTARES</v>
      </c>
      <c r="F158" s="556" t="str">
        <f>IF($D158&lt;&gt;"",VLOOKUP($D158,'2-SINAPI MAIO 2018'!$A$1:$D$11396,3,FALSE),"")</f>
        <v>H</v>
      </c>
      <c r="G158" s="270">
        <v>0.25</v>
      </c>
      <c r="H158" s="557">
        <f>IF($D158&lt;&gt;"",VLOOKUP($D158,'2-SINAPI MAIO 2018'!$A$1:$D$11396,4,FALSE),"")</f>
        <v>18.07</v>
      </c>
      <c r="I158" s="291">
        <f t="shared" si="14"/>
        <v>4.5175000000000001</v>
      </c>
    </row>
    <row r="159" spans="2:9">
      <c r="B159" s="277"/>
      <c r="C159" s="121"/>
      <c r="D159" s="278"/>
      <c r="E159" s="279"/>
      <c r="F159" s="121"/>
      <c r="G159" s="545"/>
      <c r="H159" s="280"/>
      <c r="I159" s="292"/>
    </row>
    <row r="160" spans="2:9" ht="51">
      <c r="B160" s="281" t="s">
        <v>12859</v>
      </c>
      <c r="C160" s="403"/>
      <c r="D160" s="404"/>
      <c r="E160" s="282" t="s">
        <v>12422</v>
      </c>
      <c r="F160" s="283" t="s">
        <v>52</v>
      </c>
      <c r="G160" s="284">
        <v>1</v>
      </c>
      <c r="H160" s="285"/>
      <c r="I160" s="302">
        <f>SUM(I161:I163)</f>
        <v>32.739000000000004</v>
      </c>
    </row>
    <row r="161" spans="2:9" ht="53.25" customHeight="1">
      <c r="B161" s="269" t="s">
        <v>6109</v>
      </c>
      <c r="C161" s="272" t="s">
        <v>11</v>
      </c>
      <c r="D161" s="271">
        <v>2446</v>
      </c>
      <c r="E161" s="555" t="str">
        <f>IF($D161&lt;&gt;"",VLOOKUP($D161,'2-SINAPI MAIO 2018'!$A$1:$D$11396,2,FALSE),"")</f>
        <v>ELETRODUTO/DUTO PEAD FLEXIVEL PAREDE SIMPLES, CORRUGACAO HELICOIDAL, COR PRETA, SEM ROSCA, DE 2",  PARA CABEAMENTO SUBTERRANEO (NBR 15715)</v>
      </c>
      <c r="F161" s="556" t="str">
        <f>IF($D161&lt;&gt;"",VLOOKUP($D161,'2-SINAPI MAIO 2018'!$A$1:$D$11396,3,FALSE),"")</f>
        <v xml:space="preserve">M     </v>
      </c>
      <c r="G161" s="290">
        <v>1</v>
      </c>
      <c r="H161" s="557">
        <f>IF($D161&lt;&gt;"",VLOOKUP($D161,'2-SINAPI MAIO 2018'!$A$1:$D$11396,4,FALSE),"")</f>
        <v>3.84</v>
      </c>
      <c r="I161" s="291">
        <f t="shared" ref="I161:I163" si="15">H161*G161</f>
        <v>3.84</v>
      </c>
    </row>
    <row r="162" spans="2:9">
      <c r="B162" s="269" t="s">
        <v>6208</v>
      </c>
      <c r="C162" s="272" t="s">
        <v>11</v>
      </c>
      <c r="D162" s="273">
        <v>88247</v>
      </c>
      <c r="E162" s="555" t="str">
        <f>IF($D162&lt;&gt;"",VLOOKUP($D162,'2-SINAPI MAIO 2018'!$A$1:$D$11396,2,FALSE),"")</f>
        <v>AUXILIAR DE ELETRICISTA COM ENCARGOS COMPLEMENTARES</v>
      </c>
      <c r="F162" s="556" t="str">
        <f>IF($D162&lt;&gt;"",VLOOKUP($D162,'2-SINAPI MAIO 2018'!$A$1:$D$11396,3,FALSE),"")</f>
        <v>H</v>
      </c>
      <c r="G162" s="270">
        <v>0.9</v>
      </c>
      <c r="H162" s="557">
        <f>IF($D162&lt;&gt;"",VLOOKUP($D162,'2-SINAPI MAIO 2018'!$A$1:$D$11396,4,FALSE),"")</f>
        <v>14.04</v>
      </c>
      <c r="I162" s="291">
        <f t="shared" si="15"/>
        <v>12.635999999999999</v>
      </c>
    </row>
    <row r="163" spans="2:9">
      <c r="B163" s="269" t="s">
        <v>6208</v>
      </c>
      <c r="C163" s="272" t="s">
        <v>11</v>
      </c>
      <c r="D163" s="273">
        <v>88264</v>
      </c>
      <c r="E163" s="555" t="str">
        <f>IF($D163&lt;&gt;"",VLOOKUP($D163,'2-SINAPI MAIO 2018'!$A$1:$D$11396,2,FALSE),"")</f>
        <v>ELETRICISTA COM ENCARGOS COMPLEMENTARES</v>
      </c>
      <c r="F163" s="556" t="str">
        <f>IF($D163&lt;&gt;"",VLOOKUP($D163,'2-SINAPI MAIO 2018'!$A$1:$D$11396,3,FALSE),"")</f>
        <v>H</v>
      </c>
      <c r="G163" s="270">
        <v>0.9</v>
      </c>
      <c r="H163" s="557">
        <f>IF($D163&lt;&gt;"",VLOOKUP($D163,'2-SINAPI MAIO 2018'!$A$1:$D$11396,4,FALSE),"")</f>
        <v>18.07</v>
      </c>
      <c r="I163" s="291">
        <f t="shared" si="15"/>
        <v>16.263000000000002</v>
      </c>
    </row>
    <row r="164" spans="2:9">
      <c r="B164" s="277"/>
      <c r="C164" s="121"/>
      <c r="D164" s="278"/>
      <c r="E164" s="279"/>
      <c r="F164" s="121"/>
      <c r="G164" s="545"/>
      <c r="H164" s="280"/>
      <c r="I164" s="292"/>
    </row>
    <row r="165" spans="2:9" ht="38.25">
      <c r="B165" s="281" t="s">
        <v>12860</v>
      </c>
      <c r="C165" s="403"/>
      <c r="D165" s="404"/>
      <c r="E165" s="282" t="s">
        <v>12421</v>
      </c>
      <c r="F165" s="283" t="s">
        <v>52</v>
      </c>
      <c r="G165" s="284">
        <v>1</v>
      </c>
      <c r="H165" s="285"/>
      <c r="I165" s="302">
        <f>SUM(I166:I169)</f>
        <v>58.858000000000004</v>
      </c>
    </row>
    <row r="166" spans="2:9" ht="25.5">
      <c r="B166" s="269" t="s">
        <v>6109</v>
      </c>
      <c r="C166" s="272" t="s">
        <v>11</v>
      </c>
      <c r="D166" s="286">
        <v>38781</v>
      </c>
      <c r="E166" s="555" t="str">
        <f>IF($D166&lt;&gt;"",VLOOKUP($D166,'2-SINAPI MAIO 2018'!$A$1:$D$11396,2,FALSE),"")</f>
        <v>LAMPADA FLUORESCENTE ESPIRAL BRANCA 45 W, BASE E27 (127/220 V)</v>
      </c>
      <c r="F166" s="556" t="str">
        <f>IF($D166&lt;&gt;"",VLOOKUP($D166,'2-SINAPI MAIO 2018'!$A$1:$D$11396,3,FALSE),"")</f>
        <v xml:space="preserve">UN    </v>
      </c>
      <c r="G166" s="290">
        <v>1</v>
      </c>
      <c r="H166" s="557">
        <f>IF($D166&lt;&gt;"",VLOOKUP($D166,'2-SINAPI MAIO 2018'!$A$1:$D$11396,4,FALSE),"")</f>
        <v>30.12</v>
      </c>
      <c r="I166" s="291">
        <f t="shared" ref="I166:I168" si="16">H166*G166</f>
        <v>30.12</v>
      </c>
    </row>
    <row r="167" spans="2:9" ht="25.5">
      <c r="B167" s="269" t="s">
        <v>6208</v>
      </c>
      <c r="C167" s="272" t="s">
        <v>11</v>
      </c>
      <c r="D167" s="286">
        <v>38773</v>
      </c>
      <c r="E167" s="555" t="str">
        <f>IF($D167&lt;&gt;"",VLOOKUP($D167,'2-SINAPI MAIO 2018'!$A$1:$D$11396,2,FALSE),"")</f>
        <v>LUMINARIA DE TETO PLAFON/PLAFONIER EM PLASTICO COM BASE E27, POTENCIA MAXIMA 60 W (NAO INCLUI LAMPADA)</v>
      </c>
      <c r="F167" s="556" t="str">
        <f>IF($D167&lt;&gt;"",VLOOKUP($D167,'2-SINAPI MAIO 2018'!$A$1:$D$11396,3,FALSE),"")</f>
        <v xml:space="preserve">UN    </v>
      </c>
      <c r="G167" s="270">
        <v>1</v>
      </c>
      <c r="H167" s="557">
        <f>IF($D167&lt;&gt;"",VLOOKUP($D167,'2-SINAPI MAIO 2018'!$A$1:$D$11396,4,FALSE),"")</f>
        <v>3.05</v>
      </c>
      <c r="I167" s="291">
        <f t="shared" si="16"/>
        <v>3.05</v>
      </c>
    </row>
    <row r="168" spans="2:9">
      <c r="B168" s="269" t="s">
        <v>6208</v>
      </c>
      <c r="C168" s="272" t="s">
        <v>11</v>
      </c>
      <c r="D168" s="286">
        <v>88247</v>
      </c>
      <c r="E168" s="555" t="str">
        <f>IF($D168&lt;&gt;"",VLOOKUP($D168,'2-SINAPI MAIO 2018'!$A$1:$D$11396,2,FALSE),"")</f>
        <v>AUXILIAR DE ELETRICISTA COM ENCARGOS COMPLEMENTARES</v>
      </c>
      <c r="F168" s="556" t="str">
        <f>IF($D168&lt;&gt;"",VLOOKUP($D168,'2-SINAPI MAIO 2018'!$A$1:$D$11396,3,FALSE),"")</f>
        <v>H</v>
      </c>
      <c r="G168" s="270">
        <v>0.8</v>
      </c>
      <c r="H168" s="557">
        <f>IF($D168&lt;&gt;"",VLOOKUP($D168,'2-SINAPI MAIO 2018'!$A$1:$D$11396,4,FALSE),"")</f>
        <v>14.04</v>
      </c>
      <c r="I168" s="291">
        <f t="shared" si="16"/>
        <v>11.231999999999999</v>
      </c>
    </row>
    <row r="169" spans="2:9">
      <c r="B169" s="269" t="s">
        <v>6208</v>
      </c>
      <c r="C169" s="272" t="s">
        <v>11</v>
      </c>
      <c r="D169" s="286">
        <v>88264</v>
      </c>
      <c r="E169" s="555" t="str">
        <f>IF($D169&lt;&gt;"",VLOOKUP($D169,'2-SINAPI MAIO 2018'!$A$1:$D$11396,2,FALSE),"")</f>
        <v>ELETRICISTA COM ENCARGOS COMPLEMENTARES</v>
      </c>
      <c r="F169" s="556" t="str">
        <f>IF($D169&lt;&gt;"",VLOOKUP($D169,'2-SINAPI MAIO 2018'!$A$1:$D$11396,3,FALSE),"")</f>
        <v>H</v>
      </c>
      <c r="G169" s="270">
        <v>0.8</v>
      </c>
      <c r="H169" s="557">
        <f>IF($D169&lt;&gt;"",VLOOKUP($D169,'2-SINAPI MAIO 2018'!$A$1:$D$11396,4,FALSE),"")</f>
        <v>18.07</v>
      </c>
      <c r="I169" s="291">
        <f t="shared" ref="I169" si="17">H169*G169</f>
        <v>14.456000000000001</v>
      </c>
    </row>
    <row r="170" spans="2:9">
      <c r="B170" s="121"/>
      <c r="C170" s="121"/>
      <c r="D170" s="518"/>
      <c r="E170" s="558"/>
      <c r="F170" s="522"/>
      <c r="G170" s="561"/>
      <c r="H170" s="523"/>
      <c r="I170" s="559"/>
    </row>
    <row r="171" spans="2:9" ht="25.5">
      <c r="B171" s="281" t="s">
        <v>12884</v>
      </c>
      <c r="C171" s="403"/>
      <c r="D171" s="404"/>
      <c r="E171" s="282" t="s">
        <v>12885</v>
      </c>
      <c r="F171" s="283" t="s">
        <v>52</v>
      </c>
      <c r="G171" s="284">
        <v>1</v>
      </c>
      <c r="H171" s="285"/>
      <c r="I171" s="302">
        <f>SUM(I172:I193)</f>
        <v>1603.1550200000004</v>
      </c>
    </row>
    <row r="172" spans="2:9" ht="25.5">
      <c r="B172" s="269" t="s">
        <v>6109</v>
      </c>
      <c r="C172" s="272" t="s">
        <v>11</v>
      </c>
      <c r="D172" s="286">
        <v>406</v>
      </c>
      <c r="E172" s="555" t="str">
        <f>IF($D172&lt;&gt;"",VLOOKUP($D172,'2-SINAPI MAIO 2018'!$A$1:$D$11396,2,FALSE),"")</f>
        <v>FITA ACO INOX PARA CINTAR POSTE, L = 19 MM, E = 0,5 MM (ROLO DE 30M)</v>
      </c>
      <c r="F172" s="556" t="str">
        <f>IF($D172&lt;&gt;"",VLOOKUP($D172,'2-SINAPI MAIO 2018'!$A$1:$D$11396,3,FALSE),"")</f>
        <v xml:space="preserve">UN    </v>
      </c>
      <c r="G172" s="290">
        <v>0.13300000000000001</v>
      </c>
      <c r="H172" s="557">
        <f>IF($D172&lt;&gt;"",VLOOKUP($D172,'2-SINAPI MAIO 2018'!$A$1:$D$11396,4,FALSE),"")</f>
        <v>50.94</v>
      </c>
      <c r="I172" s="291">
        <f t="shared" ref="I172:I173" si="18">H172*G172</f>
        <v>6.7750200000000005</v>
      </c>
    </row>
    <row r="173" spans="2:9" ht="25.5">
      <c r="B173" s="269" t="s">
        <v>6109</v>
      </c>
      <c r="C173" s="272" t="s">
        <v>11</v>
      </c>
      <c r="D173" s="286">
        <v>420</v>
      </c>
      <c r="E173" s="555" t="str">
        <f>IF($D173&lt;&gt;"",VLOOKUP($D173,'2-SINAPI MAIO 2018'!$A$1:$D$11396,2,FALSE),"")</f>
        <v>CINTA CIRCULAR EM ACO GALVANIZADO DE 150 MM DE DIAMETRO PARA FIXACAO DE CAIXA MEDICAO, INCLUI PARAFUSOS E PORCAS</v>
      </c>
      <c r="F173" s="556" t="str">
        <f>IF($D173&lt;&gt;"",VLOOKUP($D173,'2-SINAPI MAIO 2018'!$A$1:$D$11396,3,FALSE),"")</f>
        <v xml:space="preserve">UN    </v>
      </c>
      <c r="G173" s="270">
        <v>2</v>
      </c>
      <c r="H173" s="557">
        <f>IF($D173&lt;&gt;"",VLOOKUP($D173,'2-SINAPI MAIO 2018'!$A$1:$D$11396,4,FALSE),"")</f>
        <v>19.38</v>
      </c>
      <c r="I173" s="291">
        <f t="shared" si="18"/>
        <v>38.76</v>
      </c>
    </row>
    <row r="174" spans="2:9">
      <c r="B174" s="269" t="s">
        <v>6109</v>
      </c>
      <c r="C174" s="272" t="s">
        <v>11</v>
      </c>
      <c r="D174" s="286">
        <v>857</v>
      </c>
      <c r="E174" s="555" t="str">
        <f>IF($D174&lt;&gt;"",VLOOKUP($D174,'2-SINAPI MAIO 2018'!$A$1:$D$11396,2,FALSE),"")</f>
        <v>CABO DE COBRE NU 16 MM2 MEIO-DURO</v>
      </c>
      <c r="F174" s="556" t="str">
        <f>IF($D174&lt;&gt;"",VLOOKUP($D174,'2-SINAPI MAIO 2018'!$A$1:$D$11396,3,FALSE),"")</f>
        <v xml:space="preserve">M     </v>
      </c>
      <c r="G174" s="270">
        <v>8</v>
      </c>
      <c r="H174" s="557">
        <f>IF($D174&lt;&gt;"",VLOOKUP($D174,'2-SINAPI MAIO 2018'!$A$1:$D$11396,4,FALSE),"")</f>
        <v>8.0399999999999991</v>
      </c>
      <c r="I174" s="291">
        <f t="shared" ref="I174:I186" si="19">H174*G174</f>
        <v>64.319999999999993</v>
      </c>
    </row>
    <row r="175" spans="2:9" ht="38.25">
      <c r="B175" s="269" t="s">
        <v>6109</v>
      </c>
      <c r="C175" s="272" t="s">
        <v>11</v>
      </c>
      <c r="D175" s="286">
        <v>986</v>
      </c>
      <c r="E175" s="555" t="str">
        <f>IF($D175&lt;&gt;"",VLOOKUP($D175,'2-SINAPI MAIO 2018'!$A$1:$D$11396,2,FALSE),"")</f>
        <v>CABO DE COBRE, RIGIDO, CLASSE 2, ISOLACAO EM PVC/A, ANTICHAMA BWF-B, 1 CONDUTOR, 450/750 V, SECAO NOMINAL 25 MM2</v>
      </c>
      <c r="F175" s="556" t="str">
        <f>IF($D175&lt;&gt;"",VLOOKUP($D175,'2-SINAPI MAIO 2018'!$A$1:$D$11396,3,FALSE),"")</f>
        <v xml:space="preserve">M     </v>
      </c>
      <c r="G175" s="270">
        <v>36</v>
      </c>
      <c r="H175" s="557">
        <f>IF($D175&lt;&gt;"",VLOOKUP($D175,'2-SINAPI MAIO 2018'!$A$1:$D$11396,4,FALSE),"")</f>
        <v>12.32</v>
      </c>
      <c r="I175" s="291">
        <f t="shared" si="19"/>
        <v>443.52</v>
      </c>
    </row>
    <row r="176" spans="2:9" ht="38.25">
      <c r="B176" s="269" t="s">
        <v>6109</v>
      </c>
      <c r="C176" s="272" t="s">
        <v>11</v>
      </c>
      <c r="D176" s="286">
        <v>1062</v>
      </c>
      <c r="E176" s="555" t="str">
        <f>IF($D176&lt;&gt;"",VLOOKUP($D176,'2-SINAPI MAIO 2018'!$A$1:$D$11396,2,FALSE),"")</f>
        <v>CAIXA INTERNA DE MEDICAO PARA 1 MEDIDOR TRIFASICO, COM VISOR, EM CHAPA DE ACO 18 USG (PADRAO DA CONCESSIONARIA LOCAL)</v>
      </c>
      <c r="F176" s="556" t="str">
        <f>IF($D176&lt;&gt;"",VLOOKUP($D176,'2-SINAPI MAIO 2018'!$A$1:$D$11396,3,FALSE),"")</f>
        <v xml:space="preserve">UN    </v>
      </c>
      <c r="G176" s="270">
        <v>1</v>
      </c>
      <c r="H176" s="557">
        <f>IF($D176&lt;&gt;"",VLOOKUP($D176,'2-SINAPI MAIO 2018'!$A$1:$D$11396,4,FALSE),"")</f>
        <v>149.5</v>
      </c>
      <c r="I176" s="291">
        <f t="shared" si="19"/>
        <v>149.5</v>
      </c>
    </row>
    <row r="177" spans="2:9" ht="25.5">
      <c r="B177" s="269" t="s">
        <v>6109</v>
      </c>
      <c r="C177" s="272" t="s">
        <v>11</v>
      </c>
      <c r="D177" s="286">
        <v>1096</v>
      </c>
      <c r="E177" s="555" t="str">
        <f>IF($D177&lt;&gt;"",VLOOKUP($D177,'2-SINAPI MAIO 2018'!$A$1:$D$11396,2,FALSE),"")</f>
        <v>ARMACAO VERTICAL COM HASTE E CONTRA-PINO, EM CHAPA DE ACO GALVANIZADO 3/16", COM 4 ESTRIBOS E 4 ISOLADORES</v>
      </c>
      <c r="F177" s="556" t="str">
        <f>IF($D177&lt;&gt;"",VLOOKUP($D177,'2-SINAPI MAIO 2018'!$A$1:$D$11396,3,FALSE),"")</f>
        <v xml:space="preserve">UN    </v>
      </c>
      <c r="G177" s="270">
        <v>1</v>
      </c>
      <c r="H177" s="557">
        <f>IF($D177&lt;&gt;"",VLOOKUP($D177,'2-SINAPI MAIO 2018'!$A$1:$D$11396,4,FALSE),"")</f>
        <v>64.3</v>
      </c>
      <c r="I177" s="291">
        <f t="shared" si="19"/>
        <v>64.3</v>
      </c>
    </row>
    <row r="178" spans="2:9" ht="25.5">
      <c r="B178" s="269" t="s">
        <v>6109</v>
      </c>
      <c r="C178" s="272" t="s">
        <v>11</v>
      </c>
      <c r="D178" s="286">
        <v>1091</v>
      </c>
      <c r="E178" s="555" t="str">
        <f>IF($D178&lt;&gt;"",VLOOKUP($D178,'2-SINAPI MAIO 2018'!$A$1:$D$11396,2,FALSE),"")</f>
        <v>ARMACAO VERTICAL COM HASTE E CONTRA-PINO, EM CHAPA DE ACO GALVANIZADO 3/16", COM 1 ESTRIBO E 1 ISOLADOR</v>
      </c>
      <c r="F178" s="556" t="str">
        <f>IF($D178&lt;&gt;"",VLOOKUP($D178,'2-SINAPI MAIO 2018'!$A$1:$D$11396,3,FALSE),"")</f>
        <v xml:space="preserve">UN    </v>
      </c>
      <c r="G178" s="270">
        <v>1</v>
      </c>
      <c r="H178" s="557">
        <f>IF($D178&lt;&gt;"",VLOOKUP($D178,'2-SINAPI MAIO 2018'!$A$1:$D$11396,4,FALSE),"")</f>
        <v>18.579999999999998</v>
      </c>
      <c r="I178" s="291">
        <f t="shared" si="19"/>
        <v>18.579999999999998</v>
      </c>
    </row>
    <row r="179" spans="2:9" ht="25.5">
      <c r="B179" s="269" t="s">
        <v>6109</v>
      </c>
      <c r="C179" s="272" t="s">
        <v>11</v>
      </c>
      <c r="D179" s="286">
        <v>1550</v>
      </c>
      <c r="E179" s="555" t="str">
        <f>IF($D179&lt;&gt;"",VLOOKUP($D179,'2-SINAPI MAIO 2018'!$A$1:$D$11396,2,FALSE),"")</f>
        <v>CONECTOR METALICO TIPO PARAFUSO FENDIDO (SPLIT BOLT), PARA CABOS ATE 25 MM2</v>
      </c>
      <c r="F179" s="556" t="str">
        <f>IF($D179&lt;&gt;"",VLOOKUP($D179,'2-SINAPI MAIO 2018'!$A$1:$D$11396,3,FALSE),"")</f>
        <v xml:space="preserve">UN    </v>
      </c>
      <c r="G179" s="270">
        <v>9</v>
      </c>
      <c r="H179" s="557">
        <f>IF($D179&lt;&gt;"",VLOOKUP($D179,'2-SINAPI MAIO 2018'!$A$1:$D$11396,4,FALSE),"")</f>
        <v>4.22</v>
      </c>
      <c r="I179" s="291">
        <f t="shared" si="19"/>
        <v>37.979999999999997</v>
      </c>
    </row>
    <row r="180" spans="2:9">
      <c r="B180" s="269" t="s">
        <v>6109</v>
      </c>
      <c r="C180" s="272" t="s">
        <v>11</v>
      </c>
      <c r="D180" s="286">
        <v>1893</v>
      </c>
      <c r="E180" s="555" t="str">
        <f>IF($D180&lt;&gt;"",VLOOKUP($D180,'2-SINAPI MAIO 2018'!$A$1:$D$11396,2,FALSE),"")</f>
        <v>LUVA EM PVC RIGIDO ROSCAVEL, DE 1 1/2", PARA ELETRODUTO</v>
      </c>
      <c r="F180" s="556" t="str">
        <f>IF($D180&lt;&gt;"",VLOOKUP($D180,'2-SINAPI MAIO 2018'!$A$1:$D$11396,3,FALSE),"")</f>
        <v xml:space="preserve">UN    </v>
      </c>
      <c r="G180" s="270">
        <v>4</v>
      </c>
      <c r="H180" s="557">
        <f>IF($D180&lt;&gt;"",VLOOKUP($D180,'2-SINAPI MAIO 2018'!$A$1:$D$11396,4,FALSE),"")</f>
        <v>2.48</v>
      </c>
      <c r="I180" s="291">
        <f t="shared" si="19"/>
        <v>9.92</v>
      </c>
    </row>
    <row r="181" spans="2:9" ht="25.5">
      <c r="B181" s="269" t="s">
        <v>6109</v>
      </c>
      <c r="C181" s="272" t="s">
        <v>11</v>
      </c>
      <c r="D181" s="286">
        <v>34606</v>
      </c>
      <c r="E181" s="555" t="str">
        <f>IF($D181&lt;&gt;"",VLOOKUP($D181,'2-SINAPI MAIO 2018'!$A$1:$D$11396,2,FALSE),"")</f>
        <v>DISJUNTOR TIPO NEMA, BIPOLAR 60 ATE 100A, TENSAO MAXIMA 415 V</v>
      </c>
      <c r="F181" s="556" t="str">
        <f>IF($D181&lt;&gt;"",VLOOKUP($D181,'2-SINAPI MAIO 2018'!$A$1:$D$11396,3,FALSE),"")</f>
        <v xml:space="preserve">UN    </v>
      </c>
      <c r="G181" s="270">
        <v>1</v>
      </c>
      <c r="H181" s="557">
        <f>IF($D181&lt;&gt;"",VLOOKUP($D181,'2-SINAPI MAIO 2018'!$A$1:$D$11396,4,FALSE),"")</f>
        <v>70.58</v>
      </c>
      <c r="I181" s="291">
        <f t="shared" si="19"/>
        <v>70.58</v>
      </c>
    </row>
    <row r="182" spans="2:9">
      <c r="B182" s="269" t="s">
        <v>6109</v>
      </c>
      <c r="C182" s="272" t="s">
        <v>11</v>
      </c>
      <c r="D182" s="286">
        <v>2684</v>
      </c>
      <c r="E182" s="555" t="str">
        <f>IF($D182&lt;&gt;"",VLOOKUP($D182,'2-SINAPI MAIO 2018'!$A$1:$D$11396,2,FALSE),"")</f>
        <v>ELETRODUTO DE PVC RIGIDO ROSCAVEL DE 1 1/4 ", SEM LUVA</v>
      </c>
      <c r="F182" s="556" t="str">
        <f>IF($D182&lt;&gt;"",VLOOKUP($D182,'2-SINAPI MAIO 2018'!$A$1:$D$11396,3,FALSE),"")</f>
        <v xml:space="preserve">M     </v>
      </c>
      <c r="G182" s="270">
        <v>8</v>
      </c>
      <c r="H182" s="557">
        <f>IF($D182&lt;&gt;"",VLOOKUP($D182,'2-SINAPI MAIO 2018'!$A$1:$D$11396,4,FALSE),"")</f>
        <v>4.3</v>
      </c>
      <c r="I182" s="291">
        <f t="shared" si="19"/>
        <v>34.4</v>
      </c>
    </row>
    <row r="183" spans="2:9">
      <c r="B183" s="269" t="s">
        <v>6109</v>
      </c>
      <c r="C183" s="272" t="s">
        <v>11</v>
      </c>
      <c r="D183" s="286">
        <v>5054</v>
      </c>
      <c r="E183" s="555" t="str">
        <f>IF($D183&lt;&gt;"",VLOOKUP($D183,'2-SINAPI MAIO 2018'!$A$1:$D$11396,2,FALSE),"")</f>
        <v>POSTE DE CONCRETO CIRCULAR, 100 KG, H = 7 M (NBR 8451)</v>
      </c>
      <c r="F183" s="556" t="str">
        <f>IF($D183&lt;&gt;"",VLOOKUP($D183,'2-SINAPI MAIO 2018'!$A$1:$D$11396,3,FALSE),"")</f>
        <v xml:space="preserve">UN    </v>
      </c>
      <c r="G183" s="270">
        <v>1</v>
      </c>
      <c r="H183" s="557">
        <f>IF($D183&lt;&gt;"",VLOOKUP($D183,'2-SINAPI MAIO 2018'!$A$1:$D$11396,4,FALSE),"")</f>
        <v>303.37</v>
      </c>
      <c r="I183" s="291">
        <f t="shared" si="19"/>
        <v>303.37</v>
      </c>
    </row>
    <row r="184" spans="2:9" ht="38.25">
      <c r="B184" s="269" t="s">
        <v>6109</v>
      </c>
      <c r="C184" s="272" t="s">
        <v>11</v>
      </c>
      <c r="D184" s="286">
        <v>3379</v>
      </c>
      <c r="E184" s="555" t="str">
        <f>IF($D184&lt;&gt;"",VLOOKUP($D184,'2-SINAPI MAIO 2018'!$A$1:$D$11396,2,FALSE),"")</f>
        <v>HASTE DE ATERRAMENTO EM ACO COM 3,00 M DE COMPRIMENTO E DN = 5/8", REVESTIDA COM BAIXA CAMADA DE COBRE, SEM CONECTOR</v>
      </c>
      <c r="F184" s="556" t="str">
        <f>IF($D184&lt;&gt;"",VLOOKUP($D184,'2-SINAPI MAIO 2018'!$A$1:$D$11396,3,FALSE),"")</f>
        <v xml:space="preserve">UN    </v>
      </c>
      <c r="G184" s="270">
        <v>3</v>
      </c>
      <c r="H184" s="557">
        <f>IF($D184&lt;&gt;"",VLOOKUP($D184,'2-SINAPI MAIO 2018'!$A$1:$D$11396,4,FALSE),"")</f>
        <v>30.88</v>
      </c>
      <c r="I184" s="291">
        <f t="shared" si="19"/>
        <v>92.64</v>
      </c>
    </row>
    <row r="185" spans="2:9" ht="38.25">
      <c r="B185" s="269" t="s">
        <v>6109</v>
      </c>
      <c r="C185" s="272" t="s">
        <v>11</v>
      </c>
      <c r="D185" s="286">
        <v>4346</v>
      </c>
      <c r="E185" s="555" t="str">
        <f>IF($D185&lt;&gt;"",VLOOKUP($D185,'2-SINAPI MAIO 2018'!$A$1:$D$11396,2,FALSE),"")</f>
        <v>PARAFUSO DE FERRO POLIDO, SEXTAVADO, COM ROSCA PARCIAL, DIAMETRO 5/8", COMPRIMENTO 6", COM PORCA E ARRUELA DE PRESSAO MEDIA</v>
      </c>
      <c r="F185" s="556" t="str">
        <f>IF($D185&lt;&gt;"",VLOOKUP($D185,'2-SINAPI MAIO 2018'!$A$1:$D$11396,3,FALSE),"")</f>
        <v xml:space="preserve">UN    </v>
      </c>
      <c r="G185" s="270">
        <v>2</v>
      </c>
      <c r="H185" s="557">
        <f>IF($D185&lt;&gt;"",VLOOKUP($D185,'2-SINAPI MAIO 2018'!$A$1:$D$11396,4,FALSE),"")</f>
        <v>5.38</v>
      </c>
      <c r="I185" s="291">
        <f t="shared" ref="I185" si="20">H185*G185</f>
        <v>10.76</v>
      </c>
    </row>
    <row r="186" spans="2:9" ht="25.5">
      <c r="B186" s="269" t="s">
        <v>6109</v>
      </c>
      <c r="C186" s="272" t="s">
        <v>11</v>
      </c>
      <c r="D186" s="286">
        <v>11267</v>
      </c>
      <c r="E186" s="555" t="str">
        <f>IF($D186&lt;&gt;"",VLOOKUP($D186,'2-SINAPI MAIO 2018'!$A$1:$D$11396,2,FALSE),"")</f>
        <v>ARRUELA REDONDA DE LATAO, DIAMETRO EXTERNO = 34 MM, ESPESSURA = 2,5 MM, DIAMETRO DO FURO = 17 MM</v>
      </c>
      <c r="F186" s="556" t="str">
        <f>IF($D186&lt;&gt;"",VLOOKUP($D186,'2-SINAPI MAIO 2018'!$A$1:$D$11396,3,FALSE),"")</f>
        <v xml:space="preserve">UN    </v>
      </c>
      <c r="G186" s="270">
        <v>2</v>
      </c>
      <c r="H186" s="557">
        <f>IF($D186&lt;&gt;"",VLOOKUP($D186,'2-SINAPI MAIO 2018'!$A$1:$D$11396,4,FALSE),"")</f>
        <v>5.26</v>
      </c>
      <c r="I186" s="291">
        <f t="shared" si="19"/>
        <v>10.52</v>
      </c>
    </row>
    <row r="187" spans="2:9" ht="25.5">
      <c r="B187" s="269" t="s">
        <v>6109</v>
      </c>
      <c r="C187" s="272" t="s">
        <v>11</v>
      </c>
      <c r="D187" s="286">
        <v>12033</v>
      </c>
      <c r="E187" s="555" t="str">
        <f>IF($D187&lt;&gt;"",VLOOKUP($D187,'2-SINAPI MAIO 2018'!$A$1:$D$11396,2,FALSE),"")</f>
        <v>CURVA 180 GRAUS, DE PVC RIGIDO ROSCAVEL, DE 1 1/2", PARA ELETRODUTO</v>
      </c>
      <c r="F187" s="556" t="str">
        <f>IF($D187&lt;&gt;"",VLOOKUP($D187,'2-SINAPI MAIO 2018'!$A$1:$D$11396,3,FALSE),"")</f>
        <v xml:space="preserve">UN    </v>
      </c>
      <c r="G187" s="270">
        <v>2</v>
      </c>
      <c r="H187" s="557">
        <f>IF($D187&lt;&gt;"",VLOOKUP($D187,'2-SINAPI MAIO 2018'!$A$1:$D$11396,4,FALSE),"")</f>
        <v>7.29</v>
      </c>
      <c r="I187" s="291">
        <f t="shared" ref="I187:I193" si="21">H187*G187</f>
        <v>14.58</v>
      </c>
    </row>
    <row r="188" spans="2:9">
      <c r="B188" s="269" t="s">
        <v>6109</v>
      </c>
      <c r="C188" s="272" t="s">
        <v>11</v>
      </c>
      <c r="D188" s="286">
        <v>39177</v>
      </c>
      <c r="E188" s="555" t="str">
        <f>IF($D188&lt;&gt;"",VLOOKUP($D188,'2-SINAPI MAIO 2018'!$A$1:$D$11396,2,FALSE),"")</f>
        <v>BUCHA EM ALUMINIO, COM ROSCA, DE 1 1/4", PARA ELETRODUTO</v>
      </c>
      <c r="F188" s="556" t="str">
        <f>IF($D188&lt;&gt;"",VLOOKUP($D188,'2-SINAPI MAIO 2018'!$A$1:$D$11396,3,FALSE),"")</f>
        <v xml:space="preserve">UN    </v>
      </c>
      <c r="G188" s="270">
        <v>2</v>
      </c>
      <c r="H188" s="557">
        <f>IF($D188&lt;&gt;"",VLOOKUP($D188,'2-SINAPI MAIO 2018'!$A$1:$D$11396,4,FALSE),"")</f>
        <v>0.99</v>
      </c>
      <c r="I188" s="291">
        <f t="shared" si="21"/>
        <v>1.98</v>
      </c>
    </row>
    <row r="189" spans="2:9">
      <c r="B189" s="269" t="s">
        <v>6109</v>
      </c>
      <c r="C189" s="272" t="s">
        <v>11</v>
      </c>
      <c r="D189" s="286">
        <v>39211</v>
      </c>
      <c r="E189" s="555" t="str">
        <f>IF($D189&lt;&gt;"",VLOOKUP($D189,'2-SINAPI MAIO 2018'!$A$1:$D$11396,2,FALSE),"")</f>
        <v>ARRUELA EM ALUMINIO, COM ROSCA, DE  1 1/4", PARA ELETRODUTO</v>
      </c>
      <c r="F189" s="556" t="str">
        <f>IF($D189&lt;&gt;"",VLOOKUP($D189,'2-SINAPI MAIO 2018'!$A$1:$D$11396,3,FALSE),"")</f>
        <v xml:space="preserve">UN    </v>
      </c>
      <c r="G189" s="270">
        <v>2</v>
      </c>
      <c r="H189" s="557">
        <f>IF($D189&lt;&gt;"",VLOOKUP($D189,'2-SINAPI MAIO 2018'!$A$1:$D$11396,4,FALSE),"")</f>
        <v>0.86</v>
      </c>
      <c r="I189" s="291">
        <f t="shared" si="21"/>
        <v>1.72</v>
      </c>
    </row>
    <row r="190" spans="2:9" ht="25.5">
      <c r="B190" s="269" t="s">
        <v>6109</v>
      </c>
      <c r="C190" s="272" t="s">
        <v>11</v>
      </c>
      <c r="D190" s="286">
        <v>34643</v>
      </c>
      <c r="E190" s="555" t="str">
        <f>IF($D190&lt;&gt;"",VLOOKUP($D190,'2-SINAPI MAIO 2018'!$A$1:$D$11396,2,FALSE),"")</f>
        <v>CAIXA INSPECAO EM POLIETILENO PARA ATERRAMENTO E PARA RAIOS DIAMETRO = 300 MM</v>
      </c>
      <c r="F190" s="556" t="str">
        <f>IF($D190&lt;&gt;"",VLOOKUP($D190,'2-SINAPI MAIO 2018'!$A$1:$D$11396,3,FALSE),"")</f>
        <v xml:space="preserve">UN    </v>
      </c>
      <c r="G190" s="270">
        <v>3</v>
      </c>
      <c r="H190" s="557">
        <f>IF($D190&lt;&gt;"",VLOOKUP($D190,'2-SINAPI MAIO 2018'!$A$1:$D$11396,4,FALSE),"")</f>
        <v>10.39</v>
      </c>
      <c r="I190" s="291">
        <f t="shared" si="21"/>
        <v>31.17</v>
      </c>
    </row>
    <row r="191" spans="2:9" ht="25.5">
      <c r="B191" s="269" t="s">
        <v>6109</v>
      </c>
      <c r="C191" s="272" t="s">
        <v>11</v>
      </c>
      <c r="D191" s="286">
        <v>417</v>
      </c>
      <c r="E191" s="555" t="str">
        <f>IF($D191&lt;&gt;"",VLOOKUP($D191,'2-SINAPI MAIO 2018'!$A$1:$D$11396,2,FALSE),"")</f>
        <v>ALCA PREFORMADA DE DISTRIBUICAO, EM ACO GALVANIZADO, PARA CABO DE ALUMINIO DIAMETRO 16 A 25 MM</v>
      </c>
      <c r="F191" s="556" t="str">
        <f>IF($D191&lt;&gt;"",VLOOKUP($D191,'2-SINAPI MAIO 2018'!$A$1:$D$11396,3,FALSE),"")</f>
        <v xml:space="preserve">UN    </v>
      </c>
      <c r="G191" s="270">
        <v>2</v>
      </c>
      <c r="H191" s="557">
        <f>IF($D191&lt;&gt;"",VLOOKUP($D191,'2-SINAPI MAIO 2018'!$A$1:$D$11396,4,FALSE),"")</f>
        <v>2.2000000000000002</v>
      </c>
      <c r="I191" s="291">
        <f t="shared" si="21"/>
        <v>4.4000000000000004</v>
      </c>
    </row>
    <row r="192" spans="2:9">
      <c r="B192" s="269" t="s">
        <v>6208</v>
      </c>
      <c r="C192" s="272" t="s">
        <v>11</v>
      </c>
      <c r="D192" s="286">
        <v>88264</v>
      </c>
      <c r="E192" s="555" t="str">
        <f>IF($D192&lt;&gt;"",VLOOKUP($D192,'2-SINAPI MAIO 2018'!$A$1:$D$11396,2,FALSE),"")</f>
        <v>ELETRICISTA COM ENCARGOS COMPLEMENTARES</v>
      </c>
      <c r="F192" s="556" t="str">
        <f>IF($D192&lt;&gt;"",VLOOKUP($D192,'2-SINAPI MAIO 2018'!$A$1:$D$11396,3,FALSE),"")</f>
        <v>H</v>
      </c>
      <c r="G192" s="270">
        <v>6</v>
      </c>
      <c r="H192" s="557">
        <f>IF($D192&lt;&gt;"",VLOOKUP($D192,'2-SINAPI MAIO 2018'!$A$1:$D$11396,4,FALSE),"")</f>
        <v>18.07</v>
      </c>
      <c r="I192" s="291">
        <f t="shared" si="21"/>
        <v>108.42</v>
      </c>
    </row>
    <row r="193" spans="2:13">
      <c r="B193" s="269" t="s">
        <v>6208</v>
      </c>
      <c r="C193" s="272" t="s">
        <v>11</v>
      </c>
      <c r="D193" s="286">
        <v>88316</v>
      </c>
      <c r="E193" s="555" t="str">
        <f>IF($D193&lt;&gt;"",VLOOKUP($D193,'2-SINAPI MAIO 2018'!$A$1:$D$11396,2,FALSE),"")</f>
        <v>SERVENTE COM ENCARGOS COMPLEMENTARES</v>
      </c>
      <c r="F193" s="556" t="str">
        <f>IF($D193&lt;&gt;"",VLOOKUP($D193,'2-SINAPI MAIO 2018'!$A$1:$D$11396,3,FALSE),"")</f>
        <v>H</v>
      </c>
      <c r="G193" s="270">
        <v>6</v>
      </c>
      <c r="H193" s="557">
        <f>IF($D193&lt;&gt;"",VLOOKUP($D193,'2-SINAPI MAIO 2018'!$A$1:$D$11396,4,FALSE),"")</f>
        <v>14.16</v>
      </c>
      <c r="I193" s="291">
        <f t="shared" si="21"/>
        <v>84.960000000000008</v>
      </c>
    </row>
    <row r="194" spans="2:13">
      <c r="B194" s="121"/>
      <c r="C194" s="121"/>
      <c r="D194" s="518"/>
      <c r="E194" s="558"/>
      <c r="F194" s="522"/>
      <c r="G194" s="561"/>
      <c r="H194" s="523"/>
      <c r="I194" s="559"/>
    </row>
    <row r="195" spans="2:13">
      <c r="B195" s="121"/>
      <c r="C195" s="121"/>
      <c r="D195" s="518"/>
      <c r="E195" s="558"/>
      <c r="F195" s="522"/>
      <c r="G195" s="545"/>
      <c r="H195" s="523"/>
      <c r="I195" s="559"/>
    </row>
    <row r="196" spans="2:13">
      <c r="B196" s="528" t="s">
        <v>70</v>
      </c>
      <c r="C196" s="535"/>
      <c r="D196" s="535"/>
      <c r="E196" s="536"/>
      <c r="F196" s="535"/>
      <c r="G196" s="537"/>
      <c r="H196" s="538"/>
      <c r="I196" s="539"/>
      <c r="J196" s="500"/>
      <c r="K196" s="450"/>
    </row>
    <row r="197" spans="2:13">
      <c r="B197" s="529"/>
      <c r="C197" s="530"/>
      <c r="D197" s="530"/>
      <c r="E197" s="531"/>
      <c r="F197" s="530"/>
      <c r="G197" s="532"/>
      <c r="H197" s="533"/>
      <c r="I197" s="534"/>
      <c r="J197" s="500"/>
      <c r="K197" s="450"/>
    </row>
    <row r="198" spans="2:13" ht="51">
      <c r="B198" s="281" t="s">
        <v>12671</v>
      </c>
      <c r="C198" s="403"/>
      <c r="D198" s="404"/>
      <c r="E198" s="282" t="s">
        <v>12672</v>
      </c>
      <c r="F198" s="283" t="s">
        <v>52</v>
      </c>
      <c r="G198" s="284"/>
      <c r="H198" s="285"/>
      <c r="I198" s="302">
        <f>SUM(I199:I201)</f>
        <v>4545.5999999999995</v>
      </c>
      <c r="J198" s="500"/>
      <c r="K198" s="450"/>
    </row>
    <row r="199" spans="2:13" ht="51">
      <c r="B199" s="269" t="s">
        <v>6112</v>
      </c>
      <c r="C199" s="272" t="s">
        <v>11</v>
      </c>
      <c r="D199" s="286">
        <v>25398</v>
      </c>
      <c r="E199" s="555" t="str">
        <f>IF($D199&lt;&gt;"",VLOOKUP($D199,'2-SINAPI MAIO 2018'!$A$1:$D$11396,2,FALSE),"")</f>
        <v>CONJUNTO PARA FUTSAL COM TRAVES OFICIAIS DE 3,00 X 2,00 M EM TUBO DE ACO GALVANIZADO 3" COM REQUADRO EM TUBO DE 1", PINTURA EM PRIMER COM TINTA ESMALTE SINTETICO E REDES DE POLIETILENO FIO 4 MM</v>
      </c>
      <c r="F199" s="556" t="str">
        <f>IF($D199&lt;&gt;"",VLOOKUP($D199,'2-SINAPI MAIO 2018'!$A$1:$D$11396,3,FALSE),"")</f>
        <v xml:space="preserve">UN    </v>
      </c>
      <c r="G199" s="290">
        <v>1</v>
      </c>
      <c r="H199" s="557">
        <f>IF($D199&lt;&gt;"",VLOOKUP($D199,'2-SINAPI MAIO 2018'!$A$1:$D$11396,4,FALSE),"")</f>
        <v>3383.72</v>
      </c>
      <c r="I199" s="291">
        <f t="shared" ref="I199:I200" si="22">H199*G199</f>
        <v>3383.72</v>
      </c>
      <c r="J199" s="500"/>
      <c r="K199" s="450"/>
    </row>
    <row r="200" spans="2:13" ht="25.5">
      <c r="B200" s="269" t="s">
        <v>6112</v>
      </c>
      <c r="C200" s="272" t="s">
        <v>11</v>
      </c>
      <c r="D200" s="286">
        <v>25400</v>
      </c>
      <c r="E200" s="555" t="str">
        <f>IF($D200&lt;&gt;"",VLOOKUP($D200,'2-SINAPI MAIO 2018'!$A$1:$D$11396,2,FALSE),"")</f>
        <v>PAR DE TABELAS DE BASQUETE EM COMPENSADO NAVAL DE *1,80 X 1,20* M, COM ARO DE METAL E REDE (SEM SUPORTE DE FIXACAO)</v>
      </c>
      <c r="F200" s="556" t="str">
        <f>IF($D200&lt;&gt;"",VLOOKUP($D200,'2-SINAPI MAIO 2018'!$A$1:$D$11396,3,FALSE),"")</f>
        <v xml:space="preserve">UN    </v>
      </c>
      <c r="G200" s="290">
        <v>1</v>
      </c>
      <c r="H200" s="557">
        <f>IF($D200&lt;&gt;"",VLOOKUP($D200,'2-SINAPI MAIO 2018'!$A$1:$D$11396,4,FALSE),"")</f>
        <v>1119.4000000000001</v>
      </c>
      <c r="I200" s="291">
        <f t="shared" si="22"/>
        <v>1119.4000000000001</v>
      </c>
      <c r="J200" s="500"/>
      <c r="K200" s="450"/>
    </row>
    <row r="201" spans="2:13">
      <c r="B201" s="269" t="s">
        <v>6111</v>
      </c>
      <c r="C201" s="272" t="s">
        <v>11</v>
      </c>
      <c r="D201" s="286">
        <v>88316</v>
      </c>
      <c r="E201" s="555" t="str">
        <f>IF($D201&lt;&gt;"",VLOOKUP($D201,'2-SINAPI MAIO 2018'!$A$1:$D$11396,2,FALSE),"")</f>
        <v>SERVENTE COM ENCARGOS COMPLEMENTARES</v>
      </c>
      <c r="F201" s="556" t="str">
        <f>IF($D201&lt;&gt;"",VLOOKUP($D201,'2-SINAPI MAIO 2018'!$A$1:$D$11396,3,FALSE),"")</f>
        <v>H</v>
      </c>
      <c r="G201" s="290">
        <v>3</v>
      </c>
      <c r="H201" s="557">
        <f>IF($D201&lt;&gt;"",VLOOKUP($D201,'2-SINAPI MAIO 2018'!$A$1:$D$11396,4,FALSE),"")</f>
        <v>14.16</v>
      </c>
      <c r="I201" s="291">
        <f t="shared" ref="I201" si="23">H201*G201</f>
        <v>42.480000000000004</v>
      </c>
      <c r="J201" s="500"/>
      <c r="K201" s="450"/>
    </row>
    <row r="202" spans="2:13">
      <c r="B202" s="277"/>
      <c r="C202" s="121"/>
      <c r="D202" s="278"/>
      <c r="E202" s="279"/>
      <c r="F202" s="121"/>
      <c r="G202" s="482"/>
      <c r="H202" s="280"/>
      <c r="I202" s="292"/>
    </row>
    <row r="203" spans="2:13" ht="28.5" customHeight="1">
      <c r="B203" s="281" t="s">
        <v>12861</v>
      </c>
      <c r="C203" s="403"/>
      <c r="D203" s="404"/>
      <c r="E203" s="282" t="s">
        <v>12523</v>
      </c>
      <c r="F203" s="283" t="s">
        <v>52</v>
      </c>
      <c r="G203" s="284">
        <v>1</v>
      </c>
      <c r="H203" s="285"/>
      <c r="I203" s="302">
        <f>SUM(I204:I206)</f>
        <v>1221.8150000000001</v>
      </c>
    </row>
    <row r="204" spans="2:13">
      <c r="B204" s="269" t="s">
        <v>6111</v>
      </c>
      <c r="C204" s="272" t="s">
        <v>11</v>
      </c>
      <c r="D204" s="286">
        <v>88309</v>
      </c>
      <c r="E204" s="555" t="str">
        <f>IF($D204&lt;&gt;"",VLOOKUP($D204,'2-SINAPI MAIO 2018'!$A$1:$G$11396,2,FALSE),"")</f>
        <v>PEDREIRO COM ENCARGOS COMPLEMENTARES</v>
      </c>
      <c r="F204" s="556" t="str">
        <f>IF($D204&lt;&gt;"",VLOOKUP($D204,'2-SINAPI MAIO 2018'!$1:$1048576,3,FALSE),"")</f>
        <v>H</v>
      </c>
      <c r="G204" s="290">
        <v>0.5</v>
      </c>
      <c r="H204" s="557">
        <f>IF($D204&lt;&gt;"",VLOOKUP($D204,'2-SINAPI MAIO 2018'!$A$1:$D$11396,4,FALSE),"")</f>
        <v>17.45</v>
      </c>
      <c r="I204" s="291">
        <f>H204*G204</f>
        <v>8.7249999999999996</v>
      </c>
    </row>
    <row r="205" spans="2:13">
      <c r="B205" s="269" t="s">
        <v>6111</v>
      </c>
      <c r="C205" s="272" t="s">
        <v>11</v>
      </c>
      <c r="D205" s="286">
        <v>88316</v>
      </c>
      <c r="E205" s="555" t="str">
        <f>IF($D205&lt;&gt;"",VLOOKUP($D205,'2-SINAPI MAIO 2018'!$A$1:$G$11396,2,FALSE),"")</f>
        <v>SERVENTE COM ENCARGOS COMPLEMENTARES</v>
      </c>
      <c r="F205" s="556" t="str">
        <f>IF($D205&lt;&gt;"",VLOOKUP($D205,'2-SINAPI MAIO 2018'!$1:$1048576,3,FALSE),"")</f>
        <v>H</v>
      </c>
      <c r="G205" s="290">
        <v>0.5</v>
      </c>
      <c r="H205" s="557">
        <f>IF($D205&lt;&gt;"",VLOOKUP($D205,'2-SINAPI MAIO 2018'!$A$1:$D$11396,4,FALSE),"")</f>
        <v>14.16</v>
      </c>
      <c r="I205" s="291">
        <f t="shared" ref="I205:I206" si="24">H205*G205</f>
        <v>7.08</v>
      </c>
    </row>
    <row r="206" spans="2:13">
      <c r="B206" s="269" t="s">
        <v>6112</v>
      </c>
      <c r="C206" s="272" t="s">
        <v>11</v>
      </c>
      <c r="D206" s="286">
        <v>10848</v>
      </c>
      <c r="E206" s="555" t="str">
        <f>IF($D206&lt;&gt;"",VLOOKUP($D206,'2-SINAPI MAIO 2018'!$A$1:$G$11396,2,FALSE),"")</f>
        <v>PLACA DE INAUGURACAO METALICA, *40* CM X *60* CM</v>
      </c>
      <c r="F206" s="556" t="str">
        <f>IF($D206&lt;&gt;"",VLOOKUP($D206,'2-SINAPI MAIO 2018'!$1:$1048576,3,FALSE),"")</f>
        <v xml:space="preserve">UN    </v>
      </c>
      <c r="G206" s="290">
        <v>1</v>
      </c>
      <c r="H206" s="557">
        <f>IF($D206&lt;&gt;"",VLOOKUP($D206,'2-SINAPI MAIO 2018'!$A$1:$D$11396,4,FALSE),"")</f>
        <v>1206.01</v>
      </c>
      <c r="I206" s="291">
        <f t="shared" si="24"/>
        <v>1206.01</v>
      </c>
      <c r="M206" s="305"/>
    </row>
    <row r="207" spans="2:13" ht="13.5" thickBot="1">
      <c r="B207" s="501"/>
      <c r="C207" s="502"/>
      <c r="D207" s="503"/>
      <c r="E207" s="504"/>
      <c r="F207" s="502"/>
      <c r="G207" s="505"/>
      <c r="H207" s="506"/>
      <c r="I207" s="507"/>
    </row>
  </sheetData>
  <mergeCells count="12">
    <mergeCell ref="B7:I7"/>
    <mergeCell ref="E8:E9"/>
    <mergeCell ref="F8:F9"/>
    <mergeCell ref="G8:G9"/>
    <mergeCell ref="H8:H9"/>
    <mergeCell ref="I8:I9"/>
    <mergeCell ref="B8:D8"/>
    <mergeCell ref="B2:I2"/>
    <mergeCell ref="B3:I3"/>
    <mergeCell ref="B4:I4"/>
    <mergeCell ref="B5:I5"/>
    <mergeCell ref="B6:I6"/>
  </mergeCells>
  <pageMargins left="0.51181102362204722" right="0.51181102362204722" top="0.78740157480314965" bottom="0.78740157480314965"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dimension ref="B1:BJ141"/>
  <sheetViews>
    <sheetView view="pageBreakPreview" zoomScale="70" zoomScaleSheetLayoutView="70" workbookViewId="0">
      <selection activeCell="K141" sqref="B2:K141"/>
    </sheetView>
  </sheetViews>
  <sheetFormatPr defaultRowHeight="14.25"/>
  <cols>
    <col min="1" max="1" width="12.85546875" style="368" customWidth="1"/>
    <col min="2" max="2" width="10.140625" style="350" bestFit="1" customWidth="1"/>
    <col min="3" max="3" width="13.85546875" style="351" customWidth="1"/>
    <col min="4" max="4" width="10.5703125" style="352" bestFit="1" customWidth="1"/>
    <col min="5" max="5" width="74.140625" style="353" customWidth="1"/>
    <col min="6" max="6" width="8" style="354" customWidth="1"/>
    <col min="7" max="7" width="11.28515625" style="355" customWidth="1"/>
    <col min="8" max="8" width="16.28515625" style="356" customWidth="1"/>
    <col min="9" max="9" width="15" style="356" customWidth="1"/>
    <col min="10" max="10" width="21" style="357" customWidth="1"/>
    <col min="11" max="11" width="21" style="357" bestFit="1" customWidth="1"/>
    <col min="12" max="58" width="9.140625" style="368"/>
    <col min="59" max="59" width="9.28515625" style="368" customWidth="1"/>
    <col min="60" max="60" width="9.140625" style="368"/>
    <col min="61" max="61" width="9.42578125" style="368" customWidth="1"/>
    <col min="62" max="16384" width="9.140625" style="368"/>
  </cols>
  <sheetData>
    <row r="1" spans="2:11" ht="37.5" customHeight="1" thickBot="1"/>
    <row r="2" spans="2:11" ht="100.5" customHeight="1" thickBot="1">
      <c r="B2" s="684"/>
      <c r="C2" s="685"/>
      <c r="D2" s="685"/>
      <c r="E2" s="685"/>
      <c r="F2" s="685"/>
      <c r="G2" s="685"/>
      <c r="H2" s="685"/>
      <c r="I2" s="685"/>
      <c r="J2" s="685"/>
      <c r="K2" s="686"/>
    </row>
    <row r="3" spans="2:11" ht="15">
      <c r="B3" s="690" t="s">
        <v>13576</v>
      </c>
      <c r="C3" s="691"/>
      <c r="D3" s="691"/>
      <c r="E3" s="691"/>
      <c r="F3" s="691"/>
      <c r="G3" s="691"/>
      <c r="H3" s="691"/>
      <c r="I3" s="691"/>
      <c r="J3" s="691"/>
      <c r="K3" s="692"/>
    </row>
    <row r="4" spans="2:11" ht="15">
      <c r="B4" s="693" t="s">
        <v>12669</v>
      </c>
      <c r="C4" s="694"/>
      <c r="D4" s="694"/>
      <c r="E4" s="694"/>
      <c r="F4" s="694"/>
      <c r="G4" s="694"/>
      <c r="H4" s="694"/>
      <c r="I4" s="694"/>
      <c r="J4" s="694"/>
      <c r="K4" s="695"/>
    </row>
    <row r="5" spans="2:11" ht="15">
      <c r="B5" s="693" t="s">
        <v>12670</v>
      </c>
      <c r="C5" s="694"/>
      <c r="D5" s="694"/>
      <c r="E5" s="694"/>
      <c r="F5" s="694"/>
      <c r="G5" s="694"/>
      <c r="H5" s="694"/>
      <c r="I5" s="694"/>
      <c r="J5" s="694"/>
      <c r="K5" s="695"/>
    </row>
    <row r="6" spans="2:11" ht="15">
      <c r="B6" s="693" t="s">
        <v>12529</v>
      </c>
      <c r="C6" s="694"/>
      <c r="D6" s="694"/>
      <c r="E6" s="694"/>
      <c r="F6" s="694"/>
      <c r="G6" s="694"/>
      <c r="H6" s="694"/>
      <c r="I6" s="694"/>
      <c r="J6" s="694"/>
      <c r="K6" s="695"/>
    </row>
    <row r="7" spans="2:11" ht="15.75" thickBot="1">
      <c r="B7" s="696" t="s">
        <v>13565</v>
      </c>
      <c r="C7" s="697"/>
      <c r="D7" s="697"/>
      <c r="E7" s="697"/>
      <c r="F7" s="697"/>
      <c r="G7" s="697"/>
      <c r="H7" s="697"/>
      <c r="I7" s="697"/>
      <c r="J7" s="697"/>
      <c r="K7" s="698"/>
    </row>
    <row r="8" spans="2:11" ht="15" customHeight="1" thickBot="1">
      <c r="B8" s="687" t="s">
        <v>5</v>
      </c>
      <c r="C8" s="688"/>
      <c r="D8" s="688"/>
      <c r="E8" s="688"/>
      <c r="F8" s="688"/>
      <c r="G8" s="688"/>
      <c r="H8" s="688"/>
      <c r="I8" s="688"/>
      <c r="J8" s="688"/>
      <c r="K8" s="689"/>
    </row>
    <row r="9" spans="2:11" s="377" customFormat="1" ht="30">
      <c r="B9" s="493" t="s">
        <v>4</v>
      </c>
      <c r="C9" s="494" t="s">
        <v>6</v>
      </c>
      <c r="D9" s="494" t="s">
        <v>3</v>
      </c>
      <c r="E9" s="495" t="s">
        <v>7</v>
      </c>
      <c r="F9" s="496" t="s">
        <v>8</v>
      </c>
      <c r="G9" s="497" t="s">
        <v>9</v>
      </c>
      <c r="H9" s="495" t="s">
        <v>6114</v>
      </c>
      <c r="I9" s="495" t="s">
        <v>6257</v>
      </c>
      <c r="J9" s="495" t="s">
        <v>6115</v>
      </c>
      <c r="K9" s="498" t="s">
        <v>6258</v>
      </c>
    </row>
    <row r="10" spans="2:11" s="352" customFormat="1" ht="15">
      <c r="B10" s="14" t="s">
        <v>6189</v>
      </c>
      <c r="C10" s="15"/>
      <c r="D10" s="16"/>
      <c r="E10" s="17" t="str">
        <f>'1-QUANT'!E6:J6</f>
        <v>ADIMINISTRAÇÃO LOCAL</v>
      </c>
      <c r="F10" s="18"/>
      <c r="G10" s="19"/>
      <c r="H10" s="20"/>
      <c r="I10" s="20"/>
      <c r="J10" s="95"/>
      <c r="K10" s="369"/>
    </row>
    <row r="11" spans="2:11" s="352" customFormat="1" ht="15">
      <c r="B11" s="21" t="s">
        <v>10</v>
      </c>
      <c r="C11" s="358">
        <f>'1-QUANT'!C8</f>
        <v>90777</v>
      </c>
      <c r="D11" s="358" t="str">
        <f>'1-QUANT'!D8</f>
        <v>SINAPI</v>
      </c>
      <c r="E11" s="359" t="str">
        <f>IFERROR(VLOOKUP($C11,'2-SINAPI MAIO 2018'!$A$1:$D$11396,2,0),IFERROR(VLOOKUP($C11,'3-COMPO.ADM.PRF '!$B$12:$I$201,4,0),""))</f>
        <v>ENGENHEIRO CIVIL DE OBRA JUNIOR COM ENCARGOS COMPLEMENTARES</v>
      </c>
      <c r="F11" s="363" t="str">
        <f>IFERROR(VLOOKUP($C11,'2-SINAPI MAIO 2018'!$A$1:$D$11396,3,0),IFERROR(VLOOKUP($C11,'3-COMPO.ADM.PRF '!$B$12:$I$201,5,0),""))</f>
        <v>H</v>
      </c>
      <c r="G11" s="360">
        <f>'1-QUANT'!M8</f>
        <v>44</v>
      </c>
      <c r="H11" s="361">
        <f>IFERROR(VLOOKUP($C11,'2-SINAPI MAIO 2018'!$A$1:$D$11396,4,0),IFERROR(VLOOKUP($C11,'3-COMPO.ADM.PRF '!$B$12:$I$201,8,0),""))</f>
        <v>80.760000000000005</v>
      </c>
      <c r="I11" s="364">
        <f>H11*'5-BDI'!$E$29</f>
        <v>103.566624</v>
      </c>
      <c r="J11" s="96">
        <f>TRUNC(G11*H11,2)</f>
        <v>3553.44</v>
      </c>
      <c r="K11" s="444">
        <f>TRUNC(G11*I11,2)</f>
        <v>4556.93</v>
      </c>
    </row>
    <row r="12" spans="2:11" s="352" customFormat="1" ht="15">
      <c r="B12" s="21" t="s">
        <v>45</v>
      </c>
      <c r="C12" s="358">
        <f>'1-QUANT'!C16</f>
        <v>93572</v>
      </c>
      <c r="D12" s="358" t="str">
        <f>'1-QUANT'!D16</f>
        <v>SINAPI</v>
      </c>
      <c r="E12" s="359" t="str">
        <f>IFERROR(VLOOKUP($C12,'2-SINAPI MAIO 2018'!$A$1:$D$11396,2,0),IFERROR(VLOOKUP($C12,'3-COMPO.ADM.PRF '!$B$12:$I$201,4,0),""))</f>
        <v>ENCARREGADO GERAL DE OBRAS COM ENCARGOS COMPLEMENTARES</v>
      </c>
      <c r="F12" s="363" t="str">
        <f>IFERROR(VLOOKUP($C12,'2-SINAPI MAIO 2018'!$A$1:$D$11396,3,0),IFERROR(VLOOKUP($C12,'3-COMPO.ADM.PRF '!$B$12:$I$201,5,0),""))</f>
        <v>MES</v>
      </c>
      <c r="G12" s="360">
        <f>'1-QUANT'!K16</f>
        <v>2</v>
      </c>
      <c r="H12" s="361">
        <f>IFERROR(VLOOKUP($C12,'2-SINAPI MAIO 2018'!$A$1:$D$11396,4,0),IFERROR(VLOOKUP($C12,'3-COMPO.ADM.PRF '!$B$12:$I$201,8,0),""))</f>
        <v>3636.37</v>
      </c>
      <c r="I12" s="364">
        <f>H12*'5-BDI'!$E$29</f>
        <v>4663.2808880000002</v>
      </c>
      <c r="J12" s="96">
        <f>TRUNC(G12*H12,2)</f>
        <v>7272.74</v>
      </c>
      <c r="K12" s="444">
        <f>TRUNC(G12*I12,2)</f>
        <v>9326.56</v>
      </c>
    </row>
    <row r="13" spans="2:11" s="352" customFormat="1" ht="15">
      <c r="B13" s="21" t="s">
        <v>47</v>
      </c>
      <c r="C13" s="358">
        <f>'1-QUANT'!C32</f>
        <v>88326</v>
      </c>
      <c r="D13" s="358" t="str">
        <f>'1-QUANT'!D32</f>
        <v>SINAPI</v>
      </c>
      <c r="E13" s="359" t="str">
        <f>IFERROR(VLOOKUP($C13,'2-SINAPI MAIO 2018'!$A$1:$D$11396,2,0),IFERROR(VLOOKUP($C13,'3-COMPO.ADM.PRF '!$B$12:$I$201,4,0),""))</f>
        <v>VIGIA NOTURNO COM ENCARGOS COMPLEMENTARES</v>
      </c>
      <c r="F13" s="363" t="str">
        <f>IFERROR(VLOOKUP($C13,'2-SINAPI MAIO 2018'!$A$1:$D$11396,3,0),IFERROR(VLOOKUP($C13,'3-COMPO.ADM.PRF '!$B$12:$I$201,5,0),""))</f>
        <v>H</v>
      </c>
      <c r="G13" s="360">
        <f>'1-QUANT'!K32</f>
        <v>912</v>
      </c>
      <c r="H13" s="361">
        <f>IFERROR(VLOOKUP($C13,'2-SINAPI MAIO 2018'!$A$1:$D$11396,4,0),IFERROR(VLOOKUP($C13,'3-COMPO.ADM.PRF '!$B$12:$I$201,8,0),""))</f>
        <v>15.3</v>
      </c>
      <c r="I13" s="364">
        <f>H13*'5-BDI'!$E$29</f>
        <v>19.620720000000002</v>
      </c>
      <c r="J13" s="96">
        <f>TRUNC(G13*H13,2)</f>
        <v>13953.6</v>
      </c>
      <c r="K13" s="444">
        <f>TRUNC(G13*I13,2)</f>
        <v>17894.09</v>
      </c>
    </row>
    <row r="14" spans="2:11" s="352" customFormat="1" ht="15" customHeight="1">
      <c r="B14" s="672" t="s">
        <v>2</v>
      </c>
      <c r="C14" s="673"/>
      <c r="D14" s="673"/>
      <c r="E14" s="673"/>
      <c r="F14" s="673"/>
      <c r="G14" s="673"/>
      <c r="H14" s="673"/>
      <c r="I14" s="486"/>
      <c r="J14" s="97">
        <f>SUM(J11:J13)</f>
        <v>24779.78</v>
      </c>
      <c r="K14" s="445">
        <f>SUM(K11:K13)</f>
        <v>31777.58</v>
      </c>
    </row>
    <row r="15" spans="2:11" s="352" customFormat="1" ht="15">
      <c r="B15" s="14" t="s">
        <v>6190</v>
      </c>
      <c r="C15" s="15"/>
      <c r="D15" s="16"/>
      <c r="E15" s="17" t="str">
        <f>'1-QUANT'!E51:J51</f>
        <v>INSTALAÇÕES DE CANTEIRO E SERVIÇOS PRELIMINARES</v>
      </c>
      <c r="F15" s="18"/>
      <c r="G15" s="19"/>
      <c r="H15" s="20"/>
      <c r="I15" s="20"/>
      <c r="J15" s="95"/>
      <c r="K15" s="369"/>
    </row>
    <row r="16" spans="2:11" s="352" customFormat="1" ht="15">
      <c r="B16" s="21" t="s">
        <v>5800</v>
      </c>
      <c r="C16" s="358" t="str">
        <f>'1-QUANT'!C141</f>
        <v>CP-IP- 01</v>
      </c>
      <c r="D16" s="358" t="str">
        <f>'1-QUANT'!D141</f>
        <v>PROPRIA</v>
      </c>
      <c r="E16" s="359" t="str">
        <f>IFERROR(VLOOKUP($C16,'2-SINAPI MAIO 2018'!$A$1:$D$11396,2,0),IFERROR(VLOOKUP($C16,'3-COMPO.ADM.PRF '!$B$12:$I$201,4,0),""))</f>
        <v>LIMPEZA INICIAL DA OBRA</v>
      </c>
      <c r="F16" s="363" t="str">
        <f>IFERROR(VLOOKUP($C16,'2-SINAPI MAIO 2018'!$A$1:$D$11396,3,0),IFERROR(VLOOKUP($C16,'3-COMPO.ADM.PRF '!$B$12:$I$201,5,0),""))</f>
        <v>M2</v>
      </c>
      <c r="G16" s="360">
        <f>'1-QUANT'!K141</f>
        <v>1290</v>
      </c>
      <c r="H16" s="361">
        <f>IFERROR(VLOOKUP($C16,'2-SINAPI MAIO 2018'!$A$1:$D$11396,4,0),IFERROR(VLOOKUP($C16,'3-COMPO.ADM.PRF '!$B$12:$I$201,8,0),""))</f>
        <v>2.1454</v>
      </c>
      <c r="I16" s="364">
        <f>H16*'5-BDI'!$E$29</f>
        <v>2.7512609599999998</v>
      </c>
      <c r="J16" s="96">
        <f t="shared" ref="J16:J21" si="0">TRUNC(G16*H16,2)</f>
        <v>2767.56</v>
      </c>
      <c r="K16" s="444">
        <f t="shared" ref="K16:K21" si="1">TRUNC(G16*I16,2)</f>
        <v>3549.12</v>
      </c>
    </row>
    <row r="17" spans="2:11" s="352" customFormat="1" ht="45">
      <c r="B17" s="21" t="s">
        <v>55</v>
      </c>
      <c r="C17" s="358">
        <f>'1-QUANT'!C100</f>
        <v>97063</v>
      </c>
      <c r="D17" s="358" t="str">
        <f>'1-QUANT'!D100</f>
        <v>SINAPI</v>
      </c>
      <c r="E17" s="359" t="str">
        <f>IFERROR(VLOOKUP($C17,'2-SINAPI MAIO 2018'!$A$1:$D$11396,2,0),IFERROR(VLOOKUP($C17,'3-COMPO.ADM.PRF '!$B$12:$I$201,4,0),""))</f>
        <v>MONTAGEM E DESMONTAGEM DE ANDAIME MODULAR FACHADEIRO, COM PISO METÁLICO, PARA EDIFICAÇÕES COM MÚLTIPLOS PAVIMENTOS (EXCLUSIVE ANDAIME E LIMPEZA). AF_11/2017</v>
      </c>
      <c r="F17" s="363" t="str">
        <f>IFERROR(VLOOKUP($C17,'2-SINAPI MAIO 2018'!$A$1:$D$11396,3,0),IFERROR(VLOOKUP($C17,'3-COMPO.ADM.PRF '!$B$12:$I$201,5,0),""))</f>
        <v>M2</v>
      </c>
      <c r="G17" s="360">
        <f>'1-QUANT'!K100</f>
        <v>994</v>
      </c>
      <c r="H17" s="361">
        <f>IFERROR(VLOOKUP($C17,'2-SINAPI MAIO 2018'!$A$1:$D$11396,4,0),IFERROR(VLOOKUP($C17,'3-COMPO.ADM.PRF '!$B$12:$I$201,8,0),""))</f>
        <v>7.01</v>
      </c>
      <c r="I17" s="364">
        <f>H17*'5-BDI'!$E$29</f>
        <v>8.9896239999999992</v>
      </c>
      <c r="J17" s="96">
        <f t="shared" si="0"/>
        <v>6967.94</v>
      </c>
      <c r="K17" s="444">
        <f t="shared" si="1"/>
        <v>8935.68</v>
      </c>
    </row>
    <row r="18" spans="2:11" s="352" customFormat="1" ht="30">
      <c r="B18" s="21" t="s">
        <v>0</v>
      </c>
      <c r="C18" s="358">
        <f>'1-QUANT'!C108</f>
        <v>41598</v>
      </c>
      <c r="D18" s="358" t="str">
        <f>'1-QUANT'!D108</f>
        <v>SINAPI</v>
      </c>
      <c r="E18" s="359" t="str">
        <f>IFERROR(VLOOKUP($C18,'2-SINAPI MAIO 2018'!$A$1:$D$11396,2,0),IFERROR(VLOOKUP($C18,'3-COMPO.ADM.PRF '!$B$12:$I$201,4,0),""))</f>
        <v>ENTRADA PROVISORIA DE ENERGIA ELETRICA AEREA TRIFASICA 40A EM POSTE MADEIRA</v>
      </c>
      <c r="F18" s="363" t="str">
        <f>IFERROR(VLOOKUP($C18,'2-SINAPI MAIO 2018'!$A$1:$D$11396,3,0),IFERROR(VLOOKUP($C18,'3-COMPO.ADM.PRF '!$B$12:$I$201,5,0),""))</f>
        <v>UN</v>
      </c>
      <c r="G18" s="360">
        <f>'1-QUANT'!K108</f>
        <v>1</v>
      </c>
      <c r="H18" s="361">
        <f>IFERROR(VLOOKUP($C18,'2-SINAPI MAIO 2018'!$A$1:$D$11396,4,0),IFERROR(VLOOKUP($C18,'3-COMPO.ADM.PRF '!$B$12:$I$201,8,0),""))</f>
        <v>1308.0999999999999</v>
      </c>
      <c r="I18" s="364">
        <f>H18*'5-BDI'!$E$29</f>
        <v>1677.5074399999999</v>
      </c>
      <c r="J18" s="96">
        <f t="shared" si="0"/>
        <v>1308.0999999999999</v>
      </c>
      <c r="K18" s="444">
        <f t="shared" si="1"/>
        <v>1677.5</v>
      </c>
    </row>
    <row r="19" spans="2:11" s="352" customFormat="1" ht="15">
      <c r="B19" s="21" t="s">
        <v>1</v>
      </c>
      <c r="C19" s="358" t="str">
        <f>'1-QUANT'!C113</f>
        <v>CP-IP-02</v>
      </c>
      <c r="D19" s="358" t="str">
        <f>'1-QUANT'!D113</f>
        <v>PROPRIA</v>
      </c>
      <c r="E19" s="359" t="str">
        <f>IFERROR(VLOOKUP($C19,'2-SINAPI MAIO 2018'!$A$1:$D$11396,2,0),IFERROR(VLOOKUP($C19,'3-COMPO.ADM.PRF '!$B$12:$I$201,4,0),""))</f>
        <v>INSTALAÇÃO PROVISÓRIA DE ÁGUA E SANITÁRIOS</v>
      </c>
      <c r="F19" s="363" t="str">
        <f>IFERROR(VLOOKUP($C19,'2-SINAPI MAIO 2018'!$A$1:$D$11396,3,0),IFERROR(VLOOKUP($C19,'3-COMPO.ADM.PRF '!$B$12:$I$201,5,0),""))</f>
        <v>UN</v>
      </c>
      <c r="G19" s="360">
        <f>'1-QUANT'!K113</f>
        <v>1</v>
      </c>
      <c r="H19" s="361">
        <f>IFERROR(VLOOKUP($C19,'2-SINAPI MAIO 2018'!$A$1:$D$11396,4,0),IFERROR(VLOOKUP($C19,'3-COMPO.ADM.PRF '!$B$12:$I$201,8,0),""))</f>
        <v>1815.5609999999999</v>
      </c>
      <c r="I19" s="364">
        <f>H19*'5-BDI'!$E$29</f>
        <v>2328.2754264</v>
      </c>
      <c r="J19" s="96">
        <f t="shared" si="0"/>
        <v>1815.56</v>
      </c>
      <c r="K19" s="444">
        <f t="shared" si="1"/>
        <v>2328.27</v>
      </c>
    </row>
    <row r="20" spans="2:11" s="352" customFormat="1" ht="22.5" customHeight="1">
      <c r="B20" s="21" t="s">
        <v>12662</v>
      </c>
      <c r="C20" s="362" t="str">
        <f>'1-QUANT'!C118</f>
        <v>74209/1</v>
      </c>
      <c r="D20" s="362" t="str">
        <f>'1-QUANT'!D118</f>
        <v>SINAPI</v>
      </c>
      <c r="E20" s="359" t="str">
        <f>IFERROR(VLOOKUP($C20,'2-SINAPI MAIO 2018'!$A$1:$D$11396,2,0),IFERROR(VLOOKUP($C20,'3-COMPO.ADM.PRF '!$B$12:$I$201,4,0),""))</f>
        <v>PLACA DE OBRA EM CHAPA DE ACO GALVANIZADO</v>
      </c>
      <c r="F20" s="363" t="str">
        <f>IFERROR(VLOOKUP($C20,'2-SINAPI MAIO 2018'!$A$1:$D$11396,3,0),IFERROR(VLOOKUP($C20,'3-COMPO.ADM.PRF '!$B$12:$I$201,5,0),""))</f>
        <v>M2</v>
      </c>
      <c r="G20" s="360">
        <f>'1-QUANT'!K118</f>
        <v>6</v>
      </c>
      <c r="H20" s="361">
        <f>IFERROR(VLOOKUP($C20,'2-SINAPI MAIO 2018'!$A$1:$D$11396,4,0),IFERROR(VLOOKUP($C20,'3-COMPO.ADM.PRF '!$B$12:$I$201,8,0),""))</f>
        <v>469.13</v>
      </c>
      <c r="I20" s="364">
        <f>H20*'5-BDI'!$E$29</f>
        <v>601.61231199999997</v>
      </c>
      <c r="J20" s="96">
        <f t="shared" si="0"/>
        <v>2814.78</v>
      </c>
      <c r="K20" s="444">
        <f t="shared" si="1"/>
        <v>3609.67</v>
      </c>
    </row>
    <row r="21" spans="2:11" s="352" customFormat="1" ht="22.5" customHeight="1">
      <c r="B21" s="21" t="s">
        <v>12666</v>
      </c>
      <c r="C21" s="362" t="str">
        <f>'1-QUANT'!C144</f>
        <v>73948/3</v>
      </c>
      <c r="D21" s="362" t="str">
        <f>'1-QUANT'!D144</f>
        <v>SINAPI</v>
      </c>
      <c r="E21" s="359" t="str">
        <f>IFERROR(VLOOKUP($C21,'2-SINAPI MAIO 2018'!$A$1:$D$11396,2,0),IFERROR(VLOOKUP($C21,'3-COMPO.ADM.PRF '!$B$12:$I$201,4,0),""))</f>
        <v>LIMPEZA AZULEJO</v>
      </c>
      <c r="F21" s="363" t="str">
        <f>IFERROR(VLOOKUP($C21,'2-SINAPI MAIO 2018'!$A$1:$D$11396,3,0),IFERROR(VLOOKUP($C21,'3-COMPO.ADM.PRF '!$B$12:$I$201,5,0),""))</f>
        <v>M2</v>
      </c>
      <c r="G21" s="360">
        <f>'1-QUANT'!K144</f>
        <v>230.04000000000002</v>
      </c>
      <c r="H21" s="361">
        <f>IFERROR(VLOOKUP($C21,'2-SINAPI MAIO 2018'!$A$1:$D$11396,4,0),IFERROR(VLOOKUP($C21,'3-COMPO.ADM.PRF '!$B$12:$I$201,8,0),""))</f>
        <v>5.84</v>
      </c>
      <c r="I21" s="364">
        <f>H21*'5-BDI'!$E$29</f>
        <v>7.4892159999999999</v>
      </c>
      <c r="J21" s="96">
        <f t="shared" si="0"/>
        <v>1343.43</v>
      </c>
      <c r="K21" s="444">
        <f t="shared" si="1"/>
        <v>1722.81</v>
      </c>
    </row>
    <row r="22" spans="2:11" s="352" customFormat="1" ht="15">
      <c r="B22" s="672" t="s">
        <v>2</v>
      </c>
      <c r="C22" s="673"/>
      <c r="D22" s="673"/>
      <c r="E22" s="673"/>
      <c r="F22" s="673"/>
      <c r="G22" s="673"/>
      <c r="H22" s="673"/>
      <c r="I22" s="486"/>
      <c r="J22" s="97">
        <f>SUM(J16:J21)</f>
        <v>17017.37</v>
      </c>
      <c r="K22" s="445">
        <f>SUM(K16:K21)</f>
        <v>21823.05</v>
      </c>
    </row>
    <row r="23" spans="2:11" s="352" customFormat="1" ht="15">
      <c r="B23" s="14" t="s">
        <v>6744</v>
      </c>
      <c r="C23" s="15"/>
      <c r="D23" s="16"/>
      <c r="E23" s="17" t="str">
        <f>'1-QUANT'!E149:J149</f>
        <v>DEMOLIÇÕES, REPARO E RETIRADAS</v>
      </c>
      <c r="F23" s="18"/>
      <c r="G23" s="19"/>
      <c r="H23" s="20"/>
      <c r="I23" s="20"/>
      <c r="J23" s="95"/>
      <c r="K23" s="369"/>
    </row>
    <row r="24" spans="2:11" s="352" customFormat="1" ht="15">
      <c r="B24" s="25" t="s">
        <v>34</v>
      </c>
      <c r="C24" s="26" t="str">
        <f>'1-QUANT'!C221</f>
        <v>CP-DEM-01</v>
      </c>
      <c r="D24" s="26" t="str">
        <f>'1-QUANT'!D221</f>
        <v>PROPRIA</v>
      </c>
      <c r="E24" s="519" t="str">
        <f>IFERROR(VLOOKUP($C24,'2-SINAPI MAIO 2018'!$A$1:$D$11396,2,0),IFERROR(VLOOKUP($C24,'3-COMPO.ADM.PRF '!$B$12:$I$201,4,0),""))</f>
        <v xml:space="preserve">REMOÇÃO DE TELHAS METÁLICAS </v>
      </c>
      <c r="F24" s="363" t="str">
        <f>IFERROR(VLOOKUP($C24,'2-SINAPI MAIO 2018'!$A$1:$D$11396,3,0),IFERROR(VLOOKUP($C24,'3-COMPO.ADM.PRF '!$B$12:$I$201,5,0),""))</f>
        <v>M2</v>
      </c>
      <c r="G24" s="27">
        <f>'1-QUANT'!K221</f>
        <v>1404</v>
      </c>
      <c r="H24" s="361">
        <f>IFERROR(VLOOKUP($C24,'2-SINAPI MAIO 2018'!$A$1:$D$11396,4,0),IFERROR(VLOOKUP($C24,'3-COMPO.ADM.PRF '!$B$12:$I$201,8,0),""))</f>
        <v>7.2420000000000009</v>
      </c>
      <c r="I24" s="364">
        <f>H24*'5-BDI'!$E$29</f>
        <v>9.2871408000000013</v>
      </c>
      <c r="J24" s="96">
        <f t="shared" ref="J24:J33" si="2">TRUNC(G24*H24,2)</f>
        <v>10167.76</v>
      </c>
      <c r="K24" s="444">
        <f t="shared" ref="K24:K33" si="3">TRUNC(G24*I24,2)</f>
        <v>13039.14</v>
      </c>
    </row>
    <row r="25" spans="2:11" s="352" customFormat="1" ht="15">
      <c r="B25" s="25" t="s">
        <v>12865</v>
      </c>
      <c r="C25" s="26">
        <f>'1-QUANT'!C236</f>
        <v>6308</v>
      </c>
      <c r="D25" s="26" t="str">
        <f>'1-QUANT'!D236</f>
        <v>SINAPI</v>
      </c>
      <c r="E25" s="359" t="str">
        <f>IFERROR(VLOOKUP($C25,'2-SINAPI MAIO 2018'!$A$1:$D$11396,2,0),IFERROR(VLOOKUP($C25,'3-COMPO.ADM.PRF '!$B$12:$I$201,4,0),""))</f>
        <v>TE DE REDUCAO DE FERRO GALVANIZADO, COM ROSCA BSP, DE 2 1/2" X 1 1/2"</v>
      </c>
      <c r="F25" s="363" t="str">
        <f>IFERROR(VLOOKUP($C25,'2-SINAPI MAIO 2018'!$A$1:$D$11396,3,0),IFERROR(VLOOKUP($C25,'3-COMPO.ADM.PRF '!$B$12:$I$201,5,0),""))</f>
        <v xml:space="preserve">UN    </v>
      </c>
      <c r="G25" s="27">
        <f>'1-QUANT'!K236</f>
        <v>3.2</v>
      </c>
      <c r="H25" s="361">
        <f>IFERROR(VLOOKUP($C25,'2-SINAPI MAIO 2018'!$A$1:$D$11396,4,0),IFERROR(VLOOKUP($C25,'3-COMPO.ADM.PRF '!$B$12:$I$201,8,0),""))</f>
        <v>68.849999999999994</v>
      </c>
      <c r="I25" s="364">
        <f>H25*'5-BDI'!$E$29</f>
        <v>88.293239999999997</v>
      </c>
      <c r="J25" s="96">
        <f t="shared" si="2"/>
        <v>220.32</v>
      </c>
      <c r="K25" s="444">
        <f t="shared" si="3"/>
        <v>282.52999999999997</v>
      </c>
    </row>
    <row r="26" spans="2:11" s="352" customFormat="1" ht="15">
      <c r="B26" s="25" t="s">
        <v>12866</v>
      </c>
      <c r="C26" s="26">
        <f>'1-QUANT'!C245</f>
        <v>6303</v>
      </c>
      <c r="D26" s="26" t="str">
        <f>'1-QUANT'!D245</f>
        <v>SINAPI</v>
      </c>
      <c r="E26" s="359" t="str">
        <f>IFERROR(VLOOKUP($C26,'2-SINAPI MAIO 2018'!$A$1:$D$11396,2,0),IFERROR(VLOOKUP($C26,'3-COMPO.ADM.PRF '!$B$12:$I$201,4,0),""))</f>
        <v>TE DE REDUCAO DE FERRO GALVANIZADO, COM ROSCA BSP, DE 1" X 3/4"</v>
      </c>
      <c r="F26" s="363" t="str">
        <f>IFERROR(VLOOKUP($C26,'2-SINAPI MAIO 2018'!$A$1:$D$11396,3,0),IFERROR(VLOOKUP($C26,'3-COMPO.ADM.PRF '!$B$12:$I$201,5,0),""))</f>
        <v xml:space="preserve">UN    </v>
      </c>
      <c r="G26" s="27">
        <f>'1-QUANT'!K245</f>
        <v>1.47</v>
      </c>
      <c r="H26" s="361">
        <f>IFERROR(VLOOKUP($C26,'2-SINAPI MAIO 2018'!$A$1:$D$11396,4,0),IFERROR(VLOOKUP($C26,'3-COMPO.ADM.PRF '!$B$12:$I$201,8,0),""))</f>
        <v>12.81</v>
      </c>
      <c r="I26" s="364">
        <f>H26*'5-BDI'!$E$29</f>
        <v>16.427544000000001</v>
      </c>
      <c r="J26" s="96">
        <f t="shared" si="2"/>
        <v>18.829999999999998</v>
      </c>
      <c r="K26" s="444">
        <f t="shared" si="3"/>
        <v>24.14</v>
      </c>
    </row>
    <row r="27" spans="2:11" s="352" customFormat="1" ht="15">
      <c r="B27" s="25" t="s">
        <v>12867</v>
      </c>
      <c r="C27" s="26" t="str">
        <f>'1-QUANT'!C250</f>
        <v>CP-DEM- 02</v>
      </c>
      <c r="D27" s="26" t="str">
        <f>'1-QUANT'!D250</f>
        <v>PROPRIA</v>
      </c>
      <c r="E27" s="359" t="str">
        <f>IFERROR(VLOOKUP($C27,'2-SINAPI MAIO 2018'!$A$1:$D$11396,2,0),IFERROR(VLOOKUP($C27,'3-COMPO.ADM.PRF '!$B$12:$I$201,4,0),""))</f>
        <v xml:space="preserve">REMOÇÃO DE PEÇAS DE SANITÁRIAS </v>
      </c>
      <c r="F27" s="363" t="str">
        <f>IFERROR(VLOOKUP($C27,'2-SINAPI MAIO 2018'!$A$1:$D$11396,3,0),IFERROR(VLOOKUP($C27,'3-COMPO.ADM.PRF '!$B$12:$I$201,5,0),""))</f>
        <v>UN</v>
      </c>
      <c r="G27" s="27">
        <f>'1-QUANT'!K250</f>
        <v>5</v>
      </c>
      <c r="H27" s="361">
        <f>IFERROR(VLOOKUP($C27,'2-SINAPI MAIO 2018'!$A$1:$D$11396,4,0),IFERROR(VLOOKUP($C27,'3-COMPO.ADM.PRF '!$B$12:$I$201,8,0),""))</f>
        <v>16.015000000000001</v>
      </c>
      <c r="I27" s="364">
        <f>H27*'5-BDI'!$E$29</f>
        <v>20.537635999999999</v>
      </c>
      <c r="J27" s="96">
        <f t="shared" si="2"/>
        <v>80.069999999999993</v>
      </c>
      <c r="K27" s="444">
        <f t="shared" si="3"/>
        <v>102.68</v>
      </c>
    </row>
    <row r="28" spans="2:11" s="352" customFormat="1" ht="30">
      <c r="B28" s="25" t="s">
        <v>12868</v>
      </c>
      <c r="C28" s="26">
        <f>'1-QUANT'!C271</f>
        <v>97642</v>
      </c>
      <c r="D28" s="26" t="str">
        <f>'1-QUANT'!D271</f>
        <v>SINAPI</v>
      </c>
      <c r="E28" s="359" t="str">
        <f>IFERROR(VLOOKUP($C28,'2-SINAPI MAIO 2018'!$A$1:$D$11396,2,0),IFERROR(VLOOKUP($C28,'3-COMPO.ADM.PRF '!$B$12:$I$201,4,0),""))</f>
        <v>REMOÇÃO DE TRAMA METÁLICA OU DE MADEIRA PARA FORRO, DE FORMA MANUAL, SEM REAPROVEITAMENTO. AF_12/2017</v>
      </c>
      <c r="F28" s="363" t="str">
        <f>IFERROR(VLOOKUP($C28,'2-SINAPI MAIO 2018'!$A$1:$D$11396,3,0),IFERROR(VLOOKUP($C28,'3-COMPO.ADM.PRF '!$B$12:$I$201,5,0),""))</f>
        <v>M2</v>
      </c>
      <c r="G28" s="27">
        <f>'1-QUANT'!K271</f>
        <v>113.01599999999999</v>
      </c>
      <c r="H28" s="361">
        <f>IFERROR(VLOOKUP($C28,'2-SINAPI MAIO 2018'!$A$1:$D$11396,4,0),IFERROR(VLOOKUP($C28,'3-COMPO.ADM.PRF '!$B$12:$I$201,8,0),""))</f>
        <v>1.9</v>
      </c>
      <c r="I28" s="364">
        <f>H28*'5-BDI'!$E$29</f>
        <v>2.4365600000000001</v>
      </c>
      <c r="J28" s="96">
        <f t="shared" si="2"/>
        <v>214.73</v>
      </c>
      <c r="K28" s="444">
        <f t="shared" si="3"/>
        <v>275.37</v>
      </c>
    </row>
    <row r="29" spans="2:11" s="352" customFormat="1" ht="15">
      <c r="B29" s="25" t="s">
        <v>57</v>
      </c>
      <c r="C29" s="26">
        <f>'1-QUANT'!C253</f>
        <v>96620</v>
      </c>
      <c r="D29" s="26" t="str">
        <f>'1-QUANT'!D273</f>
        <v>SINAPI</v>
      </c>
      <c r="E29" s="359" t="str">
        <f>IFERROR(VLOOKUP($C29,'2-SINAPI MAIO 2018'!$A$1:$D$11396,2,0),IFERROR(VLOOKUP($C29,'3-COMPO.ADM.PRF '!$B$12:$I$201,4,0),""))</f>
        <v>LASTRO DE CONCRETO MAGRO, APLICADO EM PISOS OU RADIERS. AF_08/2017</v>
      </c>
      <c r="F29" s="363" t="str">
        <f>IFERROR(VLOOKUP($C29,'2-SINAPI MAIO 2018'!$A$1:$D$11396,3,0),IFERROR(VLOOKUP($C29,'3-COMPO.ADM.PRF '!$B$12:$I$201,5,0),""))</f>
        <v>M3</v>
      </c>
      <c r="G29" s="27">
        <f>'1-QUANT'!K253</f>
        <v>2.16</v>
      </c>
      <c r="H29" s="361">
        <f>IFERROR(VLOOKUP($C29,'2-SINAPI MAIO 2018'!$A$1:$D$11396,4,0),IFERROR(VLOOKUP($C29,'3-COMPO.ADM.PRF '!$B$12:$I$201,8,0),""))</f>
        <v>387.73</v>
      </c>
      <c r="I29" s="364">
        <f>H29*'5-BDI'!$E$29</f>
        <v>497.22495200000003</v>
      </c>
      <c r="J29" s="96">
        <f t="shared" si="2"/>
        <v>837.49</v>
      </c>
      <c r="K29" s="444">
        <f t="shared" si="3"/>
        <v>1074</v>
      </c>
    </row>
    <row r="30" spans="2:11" s="352" customFormat="1" ht="30">
      <c r="B30" s="25" t="s">
        <v>58</v>
      </c>
      <c r="C30" s="26">
        <f>'1-QUANT'!C260</f>
        <v>97622</v>
      </c>
      <c r="D30" s="26" t="str">
        <f>'1-QUANT'!D260</f>
        <v>SINAPI</v>
      </c>
      <c r="E30" s="359" t="str">
        <f>IFERROR(VLOOKUP($C30,'2-SINAPI MAIO 2018'!$A$1:$D$11396,2,0),IFERROR(VLOOKUP($C30,'3-COMPO.ADM.PRF '!$B$12:$I$201,4,0),""))</f>
        <v>DEMOLIÇÃO DE ALVENARIA DE BLOCO FURADO, DE FORMA MANUAL, SEM REAPROVEITAMENTO. AF_12/2017</v>
      </c>
      <c r="F30" s="363" t="str">
        <f>IFERROR(VLOOKUP($C30,'2-SINAPI MAIO 2018'!$A$1:$D$11396,3,0),IFERROR(VLOOKUP($C30,'3-COMPO.ADM.PRF '!$B$12:$I$201,5,0),""))</f>
        <v>M3</v>
      </c>
      <c r="G30" s="27">
        <f>'1-QUANT'!K260</f>
        <v>6.0839999999999996</v>
      </c>
      <c r="H30" s="361">
        <f>IFERROR(VLOOKUP($C30,'2-SINAPI MAIO 2018'!$A$1:$D$11396,4,0),IFERROR(VLOOKUP($C30,'3-COMPO.ADM.PRF '!$B$12:$I$201,8,0),""))</f>
        <v>36.83</v>
      </c>
      <c r="I30" s="364">
        <f>H30*'5-BDI'!$E$29</f>
        <v>47.230791999999994</v>
      </c>
      <c r="J30" s="96">
        <f t="shared" si="2"/>
        <v>224.07</v>
      </c>
      <c r="K30" s="444">
        <f t="shared" si="3"/>
        <v>287.35000000000002</v>
      </c>
    </row>
    <row r="31" spans="2:11" s="352" customFormat="1" ht="15">
      <c r="B31" s="25" t="s">
        <v>12877</v>
      </c>
      <c r="C31" s="26" t="str">
        <f>'1-QUANT'!C282</f>
        <v>CP-DEM-03</v>
      </c>
      <c r="D31" s="26" t="str">
        <f>'1-QUANT'!D282</f>
        <v>PROPRIA</v>
      </c>
      <c r="E31" s="359" t="str">
        <f>IFERROR(VLOOKUP($C31,'2-SINAPI MAIO 2018'!$A$1:$D$11396,2,0),IFERROR(VLOOKUP($C31,'3-COMPO.ADM.PRF '!$B$12:$I$201,4,0),""))</f>
        <v>REMOÇÃO DE RESERVATÓRIO METÁLICO</v>
      </c>
      <c r="F31" s="363" t="str">
        <f>IFERROR(VLOOKUP($C31,'2-SINAPI MAIO 2018'!$A$1:$D$11396,3,0),IFERROR(VLOOKUP($C31,'3-COMPO.ADM.PRF '!$B$12:$I$201,5,0),""))</f>
        <v>UN</v>
      </c>
      <c r="G31" s="27">
        <f>'1-QUANT'!K282</f>
        <v>1</v>
      </c>
      <c r="H31" s="361">
        <f>IFERROR(VLOOKUP($C31,'2-SINAPI MAIO 2018'!$A$1:$D$11396,4,0),IFERROR(VLOOKUP($C31,'3-COMPO.ADM.PRF '!$B$12:$I$201,8,0),""))</f>
        <v>1770.48</v>
      </c>
      <c r="I31" s="364">
        <f>H31*'5-BDI'!$E$29</f>
        <v>2270.4635520000002</v>
      </c>
      <c r="J31" s="96">
        <f t="shared" si="2"/>
        <v>1770.48</v>
      </c>
      <c r="K31" s="444">
        <f t="shared" si="3"/>
        <v>2270.46</v>
      </c>
    </row>
    <row r="32" spans="2:11" s="352" customFormat="1" ht="15">
      <c r="B32" s="25" t="s">
        <v>12881</v>
      </c>
      <c r="C32" s="26">
        <f>'1-QUANT'!C273</f>
        <v>72897</v>
      </c>
      <c r="D32" s="26" t="str">
        <f>'1-QUANT'!D253</f>
        <v>SINAPI</v>
      </c>
      <c r="E32" s="359" t="str">
        <f>IFERROR(VLOOKUP($C32,'2-SINAPI MAIO 2018'!$A$1:$D$11396,2,0),IFERROR(VLOOKUP($C32,'3-COMPO.ADM.PRF '!$B$12:$I$201,4,0),""))</f>
        <v>CARGA MANUAL DE ENTULHO EM CAMINHAO BASCULANTE 6 M3</v>
      </c>
      <c r="F32" s="363" t="str">
        <f>IFERROR(VLOOKUP($C32,'2-SINAPI MAIO 2018'!$A$1:$D$11396,3,0),IFERROR(VLOOKUP($C32,'3-COMPO.ADM.PRF '!$B$12:$I$201,5,0),""))</f>
        <v>M3</v>
      </c>
      <c r="G32" s="27">
        <f>'1-QUANT'!K273</f>
        <v>112.795984</v>
      </c>
      <c r="H32" s="361">
        <f>IFERROR(VLOOKUP($C32,'2-SINAPI MAIO 2018'!$A$1:$D$11396,4,0),IFERROR(VLOOKUP($C32,'3-COMPO.ADM.PRF '!$B$12:$I$201,8,0),""))</f>
        <v>17.12</v>
      </c>
      <c r="I32" s="364">
        <f>H32*'5-BDI'!$E$29</f>
        <v>21.954688000000001</v>
      </c>
      <c r="J32" s="96">
        <f t="shared" si="2"/>
        <v>1931.06</v>
      </c>
      <c r="K32" s="444">
        <f t="shared" si="3"/>
        <v>2476.4</v>
      </c>
    </row>
    <row r="33" spans="2:11" s="352" customFormat="1" ht="30">
      <c r="B33" s="25" t="s">
        <v>12905</v>
      </c>
      <c r="C33" s="26">
        <f>'1-QUANT'!C278</f>
        <v>95302</v>
      </c>
      <c r="D33" s="26" t="str">
        <f>'1-QUANT'!D278</f>
        <v>SINAPI</v>
      </c>
      <c r="E33" s="359" t="str">
        <f>IFERROR(VLOOKUP($C33,'2-SINAPI MAIO 2018'!$A$1:$D$11396,2,0),IFERROR(VLOOKUP($C33,'3-COMPO.ADM.PRF '!$B$12:$I$201,4,0),""))</f>
        <v>TRANSPORTE COM CAMINHÃO BASCULANTE 6 M3 EM RODOVIA PAVIMENTADA ( PARA DISTÂNCIAS SUPERIORES A 4 KM)</v>
      </c>
      <c r="F33" s="363" t="str">
        <f>IFERROR(VLOOKUP($C33,'2-SINAPI MAIO 2018'!$A$1:$D$11396,3,0),IFERROR(VLOOKUP($C33,'3-COMPO.ADM.PRF '!$B$12:$I$201,5,0),""))</f>
        <v>M3XKM</v>
      </c>
      <c r="G33" s="27">
        <f>'1-QUANT'!K278</f>
        <v>845.96987999999999</v>
      </c>
      <c r="H33" s="361">
        <f>IFERROR(VLOOKUP($C33,'2-SINAPI MAIO 2018'!$A$1:$D$11396,4,0),IFERROR(VLOOKUP($C33,'3-COMPO.ADM.PRF '!$B$12:$I$201,8,0),""))</f>
        <v>1.49</v>
      </c>
      <c r="I33" s="364">
        <f>H33*'5-BDI'!$E$29</f>
        <v>1.910776</v>
      </c>
      <c r="J33" s="96">
        <f t="shared" si="2"/>
        <v>1260.49</v>
      </c>
      <c r="K33" s="444">
        <f t="shared" si="3"/>
        <v>1616.45</v>
      </c>
    </row>
    <row r="34" spans="2:11" ht="15" customHeight="1">
      <c r="B34" s="674" t="s">
        <v>2</v>
      </c>
      <c r="C34" s="675"/>
      <c r="D34" s="675"/>
      <c r="E34" s="675"/>
      <c r="F34" s="675"/>
      <c r="G34" s="675"/>
      <c r="H34" s="676"/>
      <c r="I34" s="486"/>
      <c r="J34" s="97">
        <f>SUM(J24:J33)</f>
        <v>16725.3</v>
      </c>
      <c r="K34" s="445">
        <f>SUM(K24:K33)</f>
        <v>21448.520000000004</v>
      </c>
    </row>
    <row r="35" spans="2:11" s="352" customFormat="1" ht="15">
      <c r="B35" s="14" t="s">
        <v>6191</v>
      </c>
      <c r="C35" s="15"/>
      <c r="D35" s="16"/>
      <c r="E35" s="17" t="str">
        <f>'1-QUANT'!E965:J965</f>
        <v xml:space="preserve">COBERTURA </v>
      </c>
      <c r="F35" s="18"/>
      <c r="G35" s="19"/>
      <c r="H35" s="20"/>
      <c r="I35" s="20"/>
      <c r="J35" s="95"/>
      <c r="K35" s="369"/>
    </row>
    <row r="36" spans="2:11" s="352" customFormat="1" ht="30">
      <c r="B36" s="31" t="s">
        <v>37</v>
      </c>
      <c r="C36" s="32">
        <f>'1-QUANT'!C967</f>
        <v>94213</v>
      </c>
      <c r="D36" s="32" t="str">
        <f>'1-QUANT'!D967</f>
        <v>SINAPI</v>
      </c>
      <c r="E36" s="23" t="str">
        <f>IFERROR(VLOOKUP($C36,'2-SINAPI MAIO 2018'!$A$1:$D$11396,2,0),IFERROR(VLOOKUP($C36,'3-COMPO.ADM.PRF '!$B$12:$I$201,4,0),""))</f>
        <v>TELHAMENTO COM TELHA DE AÇO/ALUMÍNIO E = 0,5 MM, COM ATÉ 2 ÁGUAS, INCLUSO IÇAMENTO. AF_06/2016</v>
      </c>
      <c r="F36" s="22" t="str">
        <f>IFERROR(VLOOKUP($C36,'2-SINAPI MAIO 2018'!$A$1:$D$11396,3,0),IFERROR(VLOOKUP($C36,'3-COMPO.ADM.PRF '!$B$12:$I$201,5,0),""))</f>
        <v>M2</v>
      </c>
      <c r="G36" s="24">
        <f>'1-QUANT'!K967</f>
        <v>1404</v>
      </c>
      <c r="H36" s="361">
        <f>IFERROR(VLOOKUP($C36,'2-SINAPI MAIO 2018'!$A$1:$D$11396,4,0),IFERROR(VLOOKUP($C36,'3-COMPO.ADM.PRF '!$B$12:$I$201,8,0),""))</f>
        <v>39.380000000000003</v>
      </c>
      <c r="I36" s="364">
        <f>H36*'5-BDI'!$E$29</f>
        <v>50.500912</v>
      </c>
      <c r="J36" s="96">
        <f>TRUNC(G36*H36,2)</f>
        <v>55289.52</v>
      </c>
      <c r="K36" s="444">
        <f>TRUNC(G36*I36,2)</f>
        <v>70903.28</v>
      </c>
    </row>
    <row r="37" spans="2:11" s="352" customFormat="1" ht="15">
      <c r="B37" s="31" t="s">
        <v>59</v>
      </c>
      <c r="C37" s="365">
        <f>'1-QUANT'!C982</f>
        <v>75220</v>
      </c>
      <c r="D37" s="365" t="str">
        <f>'1-QUANT'!D982</f>
        <v>SINAPI</v>
      </c>
      <c r="E37" s="359" t="str">
        <f>IFERROR(VLOOKUP($C37,'2-SINAPI MAIO 2018'!$A$1:$D$11396,2,0),IFERROR(VLOOKUP($C37,'3-COMPO.ADM.PRF '!$B$12:$I$201,4,0),""))</f>
        <v>CUMEEIRA EM PERFIL ONDULADO DE ALUMÍNIO</v>
      </c>
      <c r="F37" s="363" t="str">
        <f>IFERROR(VLOOKUP($C37,'2-SINAPI MAIO 2018'!$A$1:$D$11396,3,0),IFERROR(VLOOKUP($C37,'3-COMPO.ADM.PRF '!$B$12:$I$201,5,0),""))</f>
        <v>M</v>
      </c>
      <c r="G37" s="366">
        <f>'1-QUANT'!K982</f>
        <v>45</v>
      </c>
      <c r="H37" s="361">
        <f>IFERROR(VLOOKUP($C37,'2-SINAPI MAIO 2018'!$A$1:$D$11396,4,0),IFERROR(VLOOKUP($C37,'3-COMPO.ADM.PRF '!$B$12:$I$201,8,0),""))</f>
        <v>32.9</v>
      </c>
      <c r="I37" s="364">
        <f>H37*'5-BDI'!$E$29</f>
        <v>42.190959999999997</v>
      </c>
      <c r="J37" s="96">
        <f>TRUNC(G37*H37,2)</f>
        <v>1480.5</v>
      </c>
      <c r="K37" s="444">
        <f>TRUNC(G37*I37,2)</f>
        <v>1898.59</v>
      </c>
    </row>
    <row r="38" spans="2:11" s="352" customFormat="1" ht="15">
      <c r="B38" s="672" t="s">
        <v>2</v>
      </c>
      <c r="C38" s="673"/>
      <c r="D38" s="673"/>
      <c r="E38" s="673"/>
      <c r="F38" s="673"/>
      <c r="G38" s="673"/>
      <c r="H38" s="673"/>
      <c r="I38" s="486"/>
      <c r="J38" s="97">
        <f>SUM(J36:J37)</f>
        <v>56770.02</v>
      </c>
      <c r="K38" s="445">
        <f>SUM(K36:K37)</f>
        <v>72801.87</v>
      </c>
    </row>
    <row r="39" spans="2:11" s="352" customFormat="1" ht="15">
      <c r="B39" s="14" t="s">
        <v>12792</v>
      </c>
      <c r="C39" s="15"/>
      <c r="D39" s="16"/>
      <c r="E39" s="17" t="str">
        <f>'1-QUANT'!E1003:J1003</f>
        <v xml:space="preserve">ESQUADRIAS </v>
      </c>
      <c r="F39" s="18"/>
      <c r="G39" s="19"/>
      <c r="H39" s="20"/>
      <c r="I39" s="20"/>
      <c r="J39" s="95"/>
      <c r="K39" s="369"/>
    </row>
    <row r="40" spans="2:11" s="352" customFormat="1" ht="30">
      <c r="B40" s="21" t="s">
        <v>12793</v>
      </c>
      <c r="C40" s="26" t="str">
        <f>'1-QUANT'!C1006</f>
        <v>CP-ESQ-01</v>
      </c>
      <c r="D40" s="26" t="str">
        <f>'1-QUANT'!D1006</f>
        <v>PROPRIA</v>
      </c>
      <c r="E40" s="23" t="str">
        <f>IFERROR(VLOOKUP($C40,'2-SINAPI MAIO 2018'!$A$1:$D$11396,2,0),IFERROR(VLOOKUP($C40,'3-COMPO.ADM.PRF '!$B$12:$I$201,4,0),""))</f>
        <v>PORTAO DE CORRER EM GRADIL FIXO DE BARRA DE FERRO CHATA DE 3 X 1/4" NA VERTICAL, SEM REQUADRO, ACABAMENTO NATURAL, COM TRILHOS E ROLDANAS</v>
      </c>
      <c r="F40" s="22" t="str">
        <f>IFERROR(VLOOKUP($C40,'2-SINAPI MAIO 2018'!$A$1:$D$11396,3,0),IFERROR(VLOOKUP($C40,'3-COMPO.ADM.PRF '!$B$12:$I$201,5,0),""))</f>
        <v>M2</v>
      </c>
      <c r="G40" s="27">
        <f>'1-QUANT'!K1006</f>
        <v>10.14</v>
      </c>
      <c r="H40" s="578">
        <f>IFERROR(VLOOKUP($C40,'2-SINAPI MAIO 2018'!$A$1:$D$11396,4,0),IFERROR(VLOOKUP($C40,'3-COMPO.ADM.PRF '!$B$12:$I$201,8,0),""))</f>
        <v>674.65721999999994</v>
      </c>
      <c r="I40" s="28">
        <f>H40*'5-BDI'!$E$29</f>
        <v>865.18041892799988</v>
      </c>
      <c r="J40" s="96">
        <f>TRUNC(G40*H40,2)</f>
        <v>6841.02</v>
      </c>
      <c r="K40" s="444">
        <f>TRUNC(G40*I40,2)</f>
        <v>8772.92</v>
      </c>
    </row>
    <row r="41" spans="2:11" s="352" customFormat="1" ht="30">
      <c r="B41" s="527" t="s">
        <v>12794</v>
      </c>
      <c r="C41" s="26">
        <f>'1-QUANT'!C1010</f>
        <v>91341</v>
      </c>
      <c r="D41" s="26" t="str">
        <f>'1-QUANT'!D1010</f>
        <v>SINAPI</v>
      </c>
      <c r="E41" s="359" t="str">
        <f>IFERROR(VLOOKUP($C41,'2-SINAPI MAIO 2018'!$A$1:$D$11396,2,0),IFERROR(VLOOKUP($C41,'3-COMPO.ADM.PRF '!$B$12:$I$201,4,0),""))</f>
        <v>PORTA EM ALUMÍNIO DE ABRIR TIPO VENEZIANA COM GUARNIÇÃO, FIXAÇÃO COM PARAFUSOS - FORNECIMENTO E INSTALAÇÃO. AF_08/2015</v>
      </c>
      <c r="F41" s="363" t="str">
        <f>IFERROR(VLOOKUP($C41,'2-SINAPI MAIO 2018'!$A$1:$D$11396,3,0),IFERROR(VLOOKUP($C41,'3-COMPO.ADM.PRF '!$B$12:$I$201,5,0),""))</f>
        <v>M2</v>
      </c>
      <c r="G41" s="27">
        <f>'1-QUANT'!K1010</f>
        <v>5.88</v>
      </c>
      <c r="H41" s="361">
        <f>IFERROR(VLOOKUP($C41,'2-SINAPI MAIO 2018'!$A$1:$D$11396,4,0),IFERROR(VLOOKUP($C41,'3-COMPO.ADM.PRF '!$B$12:$I$201,8,0),""))</f>
        <v>641.87</v>
      </c>
      <c r="I41" s="364">
        <f>H41*'5-BDI'!$E$29</f>
        <v>823.13408800000002</v>
      </c>
      <c r="J41" s="96">
        <f>TRUNC(G41*H41,2)</f>
        <v>3774.19</v>
      </c>
      <c r="K41" s="444">
        <f>TRUNC(G41*I41,2)</f>
        <v>4840.0200000000004</v>
      </c>
    </row>
    <row r="42" spans="2:11" s="352" customFormat="1" ht="30">
      <c r="B42" s="540" t="s">
        <v>12862</v>
      </c>
      <c r="C42" s="26">
        <f>'1-QUANT'!C1015</f>
        <v>94559</v>
      </c>
      <c r="D42" s="26" t="str">
        <f>'1-QUANT'!D1015</f>
        <v>SINAPI</v>
      </c>
      <c r="E42" s="359" t="str">
        <f>IFERROR(VLOOKUP($C42,'2-SINAPI MAIO 2018'!$A$1:$D$11396,2,0),IFERROR(VLOOKUP($C42,'3-COMPO.ADM.PRF '!$B$12:$I$201,4,0),""))</f>
        <v>JANELA DE AÇO BASCULANTE, FIXAÇÃO COM ARGAMASSA, SEM VIDROS, PADRONIZADA. AF_07/2016</v>
      </c>
      <c r="F42" s="363" t="str">
        <f>IFERROR(VLOOKUP($C42,'2-SINAPI MAIO 2018'!$A$1:$D$11396,3,0),IFERROR(VLOOKUP($C42,'3-COMPO.ADM.PRF '!$B$12:$I$201,5,0),""))</f>
        <v>M2</v>
      </c>
      <c r="G42" s="27">
        <f>'1-QUANT'!K1015</f>
        <v>3.2</v>
      </c>
      <c r="H42" s="361">
        <f>IFERROR(VLOOKUP($C42,'2-SINAPI MAIO 2018'!$A$1:$D$11396,4,0),IFERROR(VLOOKUP($C42,'3-COMPO.ADM.PRF '!$B$12:$I$201,8,0),""))</f>
        <v>451.09</v>
      </c>
      <c r="I42" s="364">
        <f>H42*'5-BDI'!$E$29</f>
        <v>578.47781599999996</v>
      </c>
      <c r="J42" s="96">
        <f>TRUNC(G42*H42,2)</f>
        <v>1443.48</v>
      </c>
      <c r="K42" s="444">
        <f>TRUNC(G42*I42,2)</f>
        <v>1851.12</v>
      </c>
    </row>
    <row r="43" spans="2:11" s="352" customFormat="1" ht="15">
      <c r="B43" s="672" t="s">
        <v>2</v>
      </c>
      <c r="C43" s="673"/>
      <c r="D43" s="673"/>
      <c r="E43" s="673"/>
      <c r="F43" s="673"/>
      <c r="G43" s="673"/>
      <c r="H43" s="673"/>
      <c r="I43" s="486"/>
      <c r="J43" s="97">
        <f>SUM(J40:J42)</f>
        <v>12058.69</v>
      </c>
      <c r="K43" s="445">
        <f>SUM(K40:K42)</f>
        <v>15464.060000000001</v>
      </c>
    </row>
    <row r="44" spans="2:11" s="352" customFormat="1" ht="15">
      <c r="B44" s="14" t="s">
        <v>12795</v>
      </c>
      <c r="C44" s="15"/>
      <c r="D44" s="16"/>
      <c r="E44" s="17" t="str">
        <f>'1-QUANT'!E1425:J1425</f>
        <v xml:space="preserve">FORROS </v>
      </c>
      <c r="F44" s="18"/>
      <c r="G44" s="19"/>
      <c r="H44" s="20"/>
      <c r="I44" s="20"/>
      <c r="J44" s="95"/>
      <c r="K44" s="369"/>
    </row>
    <row r="45" spans="2:11" s="352" customFormat="1" ht="30">
      <c r="B45" s="31" t="s">
        <v>12796</v>
      </c>
      <c r="C45" s="32">
        <f>'1-QUANT'!C1427</f>
        <v>96485</v>
      </c>
      <c r="D45" s="32" t="str">
        <f>'1-QUANT'!D1427</f>
        <v>SINAPI</v>
      </c>
      <c r="E45" s="359" t="str">
        <f>IFERROR(VLOOKUP($C45,'2-SINAPI MAIO 2018'!$A$1:$D$11396,2,0),IFERROR(VLOOKUP($C45,'3-COMPO.ADM.PRF '!$B$12:$I$201,4,0),""))</f>
        <v>FORRO EM RÉGUAS DE PVC, LISO, PARA AMBIENTES RESIDENCIAIS, INCLUSIVE ESTRUTURA DE FIXAÇÃO. AF_05/2017_P</v>
      </c>
      <c r="F45" s="363" t="str">
        <f>IFERROR(VLOOKUP($C45,'2-SINAPI MAIO 2018'!$A$1:$D$11396,3,0),IFERROR(VLOOKUP($C45,'3-COMPO.ADM.PRF '!$B$12:$I$201,5,0),""))</f>
        <v>M2</v>
      </c>
      <c r="G45" s="30">
        <f>'1-QUANT'!K1427</f>
        <v>113.01599999999999</v>
      </c>
      <c r="H45" s="361">
        <f>IFERROR(VLOOKUP($C45,'2-SINAPI MAIO 2018'!$A$1:$D$11396,4,0),IFERROR(VLOOKUP($C45,'3-COMPO.ADM.PRF '!$B$12:$I$201,8,0),""))</f>
        <v>41.18</v>
      </c>
      <c r="I45" s="28">
        <f>H45*'5-BDI'!$E$29</f>
        <v>52.809232000000002</v>
      </c>
      <c r="J45" s="96">
        <f>TRUNC(G45*H45,2)</f>
        <v>4653.99</v>
      </c>
      <c r="K45" s="444">
        <f>TRUNC(G45*I45,2)</f>
        <v>5968.28</v>
      </c>
    </row>
    <row r="46" spans="2:11" s="352" customFormat="1" ht="15">
      <c r="B46" s="672" t="s">
        <v>2</v>
      </c>
      <c r="C46" s="673"/>
      <c r="D46" s="673"/>
      <c r="E46" s="673"/>
      <c r="F46" s="673"/>
      <c r="G46" s="673"/>
      <c r="H46" s="673"/>
      <c r="I46" s="486"/>
      <c r="J46" s="97">
        <f>SUM(J45)</f>
        <v>4653.99</v>
      </c>
      <c r="K46" s="445">
        <f>SUM(K45)</f>
        <v>5968.28</v>
      </c>
    </row>
    <row r="47" spans="2:11" s="352" customFormat="1" ht="29.25" customHeight="1">
      <c r="B47" s="14" t="s">
        <v>12797</v>
      </c>
      <c r="C47" s="15"/>
      <c r="D47" s="16"/>
      <c r="E47" s="17" t="str">
        <f>'1-QUANT'!E1441:J1441</f>
        <v xml:space="preserve">PINTURA INTERNA E EXTERNA </v>
      </c>
      <c r="F47" s="18"/>
      <c r="G47" s="19"/>
      <c r="H47" s="20"/>
      <c r="I47" s="20"/>
      <c r="J47" s="95"/>
      <c r="K47" s="369"/>
    </row>
    <row r="48" spans="2:11" s="352" customFormat="1" ht="15">
      <c r="B48" s="31" t="s">
        <v>12798</v>
      </c>
      <c r="C48" s="29">
        <f>'1-QUANT'!C1443</f>
        <v>84123</v>
      </c>
      <c r="D48" s="29" t="str">
        <f>'1-QUANT'!D1443</f>
        <v>SINAPI</v>
      </c>
      <c r="E48" s="359" t="str">
        <f>IFERROR(VLOOKUP($C48,'2-SINAPI MAIO 2018'!$A$1:$D$11396,2,0),IFERROR(VLOOKUP($C48,'3-COMPO.ADM.PRF '!$B$12:$I$201,4,0),""))</f>
        <v>LIXAMENTO MAN C/ LIXA CALAFATE DE CONCR APARENTE ANTIGO</v>
      </c>
      <c r="F48" s="363" t="str">
        <f>IFERROR(VLOOKUP($C48,'2-SINAPI MAIO 2018'!$A$1:$D$11396,3,0),IFERROR(VLOOKUP($C48,'3-COMPO.ADM.PRF '!$B$12:$I$201,5,0),""))</f>
        <v>M2</v>
      </c>
      <c r="G48" s="30">
        <f>'1-QUANT'!K1443</f>
        <v>1311.3659999999998</v>
      </c>
      <c r="H48" s="361">
        <f>IFERROR(VLOOKUP($C48,'2-SINAPI MAIO 2018'!$A$1:$D$11396,4,0),IFERROR(VLOOKUP($C48,'3-COMPO.ADM.PRF '!$B$12:$I$201,8,0),""))</f>
        <v>5.04</v>
      </c>
      <c r="I48" s="364">
        <f>H48*'5-BDI'!$E$29</f>
        <v>6.4632959999999997</v>
      </c>
      <c r="J48" s="96">
        <f t="shared" ref="J48:J54" si="4">TRUNC(G48*H48,2)</f>
        <v>6609.28</v>
      </c>
      <c r="K48" s="444">
        <f t="shared" ref="K48:K54" si="5">TRUNC(G48*I48,2)</f>
        <v>8475.74</v>
      </c>
    </row>
    <row r="49" spans="2:11" s="352" customFormat="1" ht="30">
      <c r="B49" s="31" t="s">
        <v>12799</v>
      </c>
      <c r="C49" s="29">
        <f>'1-QUANT'!C1446</f>
        <v>88485</v>
      </c>
      <c r="D49" s="29" t="str">
        <f>'1-QUANT'!D1446</f>
        <v>SINAPI</v>
      </c>
      <c r="E49" s="359" t="str">
        <f>IFERROR(VLOOKUP($C49,'2-SINAPI MAIO 2018'!$A$1:$D$11396,2,0),IFERROR(VLOOKUP($C49,'3-COMPO.ADM.PRF '!$B$12:$I$201,4,0),""))</f>
        <v>APLICAÇÃO DE FUNDO SELADOR ACRÍLICO EM PAREDES, UMA DEMÃO. AF_06/2014</v>
      </c>
      <c r="F49" s="363" t="str">
        <f>IFERROR(VLOOKUP($C49,'2-SINAPI MAIO 2018'!$A$1:$D$11396,3,0),IFERROR(VLOOKUP($C49,'3-COMPO.ADM.PRF '!$B$12:$I$201,5,0),""))</f>
        <v>M2</v>
      </c>
      <c r="G49" s="30">
        <f>'1-QUANT'!K1446</f>
        <v>1311.3659999999998</v>
      </c>
      <c r="H49" s="361">
        <f>IFERROR(VLOOKUP($C49,'2-SINAPI MAIO 2018'!$A$1:$D$11396,4,0),IFERROR(VLOOKUP($C49,'3-COMPO.ADM.PRF '!$B$12:$I$201,8,0),""))</f>
        <v>1.55</v>
      </c>
      <c r="I49" s="364">
        <f>H49*'5-BDI'!$E$29</f>
        <v>1.9877199999999999</v>
      </c>
      <c r="J49" s="96">
        <f t="shared" si="4"/>
        <v>2032.61</v>
      </c>
      <c r="K49" s="444">
        <f t="shared" si="5"/>
        <v>2606.62</v>
      </c>
    </row>
    <row r="50" spans="2:11" s="352" customFormat="1" ht="30">
      <c r="B50" s="31" t="s">
        <v>12800</v>
      </c>
      <c r="C50" s="29">
        <f>'1-QUANT'!C1469</f>
        <v>88495</v>
      </c>
      <c r="D50" s="29" t="str">
        <f>'1-QUANT'!D1469</f>
        <v>SINAPI</v>
      </c>
      <c r="E50" s="359" t="str">
        <f>IFERROR(VLOOKUP($C50,'2-SINAPI MAIO 2018'!$A$1:$D$11396,2,0),IFERROR(VLOOKUP($C50,'3-COMPO.ADM.PRF '!$B$12:$I$201,4,0),""))</f>
        <v>APLICAÇÃO E LIXAMENTO DE MASSA LÁTEX EM PAREDES, UMA DEMÃO. AF_06/2014</v>
      </c>
      <c r="F50" s="363" t="str">
        <f>IFERROR(VLOOKUP($C50,'2-SINAPI MAIO 2018'!$A$1:$D$11396,3,0),IFERROR(VLOOKUP($C50,'3-COMPO.ADM.PRF '!$B$12:$I$201,5,0),""))</f>
        <v>M2</v>
      </c>
      <c r="G50" s="30">
        <f>'1-QUANT'!K1469</f>
        <v>768.92600000000004</v>
      </c>
      <c r="H50" s="361">
        <f>IFERROR(VLOOKUP($C50,'2-SINAPI MAIO 2018'!$A$1:$D$11396,4,0),IFERROR(VLOOKUP($C50,'3-COMPO.ADM.PRF '!$B$12:$I$201,8,0),""))</f>
        <v>7.23</v>
      </c>
      <c r="I50" s="364">
        <f>H50*'5-BDI'!$E$29</f>
        <v>9.2717520000000011</v>
      </c>
      <c r="J50" s="96">
        <f t="shared" si="4"/>
        <v>5559.33</v>
      </c>
      <c r="K50" s="444">
        <f t="shared" si="5"/>
        <v>7129.29</v>
      </c>
    </row>
    <row r="51" spans="2:11" s="352" customFormat="1" ht="30">
      <c r="B51" s="31" t="s">
        <v>12801</v>
      </c>
      <c r="C51" s="365">
        <f>'1-QUANT'!C1472</f>
        <v>88487</v>
      </c>
      <c r="D51" s="365" t="str">
        <f>'1-QUANT'!D1472</f>
        <v>SINAPI</v>
      </c>
      <c r="E51" s="359" t="str">
        <f>IFERROR(VLOOKUP($C51,'2-SINAPI MAIO 2018'!$A$1:$D$11396,2,0),IFERROR(VLOOKUP($C51,'3-COMPO.ADM.PRF '!$B$12:$I$201,4,0),""))</f>
        <v>APLICAÇÃO MANUAL DE PINTURA COM TINTA LÁTEX PVA EM PAREDES, DUAS DEMÃOS. AF_06/2014</v>
      </c>
      <c r="F51" s="363" t="str">
        <f>IFERROR(VLOOKUP($C51,'2-SINAPI MAIO 2018'!$A$1:$D$11396,3,0),IFERROR(VLOOKUP($C51,'3-COMPO.ADM.PRF '!$B$12:$I$201,5,0),""))</f>
        <v>M2</v>
      </c>
      <c r="G51" s="366">
        <f>'1-QUANT'!K1472</f>
        <v>768.92600000000004</v>
      </c>
      <c r="H51" s="361">
        <f>IFERROR(VLOOKUP($C51,'2-SINAPI MAIO 2018'!$A$1:$D$11396,4,0),IFERROR(VLOOKUP($C51,'3-COMPO.ADM.PRF '!$B$12:$I$201,8,0),""))</f>
        <v>7.51</v>
      </c>
      <c r="I51" s="364">
        <f>H51*'5-BDI'!$E$29</f>
        <v>9.6308240000000005</v>
      </c>
      <c r="J51" s="96">
        <f t="shared" si="4"/>
        <v>5774.63</v>
      </c>
      <c r="K51" s="444">
        <f t="shared" si="5"/>
        <v>7405.39</v>
      </c>
    </row>
    <row r="52" spans="2:11" s="352" customFormat="1" ht="30">
      <c r="B52" s="31" t="s">
        <v>12802</v>
      </c>
      <c r="C52" s="365">
        <f>'1-QUANT'!C1475</f>
        <v>88489</v>
      </c>
      <c r="D52" s="365" t="str">
        <f>'1-QUANT'!D1475</f>
        <v>SINAPI</v>
      </c>
      <c r="E52" s="359" t="str">
        <f>IFERROR(VLOOKUP($C52,'2-SINAPI MAIO 2018'!$A$1:$D$11396,2,0),IFERROR(VLOOKUP($C52,'3-COMPO.ADM.PRF '!$B$12:$I$201,4,0),""))</f>
        <v>APLICAÇÃO MANUAL DE PINTURA COM TINTA LÁTEX ACRÍLICA EM PAREDES, DUAS DEMÃOS. AF_06/2014</v>
      </c>
      <c r="F52" s="363" t="str">
        <f>IFERROR(VLOOKUP($C52,'2-SINAPI MAIO 2018'!$A$1:$D$11396,3,0),IFERROR(VLOOKUP($C52,'3-COMPO.ADM.PRF '!$B$12:$I$201,5,0),""))</f>
        <v>M2</v>
      </c>
      <c r="G52" s="366">
        <f>'1-QUANT'!K1475</f>
        <v>542.43999999999994</v>
      </c>
      <c r="H52" s="361">
        <f>IFERROR(VLOOKUP($C52,'2-SINAPI MAIO 2018'!$A$1:$D$11396,4,0),IFERROR(VLOOKUP($C52,'3-COMPO.ADM.PRF '!$B$12:$I$201,8,0),""))</f>
        <v>9.51</v>
      </c>
      <c r="I52" s="364">
        <f>H52*'5-BDI'!$E$29</f>
        <v>12.195624</v>
      </c>
      <c r="J52" s="96">
        <f t="shared" si="4"/>
        <v>5158.6000000000004</v>
      </c>
      <c r="K52" s="444">
        <f t="shared" si="5"/>
        <v>6615.39</v>
      </c>
    </row>
    <row r="53" spans="2:11" s="352" customFormat="1" ht="30">
      <c r="B53" s="31" t="s">
        <v>12870</v>
      </c>
      <c r="C53" s="365">
        <f>'1-QUANT'!C1491</f>
        <v>95468</v>
      </c>
      <c r="D53" s="365" t="str">
        <f>'1-QUANT'!D1491</f>
        <v>SINAPI</v>
      </c>
      <c r="E53" s="359" t="str">
        <f>IFERROR(VLOOKUP($C53,'2-SINAPI MAIO 2018'!$A$1:$D$11396,2,0),IFERROR(VLOOKUP($C53,'3-COMPO.ADM.PRF '!$B$12:$I$201,4,0),""))</f>
        <v>PINTURA ESMALTE BRILHANTE (2 DEMAOS) SOBRE SUPERFICIE METALICA, INCLUSIVE PROTECAO COM ZARCAO (1 DEMAO)</v>
      </c>
      <c r="F53" s="363" t="str">
        <f>IFERROR(VLOOKUP($C53,'2-SINAPI MAIO 2018'!$A$1:$D$11396,3,0),IFERROR(VLOOKUP($C53,'3-COMPO.ADM.PRF '!$B$12:$I$201,5,0),""))</f>
        <v>M2</v>
      </c>
      <c r="G53" s="366">
        <f>'1-QUANT'!K1491</f>
        <v>63.35</v>
      </c>
      <c r="H53" s="361">
        <f>IFERROR(VLOOKUP($C53,'2-SINAPI MAIO 2018'!$A$1:$D$11396,4,0),IFERROR(VLOOKUP($C53,'3-COMPO.ADM.PRF '!$B$12:$I$201,8,0),""))</f>
        <v>31.5</v>
      </c>
      <c r="I53" s="364">
        <f>H53*'5-BDI'!$E$29</f>
        <v>40.395600000000002</v>
      </c>
      <c r="J53" s="96">
        <f t="shared" si="4"/>
        <v>1995.52</v>
      </c>
      <c r="K53" s="444">
        <f t="shared" si="5"/>
        <v>2559.06</v>
      </c>
    </row>
    <row r="54" spans="2:11" s="352" customFormat="1" ht="30" customHeight="1">
      <c r="B54" s="31" t="s">
        <v>12892</v>
      </c>
      <c r="C54" s="563" t="s">
        <v>11990</v>
      </c>
      <c r="D54" s="365" t="str">
        <f>'1-QUANT'!D1495</f>
        <v>SINAPI</v>
      </c>
      <c r="E54" s="359" t="str">
        <f>IFERROR(VLOOKUP($C54,'2-SINAPI MAIO 2018'!$A$1:$D$113960,2,0),IFERROR(VLOOKUP($C54,'3-COMPO.ADM.PRF '!$B$12:$I$1344,4,0),""))</f>
        <v>PINTURA ACRILICA EM PISO CIMENTADO DUAS DEMAOS</v>
      </c>
      <c r="F54" s="363" t="str">
        <f>IFERROR(VLOOKUP($C54,'2-SINAPI MAIO 2018'!$A$1:$D$113960,3,0),IFERROR(VLOOKUP($C54,'3-COMPO.ADM.PRF '!$B$12:$I$1344,5,0),""))</f>
        <v>M2</v>
      </c>
      <c r="G54" s="366">
        <f>'1-QUANT'!K1492</f>
        <v>33.35</v>
      </c>
      <c r="H54" s="361">
        <f>'1-QUANT'!K1495</f>
        <v>515.28</v>
      </c>
      <c r="I54" s="364">
        <f>H54*'5-BDI'!$E$29</f>
        <v>660.795072</v>
      </c>
      <c r="J54" s="96">
        <f t="shared" si="4"/>
        <v>17184.580000000002</v>
      </c>
      <c r="K54" s="444">
        <f t="shared" si="5"/>
        <v>22037.51</v>
      </c>
    </row>
    <row r="55" spans="2:11" ht="15">
      <c r="B55" s="672" t="s">
        <v>2</v>
      </c>
      <c r="C55" s="673"/>
      <c r="D55" s="673"/>
      <c r="E55" s="673"/>
      <c r="F55" s="673"/>
      <c r="G55" s="673"/>
      <c r="H55" s="673"/>
      <c r="I55" s="486"/>
      <c r="J55" s="97">
        <f>SUM(J48:J54)</f>
        <v>44314.55</v>
      </c>
      <c r="K55" s="445">
        <f>SUM(K48:K54)</f>
        <v>56829</v>
      </c>
    </row>
    <row r="56" spans="2:11" ht="31.5" customHeight="1">
      <c r="B56" s="14" t="s">
        <v>6192</v>
      </c>
      <c r="C56" s="15"/>
      <c r="D56" s="16"/>
      <c r="E56" s="17" t="str">
        <f>'1-QUANT'!E1498:J1498</f>
        <v xml:space="preserve">INSTALAÇÕES HIDROSSANITÁRIAS - CONSTRUÇÃO DE BANHEIROS NOVOS E RECONSTRUÇÃO DOS EXISTENTES </v>
      </c>
      <c r="F56" s="18"/>
      <c r="G56" s="19"/>
      <c r="H56" s="20"/>
      <c r="I56" s="20"/>
      <c r="J56" s="95"/>
      <c r="K56" s="369"/>
    </row>
    <row r="57" spans="2:11" ht="15" customHeight="1">
      <c r="B57" s="33" t="s">
        <v>35</v>
      </c>
      <c r="C57" s="349"/>
      <c r="D57" s="349"/>
      <c r="E57" s="349" t="s">
        <v>12306</v>
      </c>
      <c r="F57" s="34"/>
      <c r="G57" s="35"/>
      <c r="H57" s="36"/>
      <c r="I57" s="36"/>
      <c r="J57" s="98"/>
      <c r="K57" s="446"/>
    </row>
    <row r="58" spans="2:11" ht="30">
      <c r="B58" s="25" t="s">
        <v>12803</v>
      </c>
      <c r="C58" s="26">
        <f>'1-QUANT'!C1502</f>
        <v>90371</v>
      </c>
      <c r="D58" s="26" t="str">
        <f>'1-QUANT'!D1502</f>
        <v>SINAPI</v>
      </c>
      <c r="E58" s="359" t="str">
        <f>IFERROR(VLOOKUP($C58,'2-SINAPI MAIO 2018'!$A$1:$D$11396,2,0),IFERROR(VLOOKUP($C58,'3-COMPO.ADM.PRF '!$B$12:$I$201,4,0),""))</f>
        <v>REGISTRO DE ESFERA, PVC, ROSCÁVEL, 3/4", FORNECIDO E INSTALADO EM RAMAL DE ÁGUA. AF_03/2015</v>
      </c>
      <c r="F58" s="363" t="str">
        <f>IFERROR(VLOOKUP($C58,'2-SINAPI MAIO 2018'!$A$1:$D$11396,3,0),IFERROR(VLOOKUP($C58,'3-COMPO.ADM.PRF '!$B$12:$I$201,5,0),""))</f>
        <v>UN</v>
      </c>
      <c r="G58" s="27">
        <f>'1-QUANT'!K1502</f>
        <v>8</v>
      </c>
      <c r="H58" s="361">
        <f>IFERROR(VLOOKUP($C58,'2-SINAPI MAIO 2018'!$A$1:$D$11396,4,0),IFERROR(VLOOKUP($C58,'3-COMPO.ADM.PRF '!$B$12:$I$201,8,0),""))</f>
        <v>23.25</v>
      </c>
      <c r="I58" s="364">
        <f>H58*'5-BDI'!$E$29</f>
        <v>29.815799999999999</v>
      </c>
      <c r="J58" s="96">
        <f t="shared" ref="J58:J73" si="6">TRUNC(G58*H58,2)</f>
        <v>186</v>
      </c>
      <c r="K58" s="444">
        <f t="shared" ref="K58:K64" si="7">TRUNC(G58*I58,2)</f>
        <v>238.52</v>
      </c>
    </row>
    <row r="59" spans="2:11" ht="30">
      <c r="B59" s="25" t="s">
        <v>12804</v>
      </c>
      <c r="C59" s="26">
        <f>'1-QUANT'!C1521</f>
        <v>86915</v>
      </c>
      <c r="D59" s="26" t="str">
        <f>'1-QUANT'!D1521</f>
        <v>SINAPI</v>
      </c>
      <c r="E59" s="359" t="str">
        <f>IFERROR(VLOOKUP($C59,'2-SINAPI MAIO 2018'!$A$1:$D$11396,2,0),IFERROR(VLOOKUP($C59,'3-COMPO.ADM.PRF '!$B$12:$I$201,4,0),""))</f>
        <v>TORNEIRA CROMADA DE MESA, 1/2" OU 3/4", PARA LAVATÓRIO, PADRÃO MÉDIO - FORNECIMENTO E INSTALAÇÃO. AF_12/2013</v>
      </c>
      <c r="F59" s="363" t="str">
        <f>IFERROR(VLOOKUP($C59,'2-SINAPI MAIO 2018'!$A$1:$D$11396,3,0),IFERROR(VLOOKUP($C59,'3-COMPO.ADM.PRF '!$B$12:$I$201,5,0),""))</f>
        <v>UN</v>
      </c>
      <c r="G59" s="27">
        <f>'1-QUANT'!K1521</f>
        <v>8</v>
      </c>
      <c r="H59" s="361">
        <f>IFERROR(VLOOKUP($C59,'2-SINAPI MAIO 2018'!$A$1:$D$11396,4,0),IFERROR(VLOOKUP($C59,'3-COMPO.ADM.PRF '!$B$12:$I$201,8,0),""))</f>
        <v>81.430000000000007</v>
      </c>
      <c r="I59" s="364">
        <f>H59*'5-BDI'!$E$29</f>
        <v>104.42583200000001</v>
      </c>
      <c r="J59" s="96">
        <f t="shared" si="6"/>
        <v>651.44000000000005</v>
      </c>
      <c r="K59" s="444">
        <f t="shared" si="7"/>
        <v>835.4</v>
      </c>
    </row>
    <row r="60" spans="2:11" ht="30">
      <c r="B60" s="25" t="s">
        <v>12805</v>
      </c>
      <c r="C60" s="26" t="str">
        <f>'1-QUANT'!C1524</f>
        <v>CP-HID-01</v>
      </c>
      <c r="D60" s="26" t="str">
        <f>'1-QUANT'!D1524</f>
        <v>PROPRIA</v>
      </c>
      <c r="E60" s="359" t="str">
        <f>IFERROR(VLOOKUP($C60,'2-SINAPI MAIO 2018'!$A$1:$D$11396,2,0),IFERROR(VLOOKUP($C60,'3-COMPO.ADM.PRF '!$B$12:$I$201,4,0),""))</f>
        <v xml:space="preserve">VASO SANITÁRIO CONVENCIONAL COM CONEXÕES DE INSTALAÇÃO E ACENTO PLASTICO - FORNECIMENTO E INSTALAÇÃO </v>
      </c>
      <c r="F60" s="363" t="str">
        <f>IFERROR(VLOOKUP($C60,'2-SINAPI MAIO 2018'!$A$1:$D$11396,3,0),IFERROR(VLOOKUP($C60,'3-COMPO.ADM.PRF '!$B$12:$I$201,5,0),""))</f>
        <v>UN</v>
      </c>
      <c r="G60" s="27">
        <f>'1-QUANT'!K1524</f>
        <v>6</v>
      </c>
      <c r="H60" s="361">
        <f>IFERROR(VLOOKUP($C60,'2-SINAPI MAIO 2018'!$A$1:$D$11396,4,0),IFERROR(VLOOKUP($C60,'3-COMPO.ADM.PRF '!$B$12:$I$201,8,0),""))</f>
        <v>192.46559999999999</v>
      </c>
      <c r="I60" s="364">
        <f>H60*'5-BDI'!$E$29</f>
        <v>246.81788544</v>
      </c>
      <c r="J60" s="96">
        <f t="shared" si="6"/>
        <v>1154.79</v>
      </c>
      <c r="K60" s="444">
        <f t="shared" si="7"/>
        <v>1480.9</v>
      </c>
    </row>
    <row r="61" spans="2:11" ht="30">
      <c r="B61" s="25" t="s">
        <v>12806</v>
      </c>
      <c r="C61" s="26">
        <f>'1-QUANT'!C1526</f>
        <v>86903</v>
      </c>
      <c r="D61" s="26" t="str">
        <f>'1-QUANT'!D1526</f>
        <v>SINAPI</v>
      </c>
      <c r="E61" s="359" t="str">
        <f>IFERROR(VLOOKUP($C61,'2-SINAPI MAIO 2018'!$A$1:$D$11396,2,0),IFERROR(VLOOKUP($C61,'3-COMPO.ADM.PRF '!$B$12:$I$201,4,0),""))</f>
        <v>LAVATÓRIO LOUÇA BRANCA COM COLUNA, 45 X 55CM OU EQUIVALENTE, PADRÃO MÉDIO - FORNECIMENTO E INSTALAÇÃO. AF_12/2013</v>
      </c>
      <c r="F61" s="363" t="str">
        <f>IFERROR(VLOOKUP($C61,'2-SINAPI MAIO 2018'!$A$1:$D$11396,3,0),IFERROR(VLOOKUP($C61,'3-COMPO.ADM.PRF '!$B$12:$I$201,5,0),""))</f>
        <v>UN</v>
      </c>
      <c r="G61" s="27">
        <f>'1-QUANT'!K1526</f>
        <v>8</v>
      </c>
      <c r="H61" s="361">
        <f>IFERROR(VLOOKUP($C61,'2-SINAPI MAIO 2018'!$A$1:$D$11396,4,0),IFERROR(VLOOKUP($C61,'3-COMPO.ADM.PRF '!$B$12:$I$201,8,0),""))</f>
        <v>257.73</v>
      </c>
      <c r="I61" s="364">
        <f>H61*'5-BDI'!$E$29</f>
        <v>330.51295200000004</v>
      </c>
      <c r="J61" s="96">
        <f t="shared" si="6"/>
        <v>2061.84</v>
      </c>
      <c r="K61" s="444">
        <f t="shared" si="7"/>
        <v>2644.1</v>
      </c>
    </row>
    <row r="62" spans="2:11" ht="45">
      <c r="B62" s="25" t="s">
        <v>12807</v>
      </c>
      <c r="C62" s="26">
        <f>'1-QUANT'!C1529</f>
        <v>86938</v>
      </c>
      <c r="D62" s="26" t="str">
        <f>'1-QUANT'!D1529</f>
        <v>SINAPI</v>
      </c>
      <c r="E62" s="359" t="str">
        <f>IFERROR(VLOOKUP($C62,'2-SINAPI MAIO 2018'!$A$1:$D$11396,2,0),IFERROR(VLOOKUP($C62,'3-COMPO.ADM.PRF '!$B$12:$I$201,4,0),""))</f>
        <v>CUBA DE EMBUTIR OVAL EM LOUÇA BRANCA, 35 X 50CM OU EQUIVALENTE, INCLUSO VÁLVULA E SIFÃO TIPO GARRAFA EM METAL CROMADO - FORNECIMENTO E INSTALAÇÃO. AF_12/2013</v>
      </c>
      <c r="F62" s="363" t="str">
        <f>IFERROR(VLOOKUP($C62,'2-SINAPI MAIO 2018'!$A$1:$D$11396,3,0),IFERROR(VLOOKUP($C62,'3-COMPO.ADM.PRF '!$B$12:$I$201,5,0),""))</f>
        <v>UN</v>
      </c>
      <c r="G62" s="27">
        <f>'1-QUANT'!K1529</f>
        <v>4</v>
      </c>
      <c r="H62" s="361">
        <f>IFERROR(VLOOKUP($C62,'2-SINAPI MAIO 2018'!$A$1:$D$11396,4,0),IFERROR(VLOOKUP($C62,'3-COMPO.ADM.PRF '!$B$12:$I$201,8,0),""))</f>
        <v>266.10000000000002</v>
      </c>
      <c r="I62" s="364">
        <f>H62*'5-BDI'!$E$29</f>
        <v>341.24664000000001</v>
      </c>
      <c r="J62" s="96">
        <f t="shared" si="6"/>
        <v>1064.4000000000001</v>
      </c>
      <c r="K62" s="444">
        <f t="shared" si="7"/>
        <v>1364.98</v>
      </c>
    </row>
    <row r="63" spans="2:11" ht="45">
      <c r="B63" s="25" t="s">
        <v>12808</v>
      </c>
      <c r="C63" s="26">
        <f>'1-QUANT'!C1531</f>
        <v>86936</v>
      </c>
      <c r="D63" s="26" t="str">
        <f>'1-QUANT'!D1531</f>
        <v>SINAPI</v>
      </c>
      <c r="E63" s="359" t="str">
        <f>IFERROR(VLOOKUP($C63,'2-SINAPI MAIO 2018'!$A$1:$D$11396,2,0),IFERROR(VLOOKUP($C63,'3-COMPO.ADM.PRF '!$B$12:$I$201,4,0),""))</f>
        <v>CUBA DE EMBUTIR DE AÇO INOXIDÁVEL MÉDIA, INCLUSO VÁLVULA TIPO AMERICANA E SIFÃO TIPO GARRAFA EM METAL CROMADO - FORNECIMENTO E INSTALAÇÃO. AF_12/2013</v>
      </c>
      <c r="F63" s="363" t="str">
        <f>IFERROR(VLOOKUP($C63,'2-SINAPI MAIO 2018'!$A$1:$D$11396,3,0),IFERROR(VLOOKUP($C63,'3-COMPO.ADM.PRF '!$B$12:$I$201,5,0),""))</f>
        <v>UN</v>
      </c>
      <c r="G63" s="27">
        <f>'1-QUANT'!K1531</f>
        <v>4</v>
      </c>
      <c r="H63" s="361">
        <f>IFERROR(VLOOKUP($C63,'2-SINAPI MAIO 2018'!$A$1:$D$11396,4,0),IFERROR(VLOOKUP($C63,'3-COMPO.ADM.PRF '!$B$12:$I$201,8,0),""))</f>
        <v>312.02999999999997</v>
      </c>
      <c r="I63" s="364">
        <f>H63*'5-BDI'!$E$29</f>
        <v>400.14727199999999</v>
      </c>
      <c r="J63" s="96">
        <f t="shared" si="6"/>
        <v>1248.1199999999999</v>
      </c>
      <c r="K63" s="444">
        <f t="shared" si="7"/>
        <v>1600.58</v>
      </c>
    </row>
    <row r="64" spans="2:11" ht="45">
      <c r="B64" s="25" t="s">
        <v>12809</v>
      </c>
      <c r="C64" s="26">
        <f>'1-QUANT'!C1534</f>
        <v>94499</v>
      </c>
      <c r="D64" s="26" t="str">
        <f>'1-QUANT'!D1534</f>
        <v>SINAPI</v>
      </c>
      <c r="E64" s="359" t="str">
        <f>IFERROR(VLOOKUP($C64,'2-SINAPI MAIO 2018'!$A$1:$D$11396,2,0),IFERROR(VLOOKUP($C64,'3-COMPO.ADM.PRF '!$B$12:$I$201,4,0),""))</f>
        <v>REGISTRO DE GAVETA BRUTO, LATÃO, ROSCÁVEL, 2 1/2, INSTALADO EM RESERVAÇÃO DE ÁGUA DE EDIFICAÇÃO QUE POSSUA RESERVATÓRIO DE FIBRA/FIBROCIMENTO  FORNECIMENTO E INSTALAÇÃO. AF_06/2016</v>
      </c>
      <c r="F64" s="363" t="str">
        <f>IFERROR(VLOOKUP($C64,'2-SINAPI MAIO 2018'!$A$1:$D$11396,3,0),IFERROR(VLOOKUP($C64,'3-COMPO.ADM.PRF '!$B$12:$I$201,5,0),""))</f>
        <v>UN</v>
      </c>
      <c r="G64" s="27">
        <f>'1-QUANT'!K1534</f>
        <v>1</v>
      </c>
      <c r="H64" s="361">
        <f>IFERROR(VLOOKUP($C64,'2-SINAPI MAIO 2018'!$A$1:$D$11396,4,0),IFERROR(VLOOKUP($C64,'3-COMPO.ADM.PRF '!$B$12:$I$201,8,0),""))</f>
        <v>108.34</v>
      </c>
      <c r="I64" s="364">
        <f>H64*'5-BDI'!$E$29</f>
        <v>138.935216</v>
      </c>
      <c r="J64" s="96">
        <f t="shared" si="6"/>
        <v>108.34</v>
      </c>
      <c r="K64" s="444">
        <f t="shared" si="7"/>
        <v>138.93</v>
      </c>
    </row>
    <row r="65" spans="2:11" ht="45">
      <c r="B65" s="25" t="s">
        <v>12810</v>
      </c>
      <c r="C65" s="26">
        <f>'1-QUANT'!C1538</f>
        <v>94498</v>
      </c>
      <c r="D65" s="26" t="str">
        <f>'1-QUANT'!D1538</f>
        <v>SINAPI</v>
      </c>
      <c r="E65" s="359" t="str">
        <f>IFERROR(VLOOKUP($C65,'2-SINAPI MAIO 2018'!$A$1:$D$11396,2,0),IFERROR(VLOOKUP($C65,'3-COMPO.ADM.PRF '!$B$12:$I$201,4,0),""))</f>
        <v>REGISTRO DE GAVETA BRUTO, LATÃO, ROSCÁVEL, 2, INSTALADO EM RESERVAÇÃO DE ÁGUA DE EDIFICAÇÃO QUE POSSUA RESERVATÓRIO DE FIBRA/FIBROCIMENTO  FORNECIMENTO E INSTALAÇÃO. AF_06/2016</v>
      </c>
      <c r="F65" s="363" t="str">
        <f>IFERROR(VLOOKUP($C65,'2-SINAPI MAIO 2018'!$A$1:$D$11396,3,0),IFERROR(VLOOKUP($C65,'3-COMPO.ADM.PRF '!$B$12:$I$201,5,0),""))</f>
        <v>UN</v>
      </c>
      <c r="G65" s="27">
        <f>'1-QUANT'!K1538</f>
        <v>2</v>
      </c>
      <c r="H65" s="361">
        <f>IFERROR(VLOOKUP($C65,'2-SINAPI MAIO 2018'!$A$1:$D$11396,4,0),IFERROR(VLOOKUP($C65,'3-COMPO.ADM.PRF '!$B$12:$I$201,8,0),""))</f>
        <v>65.97</v>
      </c>
      <c r="I65" s="364">
        <f>H65*'5-BDI'!$E$29</f>
        <v>84.599927999999991</v>
      </c>
      <c r="J65" s="96">
        <f t="shared" si="6"/>
        <v>131.94</v>
      </c>
      <c r="K65" s="444">
        <f t="shared" ref="K65" si="8">ROUND(G65*I65,2)</f>
        <v>169.2</v>
      </c>
    </row>
    <row r="66" spans="2:11" ht="45">
      <c r="B66" s="25" t="s">
        <v>12811</v>
      </c>
      <c r="C66" s="26">
        <f>'1-QUANT'!C1542</f>
        <v>89987</v>
      </c>
      <c r="D66" s="26" t="str">
        <f>'1-QUANT'!D1542</f>
        <v>SINAPI</v>
      </c>
      <c r="E66" s="359" t="str">
        <f>IFERROR(VLOOKUP($C66,'2-SINAPI MAIO 2018'!$A$1:$D$11396,2,0),IFERROR(VLOOKUP($C66,'3-COMPO.ADM.PRF '!$B$12:$I$201,4,0),""))</f>
        <v>REGISTRO DE GAVETA BRUTO, LATÃO, ROSCÁVEL, 3/4", COM ACABAMENTO E CANOPLA CROMADOS. FORNECIDO E INSTALADO EM RAMAL DE ÁGUA. AF_12/2014</v>
      </c>
      <c r="F66" s="363" t="str">
        <f>IFERROR(VLOOKUP($C66,'2-SINAPI MAIO 2018'!$A$1:$D$11396,3,0),IFERROR(VLOOKUP($C66,'3-COMPO.ADM.PRF '!$B$12:$I$201,5,0),""))</f>
        <v>UN</v>
      </c>
      <c r="G66" s="27">
        <f>'1-QUANT'!K1542</f>
        <v>2</v>
      </c>
      <c r="H66" s="361">
        <f>IFERROR(VLOOKUP($C66,'2-SINAPI MAIO 2018'!$A$1:$D$11396,4,0),IFERROR(VLOOKUP($C66,'3-COMPO.ADM.PRF '!$B$12:$I$201,8,0),""))</f>
        <v>34.18</v>
      </c>
      <c r="I66" s="364">
        <f>H66*'5-BDI'!$E$29</f>
        <v>43.832431999999997</v>
      </c>
      <c r="J66" s="96">
        <f t="shared" si="6"/>
        <v>68.36</v>
      </c>
      <c r="K66" s="444">
        <f t="shared" ref="K66:K71" si="9">TRUNC(G66*I66,2)</f>
        <v>87.66</v>
      </c>
    </row>
    <row r="67" spans="2:11" ht="30">
      <c r="B67" s="25" t="s">
        <v>12812</v>
      </c>
      <c r="C67" s="26">
        <f>'1-QUANT'!C1545</f>
        <v>40729</v>
      </c>
      <c r="D67" s="26" t="str">
        <f>'1-QUANT'!D1545</f>
        <v>SINAPI</v>
      </c>
      <c r="E67" s="359" t="str">
        <f>IFERROR(VLOOKUP($C67,'2-SINAPI MAIO 2018'!$A$1:$D$11396,2,0),IFERROR(VLOOKUP($C67,'3-COMPO.ADM.PRF '!$B$12:$I$201,4,0),""))</f>
        <v>VALVULA DESCARGA 1.1/2" COM REGISTRO, ACABAMENTO EM METAL CROMADO - FORNECIMENTO E INSTALACAO</v>
      </c>
      <c r="F67" s="363" t="str">
        <f>IFERROR(VLOOKUP($C67,'2-SINAPI MAIO 2018'!$A$1:$D$11396,3,0),IFERROR(VLOOKUP($C67,'3-COMPO.ADM.PRF '!$B$12:$I$201,5,0),""))</f>
        <v>UN</v>
      </c>
      <c r="G67" s="27">
        <f>'1-QUANT'!K1545</f>
        <v>6</v>
      </c>
      <c r="H67" s="361">
        <f>IFERROR(VLOOKUP($C67,'2-SINAPI MAIO 2018'!$A$1:$D$11396,4,0),IFERROR(VLOOKUP($C67,'3-COMPO.ADM.PRF '!$B$12:$I$201,8,0),""))</f>
        <v>177.2</v>
      </c>
      <c r="I67" s="364">
        <f>H67*'5-BDI'!$E$29</f>
        <v>227.24127999999999</v>
      </c>
      <c r="J67" s="96">
        <f t="shared" si="6"/>
        <v>1063.2</v>
      </c>
      <c r="K67" s="444">
        <f t="shared" si="9"/>
        <v>1363.44</v>
      </c>
    </row>
    <row r="68" spans="2:11" ht="15">
      <c r="B68" s="25" t="s">
        <v>12813</v>
      </c>
      <c r="C68" s="26" t="str">
        <f>'1-QUANT'!C1548</f>
        <v>CP-HID-02</v>
      </c>
      <c r="D68" s="26" t="str">
        <f>'1-QUANT'!D1548</f>
        <v>PROPRIA</v>
      </c>
      <c r="E68" s="359" t="str">
        <f>IFERROR(VLOOKUP($C68,'2-SINAPI MAIO 2018'!$A$1:$D$11396,2,0),IFERROR(VLOOKUP($C68,'3-COMPO.ADM.PRF '!$B$12:$I$201,4,0),""))</f>
        <v xml:space="preserve">FORNECIMENTO E INSTALAÇÃO DE BOLSA DE LIGAÇÃO PARA VASO SANITÁRIO </v>
      </c>
      <c r="F68" s="363" t="str">
        <f>IFERROR(VLOOKUP($C68,'2-SINAPI MAIO 2018'!$A$1:$D$11396,3,0),IFERROR(VLOOKUP($C68,'3-COMPO.ADM.PRF '!$B$12:$I$201,5,0),""))</f>
        <v>UN</v>
      </c>
      <c r="G68" s="27">
        <f>'1-QUANT'!K1548</f>
        <v>2</v>
      </c>
      <c r="H68" s="361">
        <f>IFERROR(VLOOKUP($C68,'2-SINAPI MAIO 2018'!$A$1:$D$11396,4,0),IFERROR(VLOOKUP($C68,'3-COMPO.ADM.PRF '!$B$12:$I$201,8,0),""))</f>
        <v>5.6040000000000001</v>
      </c>
      <c r="I68" s="364">
        <f>H68*'5-BDI'!$E$29</f>
        <v>7.1865696000000003</v>
      </c>
      <c r="J68" s="96">
        <f t="shared" si="6"/>
        <v>11.2</v>
      </c>
      <c r="K68" s="444">
        <f t="shared" si="9"/>
        <v>14.37</v>
      </c>
    </row>
    <row r="69" spans="2:11" ht="30">
      <c r="B69" s="25" t="s">
        <v>12814</v>
      </c>
      <c r="C69" s="26">
        <f>'1-QUANT'!C1551</f>
        <v>86884</v>
      </c>
      <c r="D69" s="26" t="str">
        <f>'1-QUANT'!D1551</f>
        <v>SINAPI</v>
      </c>
      <c r="E69" s="359" t="str">
        <f>IFERROR(VLOOKUP($C69,'2-SINAPI MAIO 2018'!$A$1:$D$11396,2,0),IFERROR(VLOOKUP($C69,'3-COMPO.ADM.PRF '!$B$12:$I$201,4,0),""))</f>
        <v>ENGATE FLEXÍVEL EM PLÁSTICO BRANCO, 1/2" X 30CM - FORNECIMENTO E INSTALAÇÃO. AF_12/2013</v>
      </c>
      <c r="F69" s="363" t="str">
        <f>IFERROR(VLOOKUP($C69,'2-SINAPI MAIO 2018'!$A$1:$D$11396,3,0),IFERROR(VLOOKUP($C69,'3-COMPO.ADM.PRF '!$B$12:$I$201,5,0),""))</f>
        <v>UN</v>
      </c>
      <c r="G69" s="27">
        <f>'1-QUANT'!K1551</f>
        <v>8</v>
      </c>
      <c r="H69" s="361">
        <f>IFERROR(VLOOKUP($C69,'2-SINAPI MAIO 2018'!$A$1:$D$11396,4,0),IFERROR(VLOOKUP($C69,'3-COMPO.ADM.PRF '!$B$12:$I$201,8,0),""))</f>
        <v>6.32</v>
      </c>
      <c r="I69" s="364">
        <f>H69*'5-BDI'!$E$29</f>
        <v>8.104768</v>
      </c>
      <c r="J69" s="96">
        <f t="shared" si="6"/>
        <v>50.56</v>
      </c>
      <c r="K69" s="444">
        <f t="shared" si="9"/>
        <v>64.83</v>
      </c>
    </row>
    <row r="70" spans="2:11" ht="45">
      <c r="B70" s="25" t="s">
        <v>12815</v>
      </c>
      <c r="C70" s="26">
        <f>'1-QUANT'!C1565</f>
        <v>89538</v>
      </c>
      <c r="D70" s="26" t="str">
        <f>'1-QUANT'!D1565</f>
        <v>SINAPI</v>
      </c>
      <c r="E70" s="359" t="str">
        <f>IFERROR(VLOOKUP($C70,'2-SINAPI MAIO 2018'!$A$1:$D$11396,2,0),IFERROR(VLOOKUP($C70,'3-COMPO.ADM.PRF '!$B$12:$I$201,4,0),""))</f>
        <v>ADAPTADOR CURTO COM BOLSA E ROSCA PARA REGISTRO, PVC, SOLDÁVEL, DN 25MM X 3/4, INSTALADO EM PRUMADA DE ÁGUA - FORNECIMENTO E INSTALAÇÃO. AF_12/2014</v>
      </c>
      <c r="F70" s="363" t="str">
        <f>IFERROR(VLOOKUP($C70,'2-SINAPI MAIO 2018'!$A$1:$D$11396,3,0),IFERROR(VLOOKUP($C70,'3-COMPO.ADM.PRF '!$B$12:$I$201,5,0),""))</f>
        <v>UN</v>
      </c>
      <c r="G70" s="27">
        <f>'1-QUANT'!K1565</f>
        <v>2</v>
      </c>
      <c r="H70" s="361">
        <f>IFERROR(VLOOKUP($C70,'2-SINAPI MAIO 2018'!$A$1:$D$11396,4,0),IFERROR(VLOOKUP($C70,'3-COMPO.ADM.PRF '!$B$12:$I$201,8,0),""))</f>
        <v>2.78</v>
      </c>
      <c r="I70" s="364">
        <f>H70*'5-BDI'!$E$29</f>
        <v>3.5650719999999998</v>
      </c>
      <c r="J70" s="96">
        <f t="shared" si="6"/>
        <v>5.56</v>
      </c>
      <c r="K70" s="444">
        <f t="shared" si="9"/>
        <v>7.13</v>
      </c>
    </row>
    <row r="71" spans="2:11" ht="45">
      <c r="B71" s="25" t="s">
        <v>12816</v>
      </c>
      <c r="C71" s="26">
        <f>'1-QUANT'!C1567</f>
        <v>89596</v>
      </c>
      <c r="D71" s="26" t="str">
        <f>'1-QUANT'!D1567</f>
        <v>SINAPI</v>
      </c>
      <c r="E71" s="359" t="str">
        <f>IFERROR(VLOOKUP($C71,'2-SINAPI MAIO 2018'!$A$1:$D$11396,2,0),IFERROR(VLOOKUP($C71,'3-COMPO.ADM.PRF '!$B$12:$I$201,4,0),""))</f>
        <v>ADAPTADOR CURTO COM BOLSA E ROSCA PARA REGISTRO, PVC, SOLDÁVEL, DN 50MM X 1.1/2, INSTALADO EM PRUMADA DE ÁGUA - FORNECIMENTO E INSTALAÇÃO. AF_12/2014</v>
      </c>
      <c r="F71" s="363" t="str">
        <f>IFERROR(VLOOKUP($C71,'2-SINAPI MAIO 2018'!$A$1:$D$11396,3,0),IFERROR(VLOOKUP($C71,'3-COMPO.ADM.PRF '!$B$12:$I$201,5,0),""))</f>
        <v>UN</v>
      </c>
      <c r="G71" s="27">
        <f>'1-QUANT'!K1567</f>
        <v>2</v>
      </c>
      <c r="H71" s="361">
        <f>IFERROR(VLOOKUP($C71,'2-SINAPI MAIO 2018'!$A$1:$D$11396,4,0),IFERROR(VLOOKUP($C71,'3-COMPO.ADM.PRF '!$B$12:$I$201,8,0),""))</f>
        <v>7.74</v>
      </c>
      <c r="I71" s="364">
        <f>H71*'5-BDI'!$E$29</f>
        <v>9.9257760000000008</v>
      </c>
      <c r="J71" s="96">
        <f t="shared" si="6"/>
        <v>15.48</v>
      </c>
      <c r="K71" s="444">
        <f t="shared" si="9"/>
        <v>19.850000000000001</v>
      </c>
    </row>
    <row r="72" spans="2:11" ht="30">
      <c r="B72" s="25" t="s">
        <v>12817</v>
      </c>
      <c r="C72" s="26" t="str">
        <f>'1-QUANT'!C1615</f>
        <v>CP-HID-03</v>
      </c>
      <c r="D72" s="26" t="str">
        <f>'1-QUANT'!D1615</f>
        <v>PROPRIA</v>
      </c>
      <c r="E72" s="359" t="str">
        <f>IFERROR(VLOOKUP($C72,'2-SINAPI MAIO 2018'!$A$1:$D$11396,2,0),IFERROR(VLOOKUP($C72,'3-COMPO.ADM.PRF '!$B$12:$I$201,4,0),""))</f>
        <v>FORNECIMENTO E INSTALAÇÃO BARRA DE APOIO RETA, EM ACO INOX POLIDO, COMPRIMENTO 90 CM, DIAMETRO MINIMO 3 CM</v>
      </c>
      <c r="F72" s="363" t="str">
        <f>IFERROR(VLOOKUP($C72,'2-SINAPI MAIO 2018'!$A$1:$D$11396,3,0),IFERROR(VLOOKUP($C72,'3-COMPO.ADM.PRF '!$B$12:$I$201,5,0),""))</f>
        <v>UN</v>
      </c>
      <c r="G72" s="27">
        <f>'1-QUANT'!K1615</f>
        <v>1</v>
      </c>
      <c r="H72" s="361">
        <f>IFERROR(VLOOKUP($C72,'2-SINAPI MAIO 2018'!$A$1:$D$11396,4,0),IFERROR(VLOOKUP($C72,'3-COMPO.ADM.PRF '!$B$12:$I$201,8,0),""))</f>
        <v>248.69</v>
      </c>
      <c r="I72" s="364">
        <f>H72*'5-BDI'!$E$29</f>
        <v>318.92005599999999</v>
      </c>
      <c r="J72" s="96">
        <f t="shared" si="6"/>
        <v>248.69</v>
      </c>
      <c r="K72" s="444">
        <f t="shared" ref="K72" si="10">ROUND(G72*I72,2)</f>
        <v>318.92</v>
      </c>
    </row>
    <row r="73" spans="2:11" ht="105">
      <c r="B73" s="25" t="s">
        <v>12896</v>
      </c>
      <c r="C73" s="26" t="str">
        <f>'1-QUANT'!C1614</f>
        <v>CP-HID-04</v>
      </c>
      <c r="D73" s="26" t="str">
        <f>'1-QUANT'!D1614</f>
        <v>PROPRIA</v>
      </c>
      <c r="E73" s="359" t="str">
        <f>IFERROR(VLOOKUP($C73,'2-SINAPI MAIO 2018'!$A$1:$D$11396,2,0),IFERROR(VLOOKUP($C73,'3-COMPO.ADM.PRF '!$B$12:$I$201,4,0),""))</f>
        <v>FORNECIMENTO E MONTAGEM DE RESERVATÓRIO COLUNA CILÍNDRICA TIPO TAÇA DE CAP. 5.000 L, COM AS SEGUINTES DIMENSÕES: -COLUNA SECA: Ø 1,27 X 5,00M; -RESERVA: Ø 2,00M x 1,60M; -ALTURA TOTAL: 10,00M; INCLUSO ESCADA TIPO MARINHEIRO COM PROTEÇÃO NA PARTE EXTERNA, GUARDA CORPO PARTE EXTERNA NO TOPO, TAMPA SUPERIOR, DEGRAUS NA PARTE INTERNA, CHUMBADORES TIPO "J" COM ROSCAS, PINTURA EPÓXI DUAS DEMÃOS COM FUNDO ANTICORROSIVO, EXCLUSO FUNDAÇÕES.</v>
      </c>
      <c r="F73" s="363" t="str">
        <f>IFERROR(VLOOKUP($C73,'2-SINAPI MAIO 2018'!$A$1:$D$11396,3,0),IFERROR(VLOOKUP($C73,'3-COMPO.ADM.PRF '!$B$12:$I$201,5,0),""))</f>
        <v>UNI</v>
      </c>
      <c r="G73" s="27">
        <f>'1-QUANT'!K1614</f>
        <v>1</v>
      </c>
      <c r="H73" s="361">
        <f>IFERROR(VLOOKUP($C73,'2-SINAPI MAIO 2018'!$A$1:$D$11396,4,0),IFERROR(VLOOKUP($C73,'3-COMPO.ADM.PRF '!$B$12:$I$201,8,0),""))</f>
        <v>10926.72</v>
      </c>
      <c r="I73" s="364">
        <f>H73*'5-BDI'!$E$29</f>
        <v>14012.425727999998</v>
      </c>
      <c r="J73" s="96">
        <f t="shared" si="6"/>
        <v>10926.72</v>
      </c>
      <c r="K73" s="444">
        <f t="shared" ref="K73" si="11">ROUND(G73*I73,2)</f>
        <v>14012.43</v>
      </c>
    </row>
    <row r="74" spans="2:11" ht="15">
      <c r="B74" s="25" t="s">
        <v>13570</v>
      </c>
      <c r="C74" s="26" t="str">
        <f>'1-QUANT'!C1620</f>
        <v>CP-HID-05</v>
      </c>
      <c r="D74" s="26" t="str">
        <f>'1-QUANT'!D1615</f>
        <v>PROPRIA</v>
      </c>
      <c r="E74" s="359" t="str">
        <f>IFERROR(VLOOKUP($C74,'2-SINAPI MAIO 2018'!$A$1:$D$11396,2,0),IFERROR(VLOOKUP($C74,'3-COMPO.ADM.PRF '!$B$12:$I$201,4,0),""))</f>
        <v>ALIMENTAÇÃO DE CAIXA D'ÁGUA</v>
      </c>
      <c r="F74" s="363" t="str">
        <f>IFERROR(VLOOKUP($C74,'2-SINAPI MAIO 2018'!$A$1:$D$11396,3,0),IFERROR(VLOOKUP($C74,'3-COMPO.ADM.PRF '!$B$12:$I$201,5,0),""))</f>
        <v>M</v>
      </c>
      <c r="G74" s="27">
        <f>'1-QUANT'!K1620</f>
        <v>18.899999999999999</v>
      </c>
      <c r="H74" s="361">
        <f>IFERROR(VLOOKUP($C74,'2-SINAPI MAIO 2018'!$A$1:$D$11396,4,0),IFERROR(VLOOKUP($C74,'3-COMPO.ADM.PRF '!$B$12:$I$201,8,0),""))</f>
        <v>26.133558999999998</v>
      </c>
      <c r="I74" s="364">
        <f>H74*'5-BDI'!$E$29</f>
        <v>33.513676061599995</v>
      </c>
      <c r="J74" s="96">
        <f t="shared" ref="J74:J75" si="12">TRUNC(G74*H74,2)</f>
        <v>493.92</v>
      </c>
      <c r="K74" s="444">
        <f t="shared" ref="K74:K75" si="13">ROUND(G74*I74,2)</f>
        <v>633.41</v>
      </c>
    </row>
    <row r="75" spans="2:11" ht="45">
      <c r="B75" s="25" t="s">
        <v>13571</v>
      </c>
      <c r="C75" s="26" t="str">
        <f>'1-QUANT'!C1622</f>
        <v>CP-HID-06</v>
      </c>
      <c r="D75" s="26" t="str">
        <f>'1-QUANT'!D1616</f>
        <v>PROPRIA</v>
      </c>
      <c r="E75" s="359" t="str">
        <f>IFERROR(VLOOKUP($C75,'2-SINAPI MAIO 2018'!$A$1:$D$11396,2,0),IFERROR(VLOOKUP($C75,'3-COMPO.ADM.PRF '!$B$12:$I$201,4,0),""))</f>
        <v>KIT CAVALETE PARA MEDIÇÃO DE ÁGUA - ENTRADA INDIVIDUALIZADA, EM PVC DN 25 (¾), PARA 1 MEDIDOR  FORNECIMENTO E INSTALAÇÃO (INCLUSIVE HIDRÔMETRO)</v>
      </c>
      <c r="F75" s="363" t="str">
        <f>IFERROR(VLOOKUP($C75,'2-SINAPI MAIO 2018'!$A$1:$D$11396,3,0),IFERROR(VLOOKUP($C75,'3-COMPO.ADM.PRF '!$B$12:$I$201,5,0),""))</f>
        <v>UN</v>
      </c>
      <c r="G75" s="27">
        <f>'1-QUANT'!K1622</f>
        <v>1</v>
      </c>
      <c r="H75" s="361">
        <f>IFERROR(VLOOKUP($C75,'2-SINAPI MAIO 2018'!$A$1:$D$11396,4,0),IFERROR(VLOOKUP($C75,'3-COMPO.ADM.PRF '!$B$12:$I$201,8,0),""))</f>
        <v>221.51</v>
      </c>
      <c r="I75" s="364">
        <f>H75*'5-BDI'!$E$29</f>
        <v>284.06442399999997</v>
      </c>
      <c r="J75" s="96">
        <f t="shared" si="12"/>
        <v>221.51</v>
      </c>
      <c r="K75" s="444">
        <f t="shared" si="13"/>
        <v>284.06</v>
      </c>
    </row>
    <row r="76" spans="2:11" ht="30">
      <c r="B76" s="25" t="s">
        <v>13574</v>
      </c>
      <c r="C76" s="26" t="str">
        <f>'1-QUANT'!C1624</f>
        <v>CP-HID-07</v>
      </c>
      <c r="D76" s="26" t="str">
        <f>'1-QUANT'!D1617</f>
        <v>PROPRIA</v>
      </c>
      <c r="E76" s="359" t="str">
        <f>IFERROR(VLOOKUP($C76,'2-SINAPI MAIO 2018'!$A$1:$D$11396,2,0),IFERROR(VLOOKUP($C76,'3-COMPO.ADM.PRF '!$B$12:$I$201,4,0),""))</f>
        <v>ASSENTAMENTO DE TUBULAÇÃO DE ALIMENTAÇÃO COM DN DE 75 MM INCLUSIVE RASGO EM CONTRAPISO</v>
      </c>
      <c r="F76" s="363" t="str">
        <f>IFERROR(VLOOKUP($C76,'2-SINAPI MAIO 2018'!$A$1:$D$11396,3,0),IFERROR(VLOOKUP($C76,'3-COMPO.ADM.PRF '!$B$12:$I$201,5,0),""))</f>
        <v>M</v>
      </c>
      <c r="G76" s="27">
        <f>'1-QUANT'!K1624</f>
        <v>77.5</v>
      </c>
      <c r="H76" s="361">
        <f>IFERROR(VLOOKUP($C76,'2-SINAPI MAIO 2018'!$A$1:$D$11396,4,0),IFERROR(VLOOKUP($C76,'3-COMPO.ADM.PRF '!$B$12:$I$201,8,0),""))</f>
        <v>41.831595000000007</v>
      </c>
      <c r="I76" s="364">
        <f>H76*'5-BDI'!$E$29</f>
        <v>53.64483742800001</v>
      </c>
      <c r="J76" s="96">
        <f t="shared" ref="J76:J77" si="14">TRUNC(G76*H76,2)</f>
        <v>3241.94</v>
      </c>
      <c r="K76" s="444">
        <f t="shared" ref="K76:K77" si="15">ROUND(G76*I76,2)</f>
        <v>4157.47</v>
      </c>
    </row>
    <row r="77" spans="2:11" ht="45">
      <c r="B77" s="25" t="s">
        <v>13575</v>
      </c>
      <c r="C77" s="26">
        <f>'1-QUANT'!C1626</f>
        <v>87642</v>
      </c>
      <c r="D77" s="26" t="str">
        <f>'1-QUANT'!D1626</f>
        <v>SINAPI</v>
      </c>
      <c r="E77" s="359" t="str">
        <f>IFERROR(VLOOKUP($C77,'2-SINAPI MAIO 2018'!$A$1:$D$11396,2,0),IFERROR(VLOOKUP($C77,'3-COMPO.ADM.PRF '!$B$12:$I$201,4,0),""))</f>
        <v>CONTRAPISO EM ARGAMASSA TRAÇO 1:4 (CIMENTO E AREIA), PREPARO MANUAL, APLICADO EM ÁREAS SECAS SOBRE LAJE, ADERIDO, ESPESSURA 4CM. AF_06/2014</v>
      </c>
      <c r="F77" s="363" t="str">
        <f>IFERROR(VLOOKUP($C77,'2-SINAPI MAIO 2018'!$A$1:$D$11396,3,0),IFERROR(VLOOKUP($C77,'3-COMPO.ADM.PRF '!$B$12:$I$201,5,0),""))</f>
        <v>M2</v>
      </c>
      <c r="G77" s="27">
        <f>'1-QUANT'!K1626</f>
        <v>11.625</v>
      </c>
      <c r="H77" s="361">
        <f>IFERROR(VLOOKUP($C77,'2-SINAPI MAIO 2018'!$A$1:$D$11396,4,0),IFERROR(VLOOKUP($C77,'3-COMPO.ADM.PRF '!$B$12:$I$201,8,0),""))</f>
        <v>38.619999999999997</v>
      </c>
      <c r="I77" s="364">
        <f>H77*'5-BDI'!$E$29</f>
        <v>49.526287999999994</v>
      </c>
      <c r="J77" s="96">
        <f t="shared" si="14"/>
        <v>448.95</v>
      </c>
      <c r="K77" s="444">
        <f t="shared" si="15"/>
        <v>575.74</v>
      </c>
    </row>
    <row r="78" spans="2:11" ht="15">
      <c r="B78" s="25"/>
      <c r="C78" s="26"/>
      <c r="D78" s="26"/>
      <c r="E78" s="359"/>
      <c r="F78" s="363"/>
      <c r="G78" s="27"/>
      <c r="H78" s="361"/>
      <c r="I78" s="364"/>
      <c r="J78" s="96"/>
      <c r="K78" s="444"/>
    </row>
    <row r="79" spans="2:11" ht="15">
      <c r="B79" s="672" t="s">
        <v>2</v>
      </c>
      <c r="C79" s="673"/>
      <c r="D79" s="673"/>
      <c r="E79" s="673"/>
      <c r="F79" s="673"/>
      <c r="G79" s="673"/>
      <c r="H79" s="673"/>
      <c r="I79" s="486"/>
      <c r="J79" s="97">
        <f>SUM(J58:J73)</f>
        <v>18996.64</v>
      </c>
      <c r="K79" s="445">
        <f>SUM(K58:K77)</f>
        <v>30011.920000000006</v>
      </c>
    </row>
    <row r="80" spans="2:11" ht="15" customHeight="1">
      <c r="B80" s="33" t="s">
        <v>36</v>
      </c>
      <c r="C80" s="349"/>
      <c r="D80" s="349"/>
      <c r="E80" s="349" t="s">
        <v>6210</v>
      </c>
      <c r="F80" s="34"/>
      <c r="G80" s="35"/>
      <c r="H80" s="36"/>
      <c r="I80" s="36"/>
      <c r="J80" s="98"/>
      <c r="K80" s="446"/>
    </row>
    <row r="81" spans="2:11" ht="30">
      <c r="B81" s="25" t="s">
        <v>12818</v>
      </c>
      <c r="C81" s="26">
        <f>'1-QUANT'!C1702</f>
        <v>86882</v>
      </c>
      <c r="D81" s="26" t="str">
        <f>'1-QUANT'!D1702</f>
        <v>SINAPI</v>
      </c>
      <c r="E81" s="359" t="str">
        <f>IFERROR(VLOOKUP($C81,'2-SINAPI MAIO 2018'!$A$1:$D$11396,2,0),IFERROR(VLOOKUP($C81,'3-COMPO.ADM.PRF '!$B$12:$I$201,4,0),""))</f>
        <v>SIFÃO DO TIPO GARRAFA/COPO EM PVC 1.1/4 X 1.1/2" - FORNECIMENTO E INSTALAÇÃO. AF_12/2013</v>
      </c>
      <c r="F81" s="363" t="str">
        <f>IFERROR(VLOOKUP($C81,'2-SINAPI MAIO 2018'!$A$1:$D$11396,3,0),IFERROR(VLOOKUP($C81,'3-COMPO.ADM.PRF '!$B$12:$I$201,5,0),""))</f>
        <v>UN</v>
      </c>
      <c r="G81" s="27">
        <f>'1-QUANT'!K1702</f>
        <v>8</v>
      </c>
      <c r="H81" s="361">
        <f>IFERROR(VLOOKUP($C81,'2-SINAPI MAIO 2018'!$A$1:$D$11396,4,0),IFERROR(VLOOKUP($C81,'3-COMPO.ADM.PRF '!$B$12:$I$201,8,0),""))</f>
        <v>14.74</v>
      </c>
      <c r="I81" s="364">
        <f>H81*'5-BDI'!$E$29</f>
        <v>18.902576</v>
      </c>
      <c r="J81" s="96">
        <f>TRUNC(G81*H81,2)</f>
        <v>117.92</v>
      </c>
      <c r="K81" s="444">
        <f>TRUNC(G81*I81,2)</f>
        <v>151.22</v>
      </c>
    </row>
    <row r="82" spans="2:11" ht="30">
      <c r="B82" s="25" t="s">
        <v>12819</v>
      </c>
      <c r="C82" s="26">
        <f>'1-QUANT'!C1707</f>
        <v>86877</v>
      </c>
      <c r="D82" s="26" t="str">
        <f>'1-QUANT'!D1707</f>
        <v>SINAPI</v>
      </c>
      <c r="E82" s="359" t="str">
        <f>IFERROR(VLOOKUP($C82,'2-SINAPI MAIO 2018'!$A$1:$D$11396,2,0),IFERROR(VLOOKUP($C82,'3-COMPO.ADM.PRF '!$B$12:$I$201,4,0),""))</f>
        <v>VÁLVULA EM METAL CROMADO 1.1/2" X 1.1/2" PARA TANQUE OU LAVATÓRIO, COM OU SEM LADRÃO - FORNECIMENTO E INSTALAÇÃO. AF_12/2013</v>
      </c>
      <c r="F82" s="363" t="str">
        <f>IFERROR(VLOOKUP($C82,'2-SINAPI MAIO 2018'!$A$1:$D$11396,3,0),IFERROR(VLOOKUP($C82,'3-COMPO.ADM.PRF '!$B$12:$I$201,5,0),""))</f>
        <v>UN</v>
      </c>
      <c r="G82" s="27">
        <f>'1-QUANT'!K1707</f>
        <v>8</v>
      </c>
      <c r="H82" s="361">
        <f>IFERROR(VLOOKUP($C82,'2-SINAPI MAIO 2018'!$A$1:$D$11396,4,0),IFERROR(VLOOKUP($C82,'3-COMPO.ADM.PRF '!$B$12:$I$201,8,0),""))</f>
        <v>24.65</v>
      </c>
      <c r="I82" s="364">
        <f>H82*'5-BDI'!$E$29</f>
        <v>31.611159999999998</v>
      </c>
      <c r="J82" s="96">
        <f>TRUNC(G82*H82,2)</f>
        <v>197.2</v>
      </c>
      <c r="K82" s="444">
        <f>TRUNC(G82*I82,2)</f>
        <v>252.88</v>
      </c>
    </row>
    <row r="83" spans="2:11" ht="15">
      <c r="B83" s="672" t="s">
        <v>2</v>
      </c>
      <c r="C83" s="673"/>
      <c r="D83" s="673"/>
      <c r="E83" s="673"/>
      <c r="F83" s="673"/>
      <c r="G83" s="673"/>
      <c r="H83" s="673"/>
      <c r="I83" s="486"/>
      <c r="J83" s="97">
        <f>SUM(J81:J82)</f>
        <v>315.12</v>
      </c>
      <c r="K83" s="445">
        <f>SUM(K81:K82)</f>
        <v>404.1</v>
      </c>
    </row>
    <row r="84" spans="2:11" ht="15">
      <c r="B84" s="25"/>
      <c r="C84" s="26"/>
      <c r="D84" s="26"/>
      <c r="E84" s="359"/>
      <c r="F84" s="363"/>
      <c r="G84" s="27"/>
      <c r="H84" s="361"/>
      <c r="I84" s="364"/>
      <c r="J84" s="96"/>
      <c r="K84" s="444"/>
    </row>
    <row r="85" spans="2:11" ht="15">
      <c r="B85" s="672" t="s">
        <v>12906</v>
      </c>
      <c r="C85" s="673"/>
      <c r="D85" s="673"/>
      <c r="E85" s="673"/>
      <c r="F85" s="673"/>
      <c r="G85" s="673"/>
      <c r="H85" s="673"/>
      <c r="I85" s="486"/>
      <c r="J85" s="97">
        <f>SUM(J83,J79)</f>
        <v>19311.759999999998</v>
      </c>
      <c r="K85" s="445">
        <f>SUM(K83,K79)</f>
        <v>30416.020000000004</v>
      </c>
    </row>
    <row r="86" spans="2:11" s="378" customFormat="1" ht="15">
      <c r="B86" s="14" t="s">
        <v>12668</v>
      </c>
      <c r="C86" s="15"/>
      <c r="D86" s="16"/>
      <c r="E86" s="17" t="str">
        <f>'1-QUANT'!E1791:J1791</f>
        <v xml:space="preserve">INSTALAÇÕES ELÉTRICAS </v>
      </c>
      <c r="F86" s="18"/>
      <c r="G86" s="19"/>
      <c r="H86" s="20"/>
      <c r="I86" s="20"/>
      <c r="J86" s="95"/>
      <c r="K86" s="369"/>
    </row>
    <row r="87" spans="2:11" ht="30">
      <c r="B87" s="25" t="s">
        <v>12820</v>
      </c>
      <c r="C87" s="32" t="str">
        <f>'1-QUANT'!C1798</f>
        <v>CP-ELE-01</v>
      </c>
      <c r="D87" s="38" t="str">
        <f>'1-QUANT'!D1798</f>
        <v>PROPRIA</v>
      </c>
      <c r="E87" s="359" t="str">
        <f>IFERROR(VLOOKUP($C87,'2-SINAPI MAIO 2018'!$A$1:$D$11396,2,0),IFERROR(VLOOKUP($C87,'3-COMPO.ADM.PRF '!$B$12:$I$201,4,0),""))</f>
        <v>ABRACADEIRA EM ACO PARA AMARRACAO DE ELETRODUTOS, TIPO D, COM 2 1/2" E PARAFUSO DE FIXACAO -  FORNECIMENTO E INSTALAÇÃO</v>
      </c>
      <c r="F87" s="363" t="str">
        <f>IFERROR(VLOOKUP($C87,'2-SINAPI MAIO 2018'!$A$1:$D$11396,3,0),IFERROR(VLOOKUP($C87,'3-COMPO.ADM.PRF '!$B$12:$I$201,5,0),""))</f>
        <v>UN</v>
      </c>
      <c r="G87" s="39">
        <f>'1-QUANT'!K1798</f>
        <v>3</v>
      </c>
      <c r="H87" s="361">
        <f>IFERROR(VLOOKUP($C87,'2-SINAPI MAIO 2018'!$A$1:$D$11396,4,0),IFERROR(VLOOKUP($C87,'3-COMPO.ADM.PRF '!$B$12:$I$201,8,0),""))</f>
        <v>12.713000000000001</v>
      </c>
      <c r="I87" s="364">
        <f>H87*'5-BDI'!$E$29</f>
        <v>16.303151200000002</v>
      </c>
      <c r="J87" s="96">
        <f t="shared" ref="J87:J105" si="16">TRUNC(G87*H87,2)</f>
        <v>38.130000000000003</v>
      </c>
      <c r="K87" s="444">
        <f t="shared" ref="K87:K93" si="17">TRUNC(G87*I87,2)</f>
        <v>48.9</v>
      </c>
    </row>
    <row r="88" spans="2:11" ht="30">
      <c r="B88" s="25" t="s">
        <v>12821</v>
      </c>
      <c r="C88" s="32" t="str">
        <f>'1-QUANT'!C1804</f>
        <v>CP-ELE-02</v>
      </c>
      <c r="D88" s="38" t="str">
        <f>'1-QUANT'!D1804</f>
        <v>PROPRIA</v>
      </c>
      <c r="E88" s="359" t="str">
        <f>IFERROR(VLOOKUP($C88,'2-SINAPI MAIO 2018'!$A$1:$D$11396,2,0),IFERROR(VLOOKUP($C88,'3-COMPO.ADM.PRF '!$B$12:$I$201,4,0),""))</f>
        <v>PLUG OU BUJAO DE FERRO GALVANIZADO, DE 2 1/2" - FORNECIMENTO E INSTALAÇÃO</v>
      </c>
      <c r="F88" s="363" t="str">
        <f>IFERROR(VLOOKUP($C88,'2-SINAPI MAIO 2018'!$A$1:$D$11396,3,0),IFERROR(VLOOKUP($C88,'3-COMPO.ADM.PRF '!$B$12:$I$201,5,0),""))</f>
        <v>UN</v>
      </c>
      <c r="G88" s="39">
        <f>'1-QUANT'!K1804</f>
        <v>2</v>
      </c>
      <c r="H88" s="361">
        <f>IFERROR(VLOOKUP($C88,'2-SINAPI MAIO 2018'!$A$1:$D$11396,4,0),IFERROR(VLOOKUP($C88,'3-COMPO.ADM.PRF '!$B$12:$I$201,8,0),""))</f>
        <v>29.107499999999995</v>
      </c>
      <c r="I88" s="364">
        <f>H88*'5-BDI'!$E$29</f>
        <v>37.327457999999993</v>
      </c>
      <c r="J88" s="96">
        <f t="shared" si="16"/>
        <v>58.21</v>
      </c>
      <c r="K88" s="444">
        <f t="shared" si="17"/>
        <v>74.650000000000006</v>
      </c>
    </row>
    <row r="89" spans="2:11" ht="30">
      <c r="B89" s="25" t="s">
        <v>12822</v>
      </c>
      <c r="C89" s="32">
        <f>'1-QUANT'!C1809</f>
        <v>91943</v>
      </c>
      <c r="D89" s="38" t="str">
        <f>'1-QUANT'!D1809</f>
        <v>SINAPI</v>
      </c>
      <c r="E89" s="359" t="str">
        <f>IFERROR(VLOOKUP($C89,'2-SINAPI MAIO 2018'!$A$1:$D$11396,2,0),IFERROR(VLOOKUP($C89,'3-COMPO.ADM.PRF '!$B$12:$I$201,4,0),""))</f>
        <v>CAIXA RETANGULAR 4" X 4" MÉDIA (1,30 M DO PISO), PVC, INSTALADA EM PAREDE - FORNECIMENTO E INSTALAÇÃO. AF_12/2015</v>
      </c>
      <c r="F89" s="363" t="str">
        <f>IFERROR(VLOOKUP($C89,'2-SINAPI MAIO 2018'!$A$1:$D$11396,3,0),IFERROR(VLOOKUP($C89,'3-COMPO.ADM.PRF '!$B$12:$I$201,5,0),""))</f>
        <v>UN</v>
      </c>
      <c r="G89" s="39">
        <f>'1-QUANT'!K1809</f>
        <v>8</v>
      </c>
      <c r="H89" s="361">
        <f>IFERROR(VLOOKUP($C89,'2-SINAPI MAIO 2018'!$A$1:$D$11396,4,0),IFERROR(VLOOKUP($C89,'3-COMPO.ADM.PRF '!$B$12:$I$201,8,0),""))</f>
        <v>12.86</v>
      </c>
      <c r="I89" s="364">
        <f>H89*'5-BDI'!$E$29</f>
        <v>16.491664</v>
      </c>
      <c r="J89" s="96">
        <f t="shared" si="16"/>
        <v>102.88</v>
      </c>
      <c r="K89" s="444">
        <f t="shared" si="17"/>
        <v>131.93</v>
      </c>
    </row>
    <row r="90" spans="2:11" ht="30">
      <c r="B90" s="25" t="s">
        <v>12823</v>
      </c>
      <c r="C90" s="32" t="str">
        <f>'1-QUANT'!C1826</f>
        <v>CP-ELE-03</v>
      </c>
      <c r="D90" s="38" t="str">
        <f>'1-QUANT'!D1826</f>
        <v>PROPRIA</v>
      </c>
      <c r="E90" s="359" t="str">
        <f>IFERROR(VLOOKUP($C90,'2-SINAPI MAIO 2018'!$A$1:$D$11396,2,0),IFERROR(VLOOKUP($C90,'3-COMPO.ADM.PRF '!$B$12:$I$201,4,0),""))</f>
        <v>FITA ISOLANTE DE BORRACHA AUTOFUSAO, USO ATE 69 KV (ALTA TENSAO) - FORNECIMENTO E INSTALAÇÃO</v>
      </c>
      <c r="F90" s="363" t="str">
        <f>IFERROR(VLOOKUP($C90,'2-SINAPI MAIO 2018'!$A$1:$D$11396,3,0),IFERROR(VLOOKUP($C90,'3-COMPO.ADM.PRF '!$B$12:$I$201,5,0),""))</f>
        <v xml:space="preserve">M     </v>
      </c>
      <c r="G90" s="39">
        <f>'1-QUANT'!K1826</f>
        <v>40</v>
      </c>
      <c r="H90" s="361">
        <f>IFERROR(VLOOKUP($C90,'2-SINAPI MAIO 2018'!$A$1:$D$11396,4,0),IFERROR(VLOOKUP($C90,'3-COMPO.ADM.PRF '!$B$12:$I$201,8,0),""))</f>
        <v>3.4127999999999998</v>
      </c>
      <c r="I90" s="364">
        <f>H90*'5-BDI'!$E$29</f>
        <v>4.3765747199999998</v>
      </c>
      <c r="J90" s="96">
        <f t="shared" si="16"/>
        <v>136.51</v>
      </c>
      <c r="K90" s="444">
        <f t="shared" si="17"/>
        <v>175.06</v>
      </c>
    </row>
    <row r="91" spans="2:11" ht="30">
      <c r="B91" s="25" t="s">
        <v>12824</v>
      </c>
      <c r="C91" s="32">
        <f>'1-QUANT'!C1841</f>
        <v>91930</v>
      </c>
      <c r="D91" s="38" t="str">
        <f>'1-QUANT'!D1841</f>
        <v>SINAPI</v>
      </c>
      <c r="E91" s="359" t="str">
        <f>IFERROR(VLOOKUP($C91,'2-SINAPI MAIO 2018'!$A$1:$D$11396,2,0),IFERROR(VLOOKUP($C91,'3-COMPO.ADM.PRF '!$B$12:$I$201,4,0),""))</f>
        <v>CABO DE COBRE FLEXÍVEL ISOLADO, 6 MM², ANTI-CHAMA 450/750 V, PARA CIRCUITOS TERMINAIS - FORNECIMENTO E INSTALAÇÃO. AF_12/2015</v>
      </c>
      <c r="F91" s="363" t="str">
        <f>IFERROR(VLOOKUP($C91,'2-SINAPI MAIO 2018'!$A$1:$D$11396,3,0),IFERROR(VLOOKUP($C91,'3-COMPO.ADM.PRF '!$B$12:$I$201,5,0),""))</f>
        <v>M</v>
      </c>
      <c r="G91" s="39">
        <f>'1-QUANT'!K1841</f>
        <v>360</v>
      </c>
      <c r="H91" s="361">
        <f>IFERROR(VLOOKUP($C91,'2-SINAPI MAIO 2018'!$A$1:$D$11396,4,0),IFERROR(VLOOKUP($C91,'3-COMPO.ADM.PRF '!$B$12:$I$201,8,0),""))</f>
        <v>5.0599999999999996</v>
      </c>
      <c r="I91" s="364">
        <f>H91*'5-BDI'!$E$29</f>
        <v>6.4889439999999992</v>
      </c>
      <c r="J91" s="96">
        <f t="shared" si="16"/>
        <v>1821.6</v>
      </c>
      <c r="K91" s="444">
        <f t="shared" si="17"/>
        <v>2336.0100000000002</v>
      </c>
    </row>
    <row r="92" spans="2:11" ht="15">
      <c r="B92" s="25" t="s">
        <v>12825</v>
      </c>
      <c r="C92" s="32">
        <f>'1-QUANT'!C1848</f>
        <v>83446</v>
      </c>
      <c r="D92" s="38" t="str">
        <f>'1-QUANT'!D1848</f>
        <v>SINAPI</v>
      </c>
      <c r="E92" s="359" t="str">
        <f>IFERROR(VLOOKUP($C92,'2-SINAPI MAIO 2018'!$A$1:$D$11396,2,0),IFERROR(VLOOKUP($C92,'3-COMPO.ADM.PRF '!$B$12:$I$201,4,0),""))</f>
        <v>CAIXA DE PASSAGEM 30X30X40 COM TAMPA E DRENO BRITA</v>
      </c>
      <c r="F92" s="363" t="str">
        <f>IFERROR(VLOOKUP($C92,'2-SINAPI MAIO 2018'!$A$1:$D$11396,3,0),IFERROR(VLOOKUP($C92,'3-COMPO.ADM.PRF '!$B$12:$I$201,5,0),""))</f>
        <v>UN</v>
      </c>
      <c r="G92" s="39">
        <f>'1-QUANT'!K1848</f>
        <v>10</v>
      </c>
      <c r="H92" s="361">
        <f>IFERROR(VLOOKUP($C92,'2-SINAPI MAIO 2018'!$A$1:$D$11396,4,0),IFERROR(VLOOKUP($C92,'3-COMPO.ADM.PRF '!$B$12:$I$201,8,0),""))</f>
        <v>140.32</v>
      </c>
      <c r="I92" s="364">
        <f>H92*'5-BDI'!$E$29</f>
        <v>179.94636799999998</v>
      </c>
      <c r="J92" s="96">
        <f t="shared" si="16"/>
        <v>1403.2</v>
      </c>
      <c r="K92" s="444">
        <f t="shared" si="17"/>
        <v>1799.46</v>
      </c>
    </row>
    <row r="93" spans="2:11" ht="30">
      <c r="B93" s="25" t="s">
        <v>12826</v>
      </c>
      <c r="C93" s="32">
        <f>'1-QUANT'!C1852</f>
        <v>92005</v>
      </c>
      <c r="D93" s="38" t="str">
        <f>'1-QUANT'!D1852</f>
        <v>SINAPI</v>
      </c>
      <c r="E93" s="359" t="str">
        <f>IFERROR(VLOOKUP($C93,'2-SINAPI MAIO 2018'!$A$1:$D$11396,2,0),IFERROR(VLOOKUP($C93,'3-COMPO.ADM.PRF '!$B$12:$I$201,4,0),""))</f>
        <v>TOMADA MÉDIA DE EMBUTIR (2 MÓDULOS), 2P+T 20 A, INCLUINDO SUPORTE E PLACA - FORNECIMENTO E INSTALAÇÃO. AF_12/2015</v>
      </c>
      <c r="F93" s="363" t="str">
        <f>IFERROR(VLOOKUP($C93,'2-SINAPI MAIO 2018'!$A$1:$D$11396,3,0),IFERROR(VLOOKUP($C93,'3-COMPO.ADM.PRF '!$B$12:$I$201,5,0),""))</f>
        <v>UN</v>
      </c>
      <c r="G93" s="39">
        <f>'1-QUANT'!K1852</f>
        <v>21</v>
      </c>
      <c r="H93" s="361">
        <f>IFERROR(VLOOKUP($C93,'2-SINAPI MAIO 2018'!$A$1:$D$11396,4,0),IFERROR(VLOOKUP($C93,'3-COMPO.ADM.PRF '!$B$12:$I$201,8,0),""))</f>
        <v>34.14</v>
      </c>
      <c r="I93" s="364">
        <f>H93*'5-BDI'!$E$29</f>
        <v>43.781136000000004</v>
      </c>
      <c r="J93" s="96">
        <f t="shared" si="16"/>
        <v>716.94</v>
      </c>
      <c r="K93" s="444">
        <f t="shared" si="17"/>
        <v>919.4</v>
      </c>
    </row>
    <row r="94" spans="2:11" ht="45">
      <c r="B94" s="25" t="s">
        <v>12827</v>
      </c>
      <c r="C94" s="32" t="str">
        <f>'1-QUANT'!C1856</f>
        <v>CP-ELE-04</v>
      </c>
      <c r="D94" s="38" t="str">
        <f>'1-QUANT'!D1856</f>
        <v>PROPRIA</v>
      </c>
      <c r="E94" s="359" t="str">
        <f>IFERROR(VLOOKUP($C94,'2-SINAPI MAIO 2018'!$A$1:$D$11396,2,0),IFERROR(VLOOKUP($C94,'3-COMPO.ADM.PRF '!$B$12:$I$201,4,0),""))</f>
        <v xml:space="preserve">VARIADOR DE VELOCIDADE PARA VENTILADOR 127V, 150W + 2 INTERRUPTORES PARALELOS, PARA REVERSAO E LAMPADA, CONJUNTO MONTADO PARA EMBUTIR 4" X 2" (PLACA + SUPORTE + MODULOS) - FORNECIMENTO E INSTALAÇÃO </v>
      </c>
      <c r="F94" s="363" t="str">
        <f>IFERROR(VLOOKUP($C94,'2-SINAPI MAIO 2018'!$A$1:$D$11396,3,0),IFERROR(VLOOKUP($C94,'3-COMPO.ADM.PRF '!$B$12:$I$201,5,0),""))</f>
        <v>UN</v>
      </c>
      <c r="G94" s="39">
        <f>'1-QUANT'!K1856</f>
        <v>44</v>
      </c>
      <c r="H94" s="361">
        <f>IFERROR(VLOOKUP($C94,'2-SINAPI MAIO 2018'!$A$1:$D$11396,4,0),IFERROR(VLOOKUP($C94,'3-COMPO.ADM.PRF '!$B$12:$I$201,8,0),""))</f>
        <v>37.597499999999997</v>
      </c>
      <c r="I94" s="364">
        <f>H94*'5-BDI'!$E$29</f>
        <v>48.215033999999996</v>
      </c>
      <c r="J94" s="96">
        <f t="shared" si="16"/>
        <v>1654.29</v>
      </c>
      <c r="K94" s="444">
        <f t="shared" ref="K94" si="18">ROUND(G94*I94,2)</f>
        <v>2121.46</v>
      </c>
    </row>
    <row r="95" spans="2:11" ht="30">
      <c r="B95" s="25" t="s">
        <v>12828</v>
      </c>
      <c r="C95" s="32">
        <f>'1-QUANT'!C1859</f>
        <v>91959</v>
      </c>
      <c r="D95" s="38" t="str">
        <f>'1-QUANT'!D1859</f>
        <v>SINAPI</v>
      </c>
      <c r="E95" s="359" t="str">
        <f>IFERROR(VLOOKUP($C95,'2-SINAPI MAIO 2018'!$A$1:$D$11396,2,0),IFERROR(VLOOKUP($C95,'3-COMPO.ADM.PRF '!$B$12:$I$201,4,0),""))</f>
        <v>INTERRUPTOR SIMPLES (2 MÓDULOS), 10A/250V, INCLUINDO SUPORTE E PLACA - FORNECIMENTO E INSTALAÇÃO. AF_12/2015</v>
      </c>
      <c r="F95" s="363" t="str">
        <f>IFERROR(VLOOKUP($C95,'2-SINAPI MAIO 2018'!$A$1:$D$11396,3,0),IFERROR(VLOOKUP($C95,'3-COMPO.ADM.PRF '!$B$12:$I$201,5,0),""))</f>
        <v>UN</v>
      </c>
      <c r="G95" s="39">
        <f>'1-QUANT'!K1859</f>
        <v>34</v>
      </c>
      <c r="H95" s="361">
        <f>IFERROR(VLOOKUP($C95,'2-SINAPI MAIO 2018'!$A$1:$D$11396,4,0),IFERROR(VLOOKUP($C95,'3-COMPO.ADM.PRF '!$B$12:$I$201,8,0),""))</f>
        <v>25.22</v>
      </c>
      <c r="I95" s="364">
        <f>H95*'5-BDI'!$E$29</f>
        <v>32.342127999999995</v>
      </c>
      <c r="J95" s="96">
        <f t="shared" si="16"/>
        <v>857.48</v>
      </c>
      <c r="K95" s="444">
        <f t="shared" ref="K95:K105" si="19">TRUNC(G95*I95,2)</f>
        <v>1099.6300000000001</v>
      </c>
    </row>
    <row r="96" spans="2:11" ht="30">
      <c r="B96" s="25" t="s">
        <v>12829</v>
      </c>
      <c r="C96" s="32">
        <f>'1-QUANT'!C1861</f>
        <v>91953</v>
      </c>
      <c r="D96" s="38" t="str">
        <f>'1-QUANT'!D1861</f>
        <v>SINAPI</v>
      </c>
      <c r="E96" s="359" t="str">
        <f>IFERROR(VLOOKUP($C96,'2-SINAPI MAIO 2018'!$A$1:$D$11396,2,0),IFERROR(VLOOKUP($C96,'3-COMPO.ADM.PRF '!$B$12:$I$201,4,0),""))</f>
        <v>INTERRUPTOR SIMPLES (1 MÓDULO), 10A/250V, INCLUINDO SUPORTE E PLACA - FORNECIMENTO E INSTALAÇÃO. AF_12/2015</v>
      </c>
      <c r="F96" s="363" t="str">
        <f>IFERROR(VLOOKUP($C96,'2-SINAPI MAIO 2018'!$A$1:$D$11396,3,0),IFERROR(VLOOKUP($C96,'3-COMPO.ADM.PRF '!$B$12:$I$201,5,0),""))</f>
        <v>UN</v>
      </c>
      <c r="G96" s="39">
        <f>'1-QUANT'!K1861</f>
        <v>50</v>
      </c>
      <c r="H96" s="361">
        <f>IFERROR(VLOOKUP($C96,'2-SINAPI MAIO 2018'!$A$1:$D$11396,4,0),IFERROR(VLOOKUP($C96,'3-COMPO.ADM.PRF '!$B$12:$I$201,8,0),""))</f>
        <v>15.96</v>
      </c>
      <c r="I96" s="364">
        <f>H96*'5-BDI'!$E$29</f>
        <v>20.467103999999999</v>
      </c>
      <c r="J96" s="96">
        <f t="shared" si="16"/>
        <v>798</v>
      </c>
      <c r="K96" s="444">
        <f t="shared" si="19"/>
        <v>1023.35</v>
      </c>
    </row>
    <row r="97" spans="2:11" ht="30">
      <c r="B97" s="25" t="s">
        <v>12830</v>
      </c>
      <c r="C97" s="32">
        <f>'1-QUANT'!C1868</f>
        <v>91952</v>
      </c>
      <c r="D97" s="38" t="str">
        <f>'1-QUANT'!D1868</f>
        <v>SINAPI</v>
      </c>
      <c r="E97" s="359" t="str">
        <f>IFERROR(VLOOKUP($C97,'2-SINAPI MAIO 2018'!$A$1:$D$11396,2,0),IFERROR(VLOOKUP($C97,'3-COMPO.ADM.PRF '!$B$12:$I$201,4,0),""))</f>
        <v>INTERRUPTOR SIMPLES (1 MÓDULO), 10A/250V, SEM SUPORTE E SEM PLACA - FORNECIMENTO E INSTALAÇÃO. AF_12/2015</v>
      </c>
      <c r="F97" s="363" t="str">
        <f>IFERROR(VLOOKUP($C97,'2-SINAPI MAIO 2018'!$A$1:$D$11396,3,0),IFERROR(VLOOKUP($C97,'3-COMPO.ADM.PRF '!$B$12:$I$201,5,0),""))</f>
        <v>UN</v>
      </c>
      <c r="G97" s="39">
        <f>'1-QUANT'!K1868</f>
        <v>4</v>
      </c>
      <c r="H97" s="361">
        <f>IFERROR(VLOOKUP($C97,'2-SINAPI MAIO 2018'!$A$1:$D$11396,4,0),IFERROR(VLOOKUP($C97,'3-COMPO.ADM.PRF '!$B$12:$I$201,8,0),""))</f>
        <v>11.17</v>
      </c>
      <c r="I97" s="364">
        <f>H97*'5-BDI'!$E$29</f>
        <v>14.324408</v>
      </c>
      <c r="J97" s="96">
        <f t="shared" si="16"/>
        <v>44.68</v>
      </c>
      <c r="K97" s="444">
        <f t="shared" si="19"/>
        <v>57.29</v>
      </c>
    </row>
    <row r="98" spans="2:11" ht="30">
      <c r="B98" s="25" t="s">
        <v>12831</v>
      </c>
      <c r="C98" s="32">
        <f>'1-QUANT'!C1878</f>
        <v>93653</v>
      </c>
      <c r="D98" s="38" t="str">
        <f>'1-QUANT'!D1878</f>
        <v>SINAPI</v>
      </c>
      <c r="E98" s="359" t="str">
        <f>IFERROR(VLOOKUP($C98,'2-SINAPI MAIO 2018'!$A$1:$D$11396,2,0),IFERROR(VLOOKUP($C98,'3-COMPO.ADM.PRF '!$B$12:$I$201,4,0),""))</f>
        <v>DISJUNTOR MONOPOLAR TIPO DIN, CORRENTE NOMINAL DE 10A - FORNECIMENTO E INSTALAÇÃO. AF_04/2016</v>
      </c>
      <c r="F98" s="363" t="str">
        <f>IFERROR(VLOOKUP($C98,'2-SINAPI MAIO 2018'!$A$1:$D$11396,3,0),IFERROR(VLOOKUP($C98,'3-COMPO.ADM.PRF '!$B$12:$I$201,5,0),""))</f>
        <v>UN</v>
      </c>
      <c r="G98" s="39">
        <f>'1-QUANT'!K1878</f>
        <v>3</v>
      </c>
      <c r="H98" s="361">
        <f>IFERROR(VLOOKUP($C98,'2-SINAPI MAIO 2018'!$A$1:$D$11396,4,0),IFERROR(VLOOKUP($C98,'3-COMPO.ADM.PRF '!$B$12:$I$201,8,0),""))</f>
        <v>8.24</v>
      </c>
      <c r="I98" s="364">
        <f>H98*'5-BDI'!$E$29</f>
        <v>10.566976</v>
      </c>
      <c r="J98" s="96">
        <f t="shared" si="16"/>
        <v>24.72</v>
      </c>
      <c r="K98" s="444">
        <f t="shared" si="19"/>
        <v>31.7</v>
      </c>
    </row>
    <row r="99" spans="2:11" ht="30">
      <c r="B99" s="25" t="s">
        <v>12832</v>
      </c>
      <c r="C99" s="32">
        <f>'1-QUANT'!C1895</f>
        <v>91836</v>
      </c>
      <c r="D99" s="38" t="str">
        <f>'1-QUANT'!D1895</f>
        <v>SINAPI</v>
      </c>
      <c r="E99" s="359" t="str">
        <f>IFERROR(VLOOKUP($C99,'2-SINAPI MAIO 2018'!$A$1:$D$11396,2,0),IFERROR(VLOOKUP($C99,'3-COMPO.ADM.PRF '!$B$12:$I$201,4,0),""))</f>
        <v>ELETRODUTO FLEXÍVEL CORRUGADO, PVC, DN 32 MM (1"), PARA CIRCUITOS TERMINAIS, INSTALADO EM FORRO - FORNECIMENTO E INSTALAÇÃO. AF_12/2015</v>
      </c>
      <c r="F99" s="363" t="str">
        <f>IFERROR(VLOOKUP($C99,'2-SINAPI MAIO 2018'!$A$1:$D$11396,3,0),IFERROR(VLOOKUP($C99,'3-COMPO.ADM.PRF '!$B$12:$I$201,5,0),""))</f>
        <v>M</v>
      </c>
      <c r="G99" s="39">
        <f>'1-QUANT'!K1895</f>
        <v>380</v>
      </c>
      <c r="H99" s="361">
        <f>IFERROR(VLOOKUP($C99,'2-SINAPI MAIO 2018'!$A$1:$D$11396,4,0),IFERROR(VLOOKUP($C99,'3-COMPO.ADM.PRF '!$B$12:$I$201,8,0),""))</f>
        <v>6.96</v>
      </c>
      <c r="I99" s="364">
        <f>H99*'5-BDI'!$E$29</f>
        <v>8.9255040000000001</v>
      </c>
      <c r="J99" s="96">
        <f t="shared" si="16"/>
        <v>2644.8</v>
      </c>
      <c r="K99" s="444">
        <f t="shared" si="19"/>
        <v>3391.69</v>
      </c>
    </row>
    <row r="100" spans="2:11" ht="45">
      <c r="B100" s="25" t="s">
        <v>12833</v>
      </c>
      <c r="C100" s="32" t="str">
        <f>'1-QUANT'!C1900</f>
        <v>CP-ELE-05</v>
      </c>
      <c r="D100" s="38" t="str">
        <f>'1-QUANT'!D1900</f>
        <v>PROPRIA</v>
      </c>
      <c r="E100" s="359" t="str">
        <f>IFERROR(VLOOKUP($C100,'2-SINAPI MAIO 2018'!$A$1:$D$11396,2,0),IFERROR(VLOOKUP($C100,'3-COMPO.ADM.PRF '!$B$12:$I$201,4,0),""))</f>
        <v>ELETRODUTO/DUTO PEAD FLEXIVEL PAREDE SIMPLES, CORRUGACAO HELICOIDAL, COR PRETA, SEM ROSCA, DE 2",  PARA CABEAMENTO SUBTERRANEO (NBR 15715) - FORNECIMENTO E INSTALAÇÃO</v>
      </c>
      <c r="F100" s="363" t="str">
        <f>IFERROR(VLOOKUP($C100,'2-SINAPI MAIO 2018'!$A$1:$D$11396,3,0),IFERROR(VLOOKUP($C100,'3-COMPO.ADM.PRF '!$B$12:$I$201,5,0),""))</f>
        <v>UN</v>
      </c>
      <c r="G100" s="39">
        <f>'1-QUANT'!K1900</f>
        <v>50</v>
      </c>
      <c r="H100" s="361">
        <f>IFERROR(VLOOKUP($C100,'2-SINAPI MAIO 2018'!$A$1:$D$11396,4,0),IFERROR(VLOOKUP($C100,'3-COMPO.ADM.PRF '!$B$12:$I$201,8,0),""))</f>
        <v>32.739000000000004</v>
      </c>
      <c r="I100" s="364">
        <f>H100*'5-BDI'!$E$29</f>
        <v>41.984493600000008</v>
      </c>
      <c r="J100" s="96">
        <f t="shared" si="16"/>
        <v>1636.95</v>
      </c>
      <c r="K100" s="444">
        <f t="shared" si="19"/>
        <v>2099.2199999999998</v>
      </c>
    </row>
    <row r="101" spans="2:11" ht="15">
      <c r="B101" s="25" t="s">
        <v>12834</v>
      </c>
      <c r="C101" s="32" t="str">
        <f>'1-QUANT'!C1911</f>
        <v>74246/1</v>
      </c>
      <c r="D101" s="38" t="str">
        <f>'1-QUANT'!D1911</f>
        <v>SINAPI</v>
      </c>
      <c r="E101" s="359" t="str">
        <f>IFERROR(VLOOKUP($C101,'2-SINAPI MAIO 2018'!$A$1:$D$11430,2,0),IFERROR(VLOOKUP($C101,'3-COMPO.ADM.PRF '!$B$12:$I$201,4,0),""))</f>
        <v>REFLETOR RETANGULAR FECHADO COM LAMPADA VAPOR METALICO 400 W</v>
      </c>
      <c r="F101" s="363" t="str">
        <f>IFERROR(VLOOKUP($C101,'2-SINAPI MAIO 2018'!$A$1:$D$11430,3,0),IFERROR(VLOOKUP($C101,'3-COMPO.ADM.PRF '!$B$12:$I$201,5,0),""))</f>
        <v>UN</v>
      </c>
      <c r="G101" s="39">
        <f>'1-QUANT'!K1911</f>
        <v>6</v>
      </c>
      <c r="H101" s="361">
        <f>IFERROR(VLOOKUP($C101,'2-SINAPI MAIO 2018'!$A$1:$D$11430,4,0),IFERROR(VLOOKUP($C101,'3-COMPO.ADM.PRF '!$B$12:$I$201,8,0),""))</f>
        <v>236.7</v>
      </c>
      <c r="I101" s="364">
        <f>H101*'5-BDI'!$E$29</f>
        <v>303.54408000000001</v>
      </c>
      <c r="J101" s="96">
        <f t="shared" si="16"/>
        <v>1420.2</v>
      </c>
      <c r="K101" s="444">
        <f t="shared" si="19"/>
        <v>1821.26</v>
      </c>
    </row>
    <row r="102" spans="2:11" ht="15">
      <c r="B102" s="25" t="s">
        <v>12835</v>
      </c>
      <c r="C102" s="32">
        <f>'1-QUANT'!C1913</f>
        <v>72281</v>
      </c>
      <c r="D102" s="38" t="str">
        <f>'1-QUANT'!D1913</f>
        <v>SINAPI</v>
      </c>
      <c r="E102" s="359" t="str">
        <f>IFERROR(VLOOKUP($C102,'2-SINAPI MAIO 2018'!$A$1:$D$11396,2,0),IFERROR(VLOOKUP($C102,'3-COMPO.ADM.PRF '!$B$12:$I$201,4,0),""))</f>
        <v>REATOR PARA LAMPADA VAPOR DE MERCURIO USO EXTERNO 220V/400W</v>
      </c>
      <c r="F102" s="363" t="str">
        <f>IFERROR(VLOOKUP($C102,'2-SINAPI MAIO 2018'!$A$1:$D$11396,3,0),IFERROR(VLOOKUP($C102,'3-COMPO.ADM.PRF '!$B$12:$I$201,5,0),""))</f>
        <v>UN</v>
      </c>
      <c r="G102" s="39">
        <f>'1-QUANT'!K1913</f>
        <v>6</v>
      </c>
      <c r="H102" s="361">
        <f>IFERROR(VLOOKUP($C102,'2-SINAPI MAIO 2018'!$A$1:$D$11396,4,0),IFERROR(VLOOKUP($C102,'3-COMPO.ADM.PRF '!$B$12:$I$201,8,0),""))</f>
        <v>97.41</v>
      </c>
      <c r="I102" s="364">
        <f>H102*'5-BDI'!$E$29</f>
        <v>124.918584</v>
      </c>
      <c r="J102" s="96">
        <f t="shared" si="16"/>
        <v>584.46</v>
      </c>
      <c r="K102" s="444">
        <f t="shared" si="19"/>
        <v>749.51</v>
      </c>
    </row>
    <row r="103" spans="2:11" ht="30">
      <c r="B103" s="25" t="s">
        <v>12836</v>
      </c>
      <c r="C103" s="32" t="str">
        <f>'1-QUANT'!C1926</f>
        <v>CP-ELE-06</v>
      </c>
      <c r="D103" s="38" t="str">
        <f>'1-QUANT'!D1926</f>
        <v>PROPRIA</v>
      </c>
      <c r="E103" s="359" t="str">
        <f>IFERROR(VLOOKUP($C103,'2-SINAPI MAIO 2018'!$A$1:$D$11396,2,0),IFERROR(VLOOKUP($C103,'3-COMPO.ADM.PRF '!$B$12:$I$201,4,0),""))</f>
        <v>LUMINARIA DE TETO PLAFON/PLAFONIER EM PLASTICO COM BASE E27, POTENCIA MAXIMA 60 W (INCLUI LAMPADA) - FORNECIMENTO E INSTALAÇÃO</v>
      </c>
      <c r="F103" s="363" t="str">
        <f>IFERROR(VLOOKUP($C103,'2-SINAPI MAIO 2018'!$A$1:$D$11396,3,0),IFERROR(VLOOKUP($C103,'3-COMPO.ADM.PRF '!$B$12:$I$201,5,0),""))</f>
        <v>UN</v>
      </c>
      <c r="G103" s="39">
        <f>'1-QUANT'!K1926</f>
        <v>4</v>
      </c>
      <c r="H103" s="361">
        <f>IFERROR(VLOOKUP($C103,'2-SINAPI MAIO 2018'!$A$1:$D$11396,4,0),IFERROR(VLOOKUP($C103,'3-COMPO.ADM.PRF '!$B$12:$I$201,8,0),""))</f>
        <v>58.858000000000004</v>
      </c>
      <c r="I103" s="364">
        <f>H103*'5-BDI'!$E$29</f>
        <v>75.479499200000006</v>
      </c>
      <c r="J103" s="96">
        <f t="shared" si="16"/>
        <v>235.43</v>
      </c>
      <c r="K103" s="444">
        <f t="shared" si="19"/>
        <v>301.91000000000003</v>
      </c>
    </row>
    <row r="104" spans="2:11" ht="45">
      <c r="B104" s="25" t="s">
        <v>12837</v>
      </c>
      <c r="C104" s="32">
        <f>'1-QUANT'!C1950</f>
        <v>83463</v>
      </c>
      <c r="D104" s="38" t="str">
        <f>'1-QUANT'!D1950</f>
        <v>SINAPI</v>
      </c>
      <c r="E104" s="359" t="str">
        <f>IFERROR(VLOOKUP($C104,'2-SINAPI MAIO 2018'!$A$1:$D$11396,2,0),IFERROR(VLOOKUP($C104,'3-COMPO.ADM.PRF '!$B$12:$I$201,4,0),""))</f>
        <v>QUADRO DE DISTRIBUICAO DE ENERGIA EM CHAPA DE ACO GALVANIZADO, PARA 12 DISJUNTORES TERMOMAGNETICOS MONOPOLARES, COM BARRAMENTO TRIFASICO E NEUTRO - FORNECIMENTO E INSTALACAO</v>
      </c>
      <c r="F104" s="363" t="str">
        <f>IFERROR(VLOOKUP($C104,'2-SINAPI MAIO 2018'!$A$1:$D$11396,3,0),IFERROR(VLOOKUP($C104,'3-COMPO.ADM.PRF '!$B$12:$I$201,5,0),""))</f>
        <v>UN</v>
      </c>
      <c r="G104" s="39">
        <f>'1-QUANT'!K1950</f>
        <v>1</v>
      </c>
      <c r="H104" s="361">
        <f>IFERROR(VLOOKUP($C104,'2-SINAPI MAIO 2018'!$A$1:$D$11396,4,0),IFERROR(VLOOKUP($C104,'3-COMPO.ADM.PRF '!$B$12:$I$201,8,0),""))</f>
        <v>304.91000000000003</v>
      </c>
      <c r="I104" s="364">
        <f>H104*'5-BDI'!$E$29</f>
        <v>391.01658400000002</v>
      </c>
      <c r="J104" s="96">
        <f t="shared" si="16"/>
        <v>304.91000000000003</v>
      </c>
      <c r="K104" s="444">
        <f t="shared" si="19"/>
        <v>391.01</v>
      </c>
    </row>
    <row r="105" spans="2:11" ht="30">
      <c r="B105" s="25" t="s">
        <v>12887</v>
      </c>
      <c r="C105" s="32" t="str">
        <f>'1-QUANT'!C1956</f>
        <v>CP-ELE-07</v>
      </c>
      <c r="D105" s="32" t="str">
        <f>'1-QUANT'!D1956</f>
        <v>PROPRIA</v>
      </c>
      <c r="E105" s="359" t="str">
        <f>IFERROR(VLOOKUP($C105,'2-SINAPI MAIO 2018'!$A$1:$D$11396,2,0),IFERROR(VLOOKUP($C105,'3-COMPO.ADM.PRF '!$B$12:$I$201,4,0),""))</f>
        <v>ENTRADA DE ENERGIA ELÉTRICA ÁEREA BIFÁSICA 70 A COM POSTE DE  CONCRETO 7M, CABEAMENTO - FORNECIMENTO E INSTALAÇÃO</v>
      </c>
      <c r="F105" s="363" t="str">
        <f>IFERROR(VLOOKUP($C105,'2-SINAPI MAIO 2018'!$A$1:$D$11396,3,0),IFERROR(VLOOKUP($C105,'3-COMPO.ADM.PRF '!$B$12:$I$201,5,0),""))</f>
        <v>UN</v>
      </c>
      <c r="G105" s="39">
        <f>'1-QUANT'!K1956</f>
        <v>1</v>
      </c>
      <c r="H105" s="361">
        <f>IFERROR(VLOOKUP($C105,'2-SINAPI MAIO 2018'!$A$1:$D$11396,4,0),IFERROR(VLOOKUP($C105,'3-COMPO.ADM.PRF '!$B$12:$I$201,8,0),""))</f>
        <v>1603.1550200000004</v>
      </c>
      <c r="I105" s="364">
        <f>H105*'5-BDI'!$E$29</f>
        <v>2055.8859976480003</v>
      </c>
      <c r="J105" s="96">
        <f t="shared" si="16"/>
        <v>1603.15</v>
      </c>
      <c r="K105" s="444">
        <f t="shared" si="19"/>
        <v>2055.88</v>
      </c>
    </row>
    <row r="106" spans="2:11" ht="15">
      <c r="B106" s="672" t="s">
        <v>2</v>
      </c>
      <c r="C106" s="673"/>
      <c r="D106" s="673"/>
      <c r="E106" s="673"/>
      <c r="F106" s="673"/>
      <c r="G106" s="673"/>
      <c r="H106" s="673"/>
      <c r="I106" s="486"/>
      <c r="J106" s="97">
        <f>SUM(J87:J105)</f>
        <v>16086.540000000003</v>
      </c>
      <c r="K106" s="445">
        <f>SUM(K87:K105)</f>
        <v>20629.32</v>
      </c>
    </row>
    <row r="107" spans="2:11" s="352" customFormat="1" ht="15">
      <c r="B107" s="14" t="s">
        <v>12838</v>
      </c>
      <c r="C107" s="15"/>
      <c r="D107" s="16"/>
      <c r="E107" s="17" t="s">
        <v>70</v>
      </c>
      <c r="F107" s="18"/>
      <c r="G107" s="19"/>
      <c r="H107" s="20"/>
      <c r="I107" s="20"/>
      <c r="J107" s="95"/>
      <c r="K107" s="369"/>
    </row>
    <row r="108" spans="2:11" s="378" customFormat="1" ht="15">
      <c r="B108" s="433" t="s">
        <v>12839</v>
      </c>
      <c r="C108" s="434"/>
      <c r="D108" s="435"/>
      <c r="E108" s="432" t="str">
        <f>'1-QUANT'!E2308:J2308</f>
        <v xml:space="preserve">REFORMA NA QUADRA EXISTENTE DE QUADRA </v>
      </c>
      <c r="F108" s="436"/>
      <c r="G108" s="437"/>
      <c r="H108" s="438"/>
      <c r="I108" s="438"/>
      <c r="J108" s="97"/>
      <c r="K108" s="445"/>
    </row>
    <row r="109" spans="2:11" s="378" customFormat="1" ht="15">
      <c r="B109" s="25" t="s">
        <v>12840</v>
      </c>
      <c r="C109" s="40">
        <f>'1-QUANT'!C2310</f>
        <v>84656</v>
      </c>
      <c r="D109" s="40" t="str">
        <f>'1-QUANT'!D2310</f>
        <v>SINAPI</v>
      </c>
      <c r="E109" s="359" t="str">
        <f>IFERROR(VLOOKUP($C109,'2-SINAPI MAIO 2018'!$A$1:$D$11396,2,0),IFERROR(VLOOKUP($C109,'3-COMPO.ADM.PRF '!$B$12:$I$201,4,0),""))</f>
        <v>TRATAMENTO EM  CONCRETO COM ESTUQUE E LIXAMENTO</v>
      </c>
      <c r="F109" s="363" t="str">
        <f>IFERROR(VLOOKUP($C109,'2-SINAPI MAIO 2018'!$A$1:$D$11430,3,0),IFERROR(VLOOKUP($C109,'3-COMPO.ADM.PRF '!$B$12:$I$201,5,0),""))</f>
        <v>M2</v>
      </c>
      <c r="G109" s="24">
        <f>'1-QUANT'!K2310</f>
        <v>650</v>
      </c>
      <c r="H109" s="361">
        <f>IFERROR(VLOOKUP($C109,'2-SINAPI MAIO 2018'!$A$1:$D$11396,4,0),IFERROR(VLOOKUP($C109,'3-COMPO.ADM.PRF '!$B$12:$I$201,8,0),""))</f>
        <v>27.26</v>
      </c>
      <c r="I109" s="364">
        <f>H109*'5-BDI'!$E$29</f>
        <v>34.958224000000001</v>
      </c>
      <c r="J109" s="96">
        <f t="shared" ref="J109:J114" si="20">TRUNC(G109*H109,2)</f>
        <v>17719</v>
      </c>
      <c r="K109" s="444">
        <f t="shared" ref="K109:K114" si="21">TRUNC(G109*I109,2)</f>
        <v>22722.84</v>
      </c>
    </row>
    <row r="110" spans="2:11" s="379" customFormat="1" ht="15">
      <c r="B110" s="25" t="s">
        <v>12841</v>
      </c>
      <c r="C110" s="40" t="str">
        <f>'1-QUANT'!C2314</f>
        <v>74245/1</v>
      </c>
      <c r="D110" s="40" t="str">
        <f>'1-QUANT'!D2314</f>
        <v>SINAPI</v>
      </c>
      <c r="E110" s="359" t="str">
        <f>IFERROR(VLOOKUP($C110,'2-SINAPI MAIO 2018'!$A$1:$D$11430,2,0),IFERROR(VLOOKUP($C110,'3-COMPO.ADM.PRF '!$B$12:$I$201,4,0),""))</f>
        <v>PINTURA ACRILICA EM PISO CIMENTADO DUAS DEMAOS</v>
      </c>
      <c r="F110" s="363" t="str">
        <f>IFERROR(VLOOKUP($C110,'2-SINAPI MAIO 2018'!$A$1:$D$11430,3,0),IFERROR(VLOOKUP($C110,'3-COMPO.ADM.PRF '!$B$12:$I$201,5,0),""))</f>
        <v>M2</v>
      </c>
      <c r="G110" s="24">
        <f>'1-QUANT'!K2314</f>
        <v>650</v>
      </c>
      <c r="H110" s="361">
        <f>IFERROR(VLOOKUP($C110,'2-SINAPI MAIO 2018'!$A$1:$D$11430,4,0),IFERROR(VLOOKUP($C110,'3-COMPO.ADM.PRF '!$B$12:$I$201,8,0),""))</f>
        <v>11.44</v>
      </c>
      <c r="I110" s="364">
        <f>H110*'5-BDI'!$E$29</f>
        <v>14.670655999999999</v>
      </c>
      <c r="J110" s="96">
        <f t="shared" si="20"/>
        <v>7436</v>
      </c>
      <c r="K110" s="444">
        <f t="shared" si="21"/>
        <v>9535.92</v>
      </c>
    </row>
    <row r="111" spans="2:11" s="379" customFormat="1" ht="30">
      <c r="B111" s="25" t="s">
        <v>12842</v>
      </c>
      <c r="C111" s="40">
        <f>'1-QUANT'!C2316</f>
        <v>41595</v>
      </c>
      <c r="D111" s="40" t="str">
        <f>'1-QUANT'!D2316</f>
        <v>SINAPI</v>
      </c>
      <c r="E111" s="359" t="str">
        <f>IFERROR(VLOOKUP($C111,'2-SINAPI MAIO 2018'!$A$1:$D$11396,2,0),IFERROR(VLOOKUP($C111,'3-COMPO.ADM.PRF '!$B$12:$I$201,4,0),""))</f>
        <v>PINTURA ACRILICA DE FAIXAS DE DEMARCACAO EM QUADRA POLIESPORTIVA, 5 CM DE LARGURA</v>
      </c>
      <c r="F111" s="363" t="str">
        <f>IFERROR(VLOOKUP($C111,'2-SINAPI MAIO 2018'!$A$1:$D$11396,3,0),IFERROR(VLOOKUP($C111,'3-COMPO.ADM.PRF '!$B$12:$I$201,5,0),""))</f>
        <v>M</v>
      </c>
      <c r="G111" s="24">
        <f>'1-QUANT'!K2316</f>
        <v>175</v>
      </c>
      <c r="H111" s="361">
        <f>IFERROR(VLOOKUP($C111,'2-SINAPI MAIO 2018'!$A$1:$D$11396,4,0),IFERROR(VLOOKUP($C111,'3-COMPO.ADM.PRF '!$B$12:$I$201,8,0),""))</f>
        <v>9.26</v>
      </c>
      <c r="I111" s="364">
        <f>H111*'5-BDI'!$E$29</f>
        <v>11.875024</v>
      </c>
      <c r="J111" s="96">
        <f t="shared" si="20"/>
        <v>1620.5</v>
      </c>
      <c r="K111" s="444">
        <f t="shared" si="21"/>
        <v>2078.12</v>
      </c>
    </row>
    <row r="112" spans="2:11" s="379" customFormat="1" ht="30">
      <c r="B112" s="25" t="s">
        <v>12843</v>
      </c>
      <c r="C112" s="40" t="str">
        <f>'1-QUANT'!C2312</f>
        <v>73872/1</v>
      </c>
      <c r="D112" s="40" t="str">
        <f>'1-QUANT'!D2312</f>
        <v>SINAPI</v>
      </c>
      <c r="E112" s="359" t="str">
        <f>IFERROR(VLOOKUP($C112,'2-SINAPI MAIO 2018'!$A$1:$D$11396,2,0),IFERROR(VLOOKUP($C112,'3-COMPO.ADM.PRF '!$B$12:$I$201,4,0),""))</f>
        <v>IMPERMEABILIZACAO COM PINTURA A BASE DE RESINA EPOXI ALCATRAO, UMA DEMAO.</v>
      </c>
      <c r="F112" s="363" t="str">
        <f>IFERROR(VLOOKUP($C112,'2-SINAPI MAIO 2018'!$A$1:$D$11396,3,0),IFERROR(VLOOKUP($C112,'3-COMPO.ADM.PRF '!$B$12:$I$201,5,0),""))</f>
        <v>M2</v>
      </c>
      <c r="G112" s="24">
        <f>'1-QUANT'!K2312</f>
        <v>650</v>
      </c>
      <c r="H112" s="361">
        <f>IFERROR(VLOOKUP($C112,'2-SINAPI MAIO 2018'!$A$1:$D$11396,4,0),IFERROR(VLOOKUP($C112,'3-COMPO.ADM.PRF '!$B$12:$I$201,8,0),""))</f>
        <v>25.4</v>
      </c>
      <c r="I112" s="364">
        <f>H112*'5-BDI'!$E$29</f>
        <v>32.572959999999995</v>
      </c>
      <c r="J112" s="96">
        <f t="shared" si="20"/>
        <v>16510</v>
      </c>
      <c r="K112" s="444">
        <f t="shared" si="21"/>
        <v>21172.42</v>
      </c>
    </row>
    <row r="113" spans="2:62" s="379" customFormat="1" ht="30">
      <c r="B113" s="25" t="s">
        <v>12844</v>
      </c>
      <c r="C113" s="40">
        <f>'1-QUANT'!C2324</f>
        <v>12581</v>
      </c>
      <c r="D113" s="40" t="str">
        <f>'1-QUANT'!D2324</f>
        <v>SINAPI</v>
      </c>
      <c r="E113" s="359" t="str">
        <f>IFERROR(VLOOKUP($C113,'2-SINAPI MAIO 2018'!$A$1:$D$11430,2,0),IFERROR(VLOOKUP($C113,'3-COMPO.ADM.PRF '!$B$12:$I$201,4,0),""))</f>
        <v>TUBO CONCRETO ARMADO, CLASSE PA-3, PB, DN 900 MM, PARA AGUAS PLUVIAIS (NBR 8890)</v>
      </c>
      <c r="F113" s="363" t="str">
        <f>IFERROR(VLOOKUP($C113,'2-SINAPI MAIO 2018'!$A$1:$D$11430,3,0),IFERROR(VLOOKUP($C113,'3-COMPO.ADM.PRF '!$B$12:$I$201,5,0),""))</f>
        <v xml:space="preserve">M     </v>
      </c>
      <c r="G113" s="24">
        <f>'1-QUANT'!K2324</f>
        <v>15</v>
      </c>
      <c r="H113" s="361">
        <f>IFERROR(VLOOKUP($C113,'2-SINAPI MAIO 2018'!$A$1:$D$11430,4,0),IFERROR(VLOOKUP($C113,'3-COMPO.ADM.PRF '!$B$12:$I$201,8,0),""))</f>
        <v>253.14</v>
      </c>
      <c r="I113" s="364">
        <f>H113*'5-BDI'!$E$29</f>
        <v>324.62673599999999</v>
      </c>
      <c r="J113" s="96">
        <f t="shared" si="20"/>
        <v>3797.1</v>
      </c>
      <c r="K113" s="444">
        <f t="shared" si="21"/>
        <v>4869.3999999999996</v>
      </c>
    </row>
    <row r="114" spans="2:62" s="379" customFormat="1" ht="60">
      <c r="B114" s="25" t="s">
        <v>12874</v>
      </c>
      <c r="C114" s="40" t="str">
        <f>'1-QUANT'!C2326</f>
        <v>COMP-SD-1</v>
      </c>
      <c r="D114" s="40" t="str">
        <f>'1-QUANT'!D2326</f>
        <v>PROPRIA</v>
      </c>
      <c r="E114" s="359" t="str">
        <f>IFERROR(VLOOKUP($C114,'2-SINAPI MAIO 2018'!$A$1:$D$11396,2,0),IFERROR(VLOOKUP($C114,'3-COMPO.ADM.PRF '!$B$12:$I$201,4,0),""))</f>
        <v>CONJUNTO ESPORTIVO CONTENDO PAR DE TRAVE DE FUTSAL OFICIAL DE AÇO GALVANIZADO 3" COM ACABAMENTO EM ESMALTE SINTÉTICO INCLUSO REDE, E PAR DE TABELA DE BASQUETE EM COMPENSADO NAVAL COM ARO DE METAL E REDE</v>
      </c>
      <c r="F114" s="363" t="str">
        <f>IFERROR(VLOOKUP($C114,'2-SINAPI MAIO 2018'!$A$1:$D$11396,3,0),IFERROR(VLOOKUP($C114,'3-COMPO.ADM.PRF '!$B$12:$I$201,5,0),""))</f>
        <v>UN</v>
      </c>
      <c r="G114" s="24">
        <f>'1-QUANT'!K2326</f>
        <v>1</v>
      </c>
      <c r="H114" s="361">
        <f>IFERROR(VLOOKUP($C114,'2-SINAPI MAIO 2018'!$A$1:$D$11396,4,0),IFERROR(VLOOKUP($C114,'3-COMPO.ADM.PRF '!$B$12:$I$201,8,0),""))</f>
        <v>4545.5999999999995</v>
      </c>
      <c r="I114" s="364">
        <f>H114*'5-BDI'!$E$29</f>
        <v>5829.2774399999989</v>
      </c>
      <c r="J114" s="96">
        <f t="shared" si="20"/>
        <v>4545.6000000000004</v>
      </c>
      <c r="K114" s="444">
        <f t="shared" si="21"/>
        <v>5829.27</v>
      </c>
    </row>
    <row r="115" spans="2:62" ht="15">
      <c r="B115" s="672" t="s">
        <v>2</v>
      </c>
      <c r="C115" s="673"/>
      <c r="D115" s="673"/>
      <c r="E115" s="673"/>
      <c r="F115" s="673"/>
      <c r="G115" s="673"/>
      <c r="H115" s="673"/>
      <c r="I115" s="486"/>
      <c r="J115" s="97">
        <f>SUM(J109:J114)</f>
        <v>51628.2</v>
      </c>
      <c r="K115" s="445">
        <f>SUM(K109:K114)</f>
        <v>66207.97</v>
      </c>
    </row>
    <row r="116" spans="2:62">
      <c r="B116" s="447"/>
      <c r="C116" s="440"/>
      <c r="D116" s="440"/>
      <c r="E116" s="441"/>
      <c r="F116" s="439"/>
      <c r="G116" s="442"/>
      <c r="H116" s="443"/>
      <c r="I116" s="443"/>
      <c r="J116" s="440"/>
      <c r="K116" s="448"/>
    </row>
    <row r="117" spans="2:62" s="378" customFormat="1" ht="15">
      <c r="B117" s="433" t="s">
        <v>12845</v>
      </c>
      <c r="C117" s="434"/>
      <c r="D117" s="435"/>
      <c r="E117" s="432" t="str">
        <f>'1-QUANT'!E2479:J2479</f>
        <v>MURO DE BLOCO DE CONCRETO ESTRUTURAL</v>
      </c>
      <c r="F117" s="436"/>
      <c r="G117" s="437"/>
      <c r="H117" s="438"/>
      <c r="I117" s="438"/>
      <c r="J117" s="97"/>
      <c r="K117" s="445"/>
    </row>
    <row r="118" spans="2:62" ht="45">
      <c r="B118" s="25" t="s">
        <v>12846</v>
      </c>
      <c r="C118" s="40">
        <f>'1-QUANT'!C2480</f>
        <v>89455</v>
      </c>
      <c r="D118" s="40" t="str">
        <f>'1-QUANT'!D2480</f>
        <v>SINAPI</v>
      </c>
      <c r="E118" s="359" t="str">
        <f>IFERROR(VLOOKUP($C118,'2-SINAPI MAIO 2018'!$A$1:$D$11396,2,0),IFERROR(VLOOKUP($C118,'3-COMPO.ADM.PRF '!$B$12:$I$207,4,0),""))</f>
        <v>ALVENARIA DE BLOCOS DE CONCRETO ESTRUTURAL 14X19X39 CM, (ESPESSURA 14 CM) FBK = 14,0 MPA, PARA PAREDES COM ÁREA LÍQUIDA MENOR QUE 6M², SEM VÃOS, UTILIZANDO PALHETA. AF_12/2014</v>
      </c>
      <c r="F118" s="363" t="str">
        <f>IFERROR(VLOOKUP($C118,'2-SINAPI MAIO 2018'!$A$1:$D$11396,3,0),IFERROR(VLOOKUP($C118,'3-COMPO.ADM.PRF '!$B$12:$I$201,5,0),""))</f>
        <v>M2</v>
      </c>
      <c r="G118" s="24">
        <f>'1-QUANT'!K2480</f>
        <v>31.2</v>
      </c>
      <c r="H118" s="361">
        <f>IFERROR(VLOOKUP($C118,'2-SINAPI MAIO 2018'!$A$1:$D$11396,4,0),IFERROR(VLOOKUP($C118,'3-COMPO.ADM.PRF '!$B$12:$I$201,8,0),""))</f>
        <v>65.84</v>
      </c>
      <c r="I118" s="364">
        <f>H118*'5-BDI'!$E$29</f>
        <v>84.433216000000002</v>
      </c>
      <c r="J118" s="96">
        <f>TRUNC(G118*H118,2)</f>
        <v>2054.1999999999998</v>
      </c>
      <c r="K118" s="444">
        <f>TRUNC(G118*I118,2)</f>
        <v>2634.31</v>
      </c>
    </row>
    <row r="119" spans="2:62" s="379" customFormat="1" ht="15">
      <c r="B119" s="672" t="s">
        <v>2</v>
      </c>
      <c r="C119" s="673"/>
      <c r="D119" s="673"/>
      <c r="E119" s="673"/>
      <c r="F119" s="673"/>
      <c r="G119" s="673"/>
      <c r="H119" s="673"/>
      <c r="I119" s="486"/>
      <c r="J119" s="97">
        <f>SUM(J118)</f>
        <v>2054.1999999999998</v>
      </c>
      <c r="K119" s="445">
        <f>SUM(K118)</f>
        <v>2634.31</v>
      </c>
    </row>
    <row r="120" spans="2:62">
      <c r="B120" s="447"/>
      <c r="C120" s="440"/>
      <c r="D120" s="440"/>
      <c r="E120" s="441"/>
      <c r="F120" s="439"/>
      <c r="G120" s="442"/>
      <c r="H120" s="443"/>
      <c r="I120" s="443"/>
      <c r="J120" s="440"/>
      <c r="K120" s="448"/>
      <c r="BG120" s="380"/>
      <c r="BI120" s="381"/>
      <c r="BJ120" s="381"/>
    </row>
    <row r="121" spans="2:62" s="378" customFormat="1" ht="15">
      <c r="B121" s="433" t="s">
        <v>12890</v>
      </c>
      <c r="C121" s="434"/>
      <c r="D121" s="435"/>
      <c r="E121" s="432" t="str">
        <f>'1-QUANT'!E2482:J2482</f>
        <v>PLANTIO DE GRAMA</v>
      </c>
      <c r="F121" s="436"/>
      <c r="G121" s="437"/>
      <c r="H121" s="438"/>
      <c r="I121" s="438"/>
      <c r="J121" s="97"/>
      <c r="K121" s="445"/>
    </row>
    <row r="122" spans="2:62" s="379" customFormat="1" ht="15">
      <c r="B122" s="25" t="s">
        <v>12891</v>
      </c>
      <c r="C122" s="40" t="str">
        <f>'1-QUANT'!C2483</f>
        <v>74236/1</v>
      </c>
      <c r="D122" s="40" t="str">
        <f>'1-QUANT'!D2483</f>
        <v>SINAPI</v>
      </c>
      <c r="E122" s="359" t="str">
        <f>IFERROR(VLOOKUP($C122,'2-SINAPI MAIO 2018'!$A$1:$D$11396,2,0),IFERROR(VLOOKUP($C122,'3-COMPO.ADM.PRF '!$B$12:$I$207,4,0),""))</f>
        <v>PLANTIO DE GRAMA BATATAIS EM PLACAS</v>
      </c>
      <c r="F122" s="363" t="str">
        <f>IFERROR(VLOOKUP($C122,'2-SINAPI MAIO 2018'!$A$1:$D$11396,3,0),IFERROR(VLOOKUP($C122,'3-COMPO.ADM.PRF '!$B$12:$I$201,5,0),""))</f>
        <v>M2</v>
      </c>
      <c r="G122" s="24">
        <f>'1-QUANT'!K2483</f>
        <v>300</v>
      </c>
      <c r="H122" s="361">
        <f>IFERROR(VLOOKUP($C122,'2-SINAPI MAIO 2018'!$A$1:$D$11396,4,0),IFERROR(VLOOKUP($C122,'3-COMPO.ADM.PRF '!$B$12:$I$201,8,0),""))</f>
        <v>10.48</v>
      </c>
      <c r="I122" s="364">
        <f>H122*'5-BDI'!$E$29</f>
        <v>13.439552000000001</v>
      </c>
      <c r="J122" s="96">
        <f>TRUNC(G122*H122,2)</f>
        <v>3144</v>
      </c>
      <c r="K122" s="444">
        <f>TRUNC(G122*I122,2)</f>
        <v>4031.86</v>
      </c>
    </row>
    <row r="123" spans="2:62" s="379" customFormat="1" ht="15">
      <c r="B123" s="672" t="s">
        <v>2</v>
      </c>
      <c r="C123" s="673"/>
      <c r="D123" s="673"/>
      <c r="E123" s="673"/>
      <c r="F123" s="673"/>
      <c r="G123" s="673"/>
      <c r="H123" s="673"/>
      <c r="I123" s="486"/>
      <c r="J123" s="97">
        <f>SUM(J122)</f>
        <v>3144</v>
      </c>
      <c r="K123" s="445">
        <f>SUM(K122)</f>
        <v>4031.86</v>
      </c>
    </row>
    <row r="124" spans="2:62">
      <c r="B124" s="447"/>
      <c r="C124" s="440"/>
      <c r="D124" s="440"/>
      <c r="E124" s="441"/>
      <c r="F124" s="439"/>
      <c r="G124" s="442"/>
      <c r="H124" s="443"/>
      <c r="I124" s="443"/>
      <c r="J124" s="440"/>
      <c r="K124" s="448"/>
      <c r="BG124" s="380"/>
      <c r="BI124" s="381"/>
      <c r="BJ124" s="381"/>
    </row>
    <row r="125" spans="2:62" s="378" customFormat="1" ht="15">
      <c r="B125" s="433" t="s">
        <v>12898</v>
      </c>
      <c r="C125" s="434"/>
      <c r="D125" s="435"/>
      <c r="E125" s="432" t="s">
        <v>12524</v>
      </c>
      <c r="F125" s="436"/>
      <c r="G125" s="437"/>
      <c r="H125" s="438"/>
      <c r="I125" s="438"/>
      <c r="J125" s="97"/>
      <c r="K125" s="445"/>
    </row>
    <row r="126" spans="2:62" s="379" customFormat="1" ht="15">
      <c r="B126" s="25" t="s">
        <v>12899</v>
      </c>
      <c r="C126" s="40" t="str">
        <f>'1-QUANT'!C2488</f>
        <v>COMP-SD-2</v>
      </c>
      <c r="D126" s="40" t="str">
        <f>'1-QUANT'!D2488</f>
        <v>PROPRIA</v>
      </c>
      <c r="E126" s="359" t="str">
        <f>IFERROR(VLOOKUP($C126,'2-SINAPI MAIO 2018'!$A$1:$D$11396,2,0),IFERROR(VLOOKUP($C126,'3-COMPO.ADM.PRF '!$B$12:$I$207,4,0),""))</f>
        <v>FORNECIMENTO E INSTALAÇÃO DE PLACA DE INAUGURAÇÃO DE 40X60CM</v>
      </c>
      <c r="F126" s="363" t="str">
        <f>IFERROR(VLOOKUP($C126,'2-SINAPI MAIO 2018'!$A$1:$D$11396,2,0),IFERROR(VLOOKUP($C126,'3-COMPO.ADM.PRF '!$B$12:$I$207,5,0),""))</f>
        <v>UN</v>
      </c>
      <c r="G126" s="367">
        <f>'1-QUANT'!K2488</f>
        <v>1</v>
      </c>
      <c r="H126" s="361">
        <f>IFERROR(VLOOKUP($C126,'2-SINAPI MAIO 2018'!$A$1:$D$11396,2,0),IFERROR(VLOOKUP($C126,'3-COMPO.ADM.PRF '!$B$12:$I$207,8,0),""))</f>
        <v>1221.8150000000001</v>
      </c>
      <c r="I126" s="364">
        <f>H126*'5-BDI'!$E$29</f>
        <v>1566.855556</v>
      </c>
      <c r="J126" s="96">
        <f>TRUNC(G126*H126,2)</f>
        <v>1221.81</v>
      </c>
      <c r="K126" s="444">
        <f>TRUNC(G126*I126,2)</f>
        <v>1566.85</v>
      </c>
    </row>
    <row r="127" spans="2:62" s="379" customFormat="1" ht="15">
      <c r="B127" s="672" t="s">
        <v>2</v>
      </c>
      <c r="C127" s="673"/>
      <c r="D127" s="673"/>
      <c r="E127" s="673"/>
      <c r="F127" s="673"/>
      <c r="G127" s="673"/>
      <c r="H127" s="673"/>
      <c r="I127" s="486"/>
      <c r="J127" s="97">
        <f>SUM(J126)</f>
        <v>1221.81</v>
      </c>
      <c r="K127" s="445">
        <f>SUM(K126)</f>
        <v>1566.85</v>
      </c>
    </row>
    <row r="128" spans="2:62" s="379" customFormat="1">
      <c r="B128" s="447"/>
      <c r="C128" s="440"/>
      <c r="D128" s="440"/>
      <c r="E128" s="441"/>
      <c r="F128" s="439"/>
      <c r="G128" s="442"/>
      <c r="H128" s="443"/>
      <c r="I128" s="443"/>
      <c r="J128" s="440"/>
      <c r="K128" s="448"/>
    </row>
    <row r="129" spans="2:62" ht="15">
      <c r="B129" s="672" t="s">
        <v>12906</v>
      </c>
      <c r="C129" s="673"/>
      <c r="D129" s="673"/>
      <c r="E129" s="673"/>
      <c r="F129" s="673"/>
      <c r="G129" s="673"/>
      <c r="H129" s="673"/>
      <c r="I129" s="486"/>
      <c r="J129" s="97">
        <f>SUM(J127,J123,J119,J115)</f>
        <v>58048.21</v>
      </c>
      <c r="K129" s="445">
        <f>SUM(K127,K123,K119,K115)</f>
        <v>74440.990000000005</v>
      </c>
      <c r="BG129" s="380"/>
      <c r="BI129" s="381"/>
      <c r="BJ129" s="381"/>
    </row>
    <row r="130" spans="2:62">
      <c r="B130" s="447"/>
      <c r="C130" s="440"/>
      <c r="D130" s="440"/>
      <c r="E130" s="441"/>
      <c r="F130" s="439"/>
      <c r="G130" s="442"/>
      <c r="H130" s="443"/>
      <c r="I130" s="443"/>
      <c r="J130" s="440"/>
      <c r="K130" s="448"/>
      <c r="BG130" s="380"/>
      <c r="BI130" s="381"/>
      <c r="BJ130" s="381"/>
    </row>
    <row r="131" spans="2:62" s="378" customFormat="1" ht="15">
      <c r="B131" s="14" t="s">
        <v>6204</v>
      </c>
      <c r="C131" s="15"/>
      <c r="D131" s="16"/>
      <c r="E131" s="17" t="s">
        <v>50</v>
      </c>
      <c r="F131" s="18"/>
      <c r="G131" s="19"/>
      <c r="H131" s="20"/>
      <c r="I131" s="20"/>
      <c r="J131" s="95"/>
      <c r="K131" s="369"/>
    </row>
    <row r="132" spans="2:62" ht="15">
      <c r="B132" s="25" t="s">
        <v>12175</v>
      </c>
      <c r="C132" s="37">
        <f>'1-QUANT'!C2492</f>
        <v>9537</v>
      </c>
      <c r="D132" s="37" t="str">
        <f>'1-QUANT'!D2492</f>
        <v>SINAPI</v>
      </c>
      <c r="E132" s="23" t="str">
        <f>IF($C132&lt;&gt;"",VLOOKUP($C132,'2-SINAPI MAIO 2018'!$A$1:$D$10837,2,FALSE),"")</f>
        <v>LIMPEZA FINAL DA OBRA</v>
      </c>
      <c r="F132" s="363" t="str">
        <f>IFERROR(VLOOKUP($C132,'2-SINAPI MAIO 2018'!$A$1:$D$11430,3,0),IFERROR(VLOOKUP($C132,'3-COMPO.ADM.PRF '!$B$12:$I$201,5,0),""))</f>
        <v>M2</v>
      </c>
      <c r="G132" s="39">
        <f>'1-QUANT'!K2492</f>
        <v>1442.3</v>
      </c>
      <c r="H132" s="361">
        <f>IFERROR(VLOOKUP($C132,'2-SINAPI MAIO 2018'!$A$1:$D$11396,4,0),IFERROR(VLOOKUP($C132,'3-COMPO.ADM.PRF '!$B$12:$I$201,8,0),""))</f>
        <v>2.14</v>
      </c>
      <c r="I132" s="364">
        <f>H132*'5-BDI'!$E$29</f>
        <v>2.7443360000000001</v>
      </c>
      <c r="J132" s="96">
        <f>TRUNC(G132*H132,2)</f>
        <v>3086.52</v>
      </c>
      <c r="K132" s="444">
        <f>TRUNC(G132*I132,2)</f>
        <v>3958.15</v>
      </c>
    </row>
    <row r="133" spans="2:62" ht="15">
      <c r="B133" s="672" t="s">
        <v>2</v>
      </c>
      <c r="C133" s="673"/>
      <c r="D133" s="673"/>
      <c r="E133" s="673"/>
      <c r="F133" s="673"/>
      <c r="G133" s="673"/>
      <c r="H133" s="673"/>
      <c r="I133" s="486"/>
      <c r="J133" s="445">
        <f>SUM(J132:J132)</f>
        <v>3086.52</v>
      </c>
      <c r="K133" s="445">
        <f>SUM(K132:K132)</f>
        <v>3958.15</v>
      </c>
    </row>
    <row r="134" spans="2:62" ht="15.75" thickBot="1">
      <c r="B134" s="677"/>
      <c r="C134" s="678"/>
      <c r="D134" s="678"/>
      <c r="E134" s="678"/>
      <c r="F134" s="678"/>
      <c r="G134" s="678"/>
      <c r="H134" s="678"/>
      <c r="I134" s="678"/>
      <c r="J134" s="678"/>
      <c r="K134" s="448"/>
    </row>
    <row r="135" spans="2:62" ht="15.75" thickBot="1">
      <c r="B135" s="699" t="s">
        <v>21</v>
      </c>
      <c r="C135" s="700"/>
      <c r="D135" s="700"/>
      <c r="E135" s="700"/>
      <c r="F135" s="700"/>
      <c r="G135" s="700"/>
      <c r="H135" s="700"/>
      <c r="I135" s="701"/>
      <c r="J135" s="682">
        <f>TRUNC(SUM(J133,J129,J106,J85,J55,J46,J43,J38,J34,J22,J14),2)</f>
        <v>272852.73</v>
      </c>
      <c r="K135" s="683"/>
    </row>
    <row r="136" spans="2:62" ht="23.25" customHeight="1" thickBot="1">
      <c r="B136" s="679" t="s">
        <v>13</v>
      </c>
      <c r="C136" s="680"/>
      <c r="D136" s="680"/>
      <c r="E136" s="680"/>
      <c r="F136" s="680"/>
      <c r="G136" s="680"/>
      <c r="H136" s="680"/>
      <c r="I136" s="681"/>
      <c r="J136" s="682">
        <f>TRUNC(SUM(K133,K129,K106,K85,K55,K46,K43,K38,K34,K22,K14),2)</f>
        <v>355556.84</v>
      </c>
      <c r="K136" s="683"/>
    </row>
    <row r="137" spans="2:62">
      <c r="B137" s="454"/>
      <c r="C137" s="370"/>
      <c r="D137" s="371"/>
      <c r="E137" s="372"/>
      <c r="F137" s="373"/>
      <c r="G137" s="374"/>
      <c r="H137" s="375"/>
      <c r="I137" s="375"/>
      <c r="J137" s="449"/>
      <c r="K137" s="455"/>
    </row>
    <row r="138" spans="2:62">
      <c r="B138" s="454"/>
      <c r="C138" s="370"/>
      <c r="D138" s="371"/>
      <c r="E138" s="372"/>
      <c r="F138" s="373"/>
      <c r="G138" s="374"/>
      <c r="H138" s="375"/>
      <c r="I138" s="375"/>
      <c r="J138" s="449"/>
      <c r="K138" s="455"/>
    </row>
    <row r="139" spans="2:62">
      <c r="B139" s="454"/>
      <c r="C139" s="370"/>
      <c r="D139" s="371"/>
      <c r="E139" s="372"/>
      <c r="F139" s="373"/>
      <c r="G139" s="374"/>
      <c r="H139" s="375"/>
      <c r="I139" s="375"/>
      <c r="J139" s="449"/>
      <c r="K139" s="455"/>
    </row>
    <row r="140" spans="2:62" ht="15">
      <c r="B140" s="454"/>
      <c r="C140" s="51"/>
      <c r="D140" s="51" t="s">
        <v>12875</v>
      </c>
      <c r="E140" s="376"/>
      <c r="F140" s="396"/>
      <c r="G140" s="374"/>
      <c r="H140" s="375"/>
      <c r="I140" s="375"/>
      <c r="J140" s="449"/>
      <c r="K140" s="455"/>
    </row>
    <row r="141" spans="2:62" ht="15.75" thickBot="1">
      <c r="B141" s="456"/>
      <c r="C141" s="52"/>
      <c r="D141" s="52" t="s">
        <v>12876</v>
      </c>
      <c r="E141" s="457"/>
      <c r="F141" s="458"/>
      <c r="G141" s="459"/>
      <c r="H141" s="460"/>
      <c r="I141" s="460"/>
      <c r="J141" s="461"/>
      <c r="K141" s="462"/>
    </row>
  </sheetData>
  <protectedRanges>
    <protectedRange password="C715" sqref="G40:G42 C40:D42" name="Intervalo3_9_1" securityDescriptor="O:WDG:WDD:(A;;CC;;;S-1-5-21-331323738-3957049979-2397494211-500)"/>
    <protectedRange password="C715" sqref="C81:D82 G81:G82" name="Intervalo3_5_1" securityDescriptor="O:WDG:WDD:(A;;CC;;;S-1-5-21-331323738-3957049979-2397494211-500)"/>
    <protectedRange password="C715" sqref="B108 C83:C84 C118:D118 C43 B125:K125 E107:K107 C46 C126:D126 D108:K108 C106:C108 C38 G109:G114 C109:D114 B121:K121 C122:D122 G122 C79 B117:K117 G118 C34" name="Intervalo3" securityDescriptor="O:WDG:WDD:(A;;CC;;;S-1-5-21-331323738-3957049979-2397494211-500)"/>
    <protectedRange sqref="B108 B125 G125 B121 G107:G114 G121:G122 B117 G117:G118" name="Intervalo2"/>
    <protectedRange password="C715" sqref="G106:I106 B106:C106 B43:C43 G34:I34 G46:I46 E46 E38 G43:I43 E43:E44 E83:E85 G38:I38 E106 B34:C34 B46:C46 B38:C38 E123 G123:I123 B123:C123 E79 G79:I79 B79:C79 E119 G119:I119 B119:C119 E127:E129 G127:I129 B127:C129 G83:I85 B83:C85 E34" name="Intervalo3_18" securityDescriptor="O:WDG:WDD:(A;;CC;;;S-1-5-21-331323738-3957049979-2397494211-500)"/>
    <protectedRange sqref="G38:I38 B106 B34 G46:I46 G83:I85 B43 G106:I106 G43:I43 B46 B38 G123:I123 B123 G79:I79 B79 G119:I119 B119 G127:I129 B127:B129 B83:B85 G34:I34" name="Intervalo2_16"/>
    <protectedRange password="C715" sqref="B106 B43 B83:B85 B46 B38 B123 B79 B119 B127:B129 B34" name="Intervalo3_1_2_1" securityDescriptor="O:WDG:WDD:(A;;CC;;;S-1-5-21-331323738-3957049979-2397494211-500)"/>
    <protectedRange sqref="B106 B43 B83:B85 B46 B38 B123 B79 B119 B127:B129 B34" name="Intervalo2_1_2"/>
    <protectedRange password="C715" sqref="F106 F43 F83:F85 F46 F38 F123 F79 F119 F127:F129 F34" name="Intervalo3_4_1_1_5" securityDescriptor="O:WDG:WDD:(A;;CC;;;S-1-5-21-331323738-3957049979-2397494211-500)"/>
    <protectedRange password="C715" sqref="B133 B115:B116" name="Intervalo3_19" securityDescriptor="O:WDG:WDD:(A;;CC;;;S-1-5-21-331323738-3957049979-2397494211-500)"/>
    <protectedRange sqref="B133 B115:B116" name="Intervalo2_17"/>
    <protectedRange password="C715" sqref="B133 B115:B116" name="Intervalo3_1_3" securityDescriptor="O:WDG:WDD:(A;;CC;;;S-1-5-21-331323738-3957049979-2397494211-500)"/>
    <protectedRange sqref="B133 B115:B116" name="Intervalo2_1_3"/>
    <protectedRange password="C715" sqref="F133 F115:F116" name="Intervalo3_8_7" securityDescriptor="O:WDG:WDD:(A;;CC;;;S-1-5-21-331323738-3957049979-2397494211-500)"/>
    <protectedRange password="C715" sqref="F133 F115:F116" name="Intervalo3_3_1_7" securityDescriptor="O:WDG:WDD:(A;;CC;;;S-1-5-21-331323738-3957049979-2397494211-500)"/>
    <protectedRange password="C715" sqref="F133 F115:F116" name="Intervalo3_4_1_1_1_1_7" securityDescriptor="O:WDG:WDD:(A;;CC;;;S-1-5-21-331323738-3957049979-2397494211-500)"/>
  </protectedRanges>
  <mergeCells count="29">
    <mergeCell ref="B136:I136"/>
    <mergeCell ref="J135:K135"/>
    <mergeCell ref="J136:K136"/>
    <mergeCell ref="B2:K2"/>
    <mergeCell ref="B8:K8"/>
    <mergeCell ref="B3:K3"/>
    <mergeCell ref="B4:K4"/>
    <mergeCell ref="B5:K5"/>
    <mergeCell ref="B6:K6"/>
    <mergeCell ref="B7:K7"/>
    <mergeCell ref="B123:H123"/>
    <mergeCell ref="B135:I135"/>
    <mergeCell ref="B79:H79"/>
    <mergeCell ref="B115:H115"/>
    <mergeCell ref="B119:H119"/>
    <mergeCell ref="B129:H129"/>
    <mergeCell ref="B85:H85"/>
    <mergeCell ref="B106:H106"/>
    <mergeCell ref="B127:H127"/>
    <mergeCell ref="B134:J134"/>
    <mergeCell ref="B83:H83"/>
    <mergeCell ref="B133:H133"/>
    <mergeCell ref="B46:H46"/>
    <mergeCell ref="B22:H22"/>
    <mergeCell ref="B34:H34"/>
    <mergeCell ref="B14:H14"/>
    <mergeCell ref="B55:H55"/>
    <mergeCell ref="B43:H43"/>
    <mergeCell ref="B38:H38"/>
  </mergeCells>
  <printOptions horizontalCentered="1"/>
  <pageMargins left="0.59055118110236227" right="0.39370078740157483" top="0.19685039370078741" bottom="0.19685039370078741" header="0" footer="0"/>
  <pageSetup paperSize="9" scale="45" orientation="portrait" r:id="rId1"/>
  <headerFooter>
    <oddFooter>Página &amp;P de &amp;N</oddFooter>
  </headerFooter>
  <rowBreaks count="1" manualBreakCount="1">
    <brk id="98" min="1" max="10" man="1"/>
  </rowBreaks>
  <drawing r:id="rId2"/>
</worksheet>
</file>

<file path=xl/worksheets/sheet5.xml><?xml version="1.0" encoding="utf-8"?>
<worksheet xmlns="http://schemas.openxmlformats.org/spreadsheetml/2006/main" xmlns:r="http://schemas.openxmlformats.org/officeDocument/2006/relationships">
  <dimension ref="B1:E45"/>
  <sheetViews>
    <sheetView topLeftCell="A4" workbookViewId="0">
      <selection activeCell="F27" sqref="F27"/>
    </sheetView>
  </sheetViews>
  <sheetFormatPr defaultRowHeight="12.75"/>
  <cols>
    <col min="2" max="2" width="5.85546875" customWidth="1"/>
    <col min="3" max="3" width="82.85546875" bestFit="1" customWidth="1"/>
    <col min="4" max="4" width="20.7109375" bestFit="1" customWidth="1"/>
  </cols>
  <sheetData>
    <row r="1" spans="2:4" ht="38.25" customHeight="1"/>
    <row r="2" spans="2:4">
      <c r="B2" s="703" t="s">
        <v>6211</v>
      </c>
      <c r="C2" s="704"/>
      <c r="D2" s="705"/>
    </row>
    <row r="3" spans="2:4">
      <c r="B3" s="706"/>
      <c r="C3" s="707"/>
      <c r="D3" s="708"/>
    </row>
    <row r="4" spans="2:4">
      <c r="B4" s="706"/>
      <c r="C4" s="707"/>
      <c r="D4" s="708"/>
    </row>
    <row r="5" spans="2:4">
      <c r="B5" s="709"/>
      <c r="C5" s="710"/>
      <c r="D5" s="711"/>
    </row>
    <row r="6" spans="2:4" ht="16.5">
      <c r="B6" s="712" t="s">
        <v>25</v>
      </c>
      <c r="C6" s="712"/>
      <c r="D6" s="54" t="s">
        <v>6212</v>
      </c>
    </row>
    <row r="7" spans="2:4" ht="15.75">
      <c r="B7" s="713" t="s">
        <v>6213</v>
      </c>
      <c r="C7" s="713"/>
      <c r="D7" s="55"/>
    </row>
    <row r="8" spans="2:4" ht="47.25">
      <c r="B8" s="56" t="s">
        <v>6214</v>
      </c>
      <c r="C8" s="57" t="s">
        <v>6215</v>
      </c>
      <c r="D8" s="58">
        <v>0.04</v>
      </c>
    </row>
    <row r="9" spans="2:4" ht="15.75">
      <c r="B9" s="56"/>
      <c r="C9" s="59" t="s">
        <v>6216</v>
      </c>
      <c r="D9" s="60">
        <f>SUM(D8)</f>
        <v>0.04</v>
      </c>
    </row>
    <row r="10" spans="2:4" ht="15.75">
      <c r="B10" s="56"/>
      <c r="C10" s="57"/>
      <c r="D10" s="60"/>
    </row>
    <row r="11" spans="2:4" ht="15.75">
      <c r="B11" s="713" t="s">
        <v>6217</v>
      </c>
      <c r="C11" s="713"/>
      <c r="D11" s="60"/>
    </row>
    <row r="12" spans="2:4" ht="15.75">
      <c r="B12" s="56" t="s">
        <v>6218</v>
      </c>
      <c r="C12" s="57" t="s">
        <v>6219</v>
      </c>
      <c r="D12" s="58">
        <v>1.21E-2</v>
      </c>
    </row>
    <row r="13" spans="2:4" ht="15.75">
      <c r="B13" s="56" t="s">
        <v>6220</v>
      </c>
      <c r="C13" s="57" t="s">
        <v>6221</v>
      </c>
      <c r="D13" s="58">
        <v>4.0000000000000001E-3</v>
      </c>
    </row>
    <row r="14" spans="2:4" ht="15.75">
      <c r="B14" s="56" t="s">
        <v>6220</v>
      </c>
      <c r="C14" s="57" t="s">
        <v>6222</v>
      </c>
      <c r="D14" s="58">
        <v>4.0000000000000001E-3</v>
      </c>
    </row>
    <row r="15" spans="2:4" ht="15.75">
      <c r="B15" s="56" t="s">
        <v>6223</v>
      </c>
      <c r="C15" s="61" t="s">
        <v>6224</v>
      </c>
      <c r="D15" s="58">
        <v>1.2E-2</v>
      </c>
    </row>
    <row r="16" spans="2:4" ht="15.75">
      <c r="B16" s="56" t="s">
        <v>6225</v>
      </c>
      <c r="C16" s="57" t="s">
        <v>6226</v>
      </c>
      <c r="D16" s="58">
        <v>7.3999999999999996E-2</v>
      </c>
    </row>
    <row r="17" spans="2:5" ht="15.75">
      <c r="B17" s="56"/>
      <c r="C17" s="59" t="s">
        <v>6227</v>
      </c>
      <c r="D17" s="60">
        <f>SUM(D12:D16)</f>
        <v>0.1061</v>
      </c>
    </row>
    <row r="18" spans="2:5" ht="15.75">
      <c r="B18" s="56"/>
      <c r="C18" s="62"/>
      <c r="D18" s="60"/>
    </row>
    <row r="19" spans="2:5" ht="15.75">
      <c r="B19" s="713" t="s">
        <v>6228</v>
      </c>
      <c r="C19" s="713"/>
      <c r="D19" s="60"/>
    </row>
    <row r="20" spans="2:5" ht="15.75">
      <c r="B20" s="56" t="s">
        <v>6229</v>
      </c>
      <c r="C20" s="63" t="s">
        <v>6740</v>
      </c>
      <c r="D20" s="60"/>
    </row>
    <row r="21" spans="2:5" ht="15.75">
      <c r="B21" s="56" t="s">
        <v>6230</v>
      </c>
      <c r="C21" s="64" t="s">
        <v>6231</v>
      </c>
      <c r="D21" s="58">
        <v>0.4</v>
      </c>
    </row>
    <row r="22" spans="2:5" ht="15.75">
      <c r="B22" s="56" t="s">
        <v>6232</v>
      </c>
      <c r="C22" s="65" t="s">
        <v>6233</v>
      </c>
      <c r="D22" s="58">
        <v>0.05</v>
      </c>
    </row>
    <row r="23" spans="2:5" ht="15.75">
      <c r="B23" s="56" t="s">
        <v>6234</v>
      </c>
      <c r="C23" s="66" t="s">
        <v>6235</v>
      </c>
      <c r="D23" s="60">
        <f>D22*D21</f>
        <v>2.0000000000000004E-2</v>
      </c>
    </row>
    <row r="24" spans="2:5" ht="15.75">
      <c r="B24" s="56" t="s">
        <v>6236</v>
      </c>
      <c r="C24" s="62" t="s">
        <v>6237</v>
      </c>
      <c r="D24" s="67">
        <v>6.4999999999999997E-3</v>
      </c>
    </row>
    <row r="25" spans="2:5" ht="15.75">
      <c r="B25" s="56" t="s">
        <v>6238</v>
      </c>
      <c r="C25" s="62" t="s">
        <v>6239</v>
      </c>
      <c r="D25" s="67">
        <v>0.03</v>
      </c>
    </row>
    <row r="26" spans="2:5" ht="15.75">
      <c r="B26" s="56" t="s">
        <v>6738</v>
      </c>
      <c r="C26" s="62" t="s">
        <v>6739</v>
      </c>
      <c r="D26" s="67">
        <v>4.4999999999999998E-2</v>
      </c>
    </row>
    <row r="27" spans="2:5" ht="15.75">
      <c r="B27" s="56"/>
      <c r="C27" s="59" t="s">
        <v>6240</v>
      </c>
      <c r="D27" s="60">
        <f>SUM(D23:D26)</f>
        <v>0.10150000000000001</v>
      </c>
    </row>
    <row r="28" spans="2:5" ht="15.75">
      <c r="B28" s="68"/>
      <c r="C28" s="68"/>
      <c r="D28" s="60"/>
    </row>
    <row r="29" spans="2:5" ht="15.75">
      <c r="B29" s="713" t="s">
        <v>6241</v>
      </c>
      <c r="C29" s="713"/>
      <c r="D29" s="60">
        <f>ROUND((1+D8+D13+D15+D14)*(1+D12)*(1+D16)/(1-D27)-1,4)</f>
        <v>0.28239999999999998</v>
      </c>
      <c r="E29" s="300">
        <f>1+D29</f>
        <v>1.2824</v>
      </c>
    </row>
    <row r="30" spans="2:5">
      <c r="B30" s="702" t="s">
        <v>6242</v>
      </c>
      <c r="C30" s="702"/>
      <c r="D30" s="702"/>
    </row>
    <row r="31" spans="2:5">
      <c r="B31" s="702"/>
      <c r="C31" s="702"/>
      <c r="D31" s="702"/>
    </row>
    <row r="32" spans="2:5">
      <c r="B32" s="702"/>
      <c r="C32" s="702"/>
      <c r="D32" s="702"/>
    </row>
    <row r="33" spans="2:4">
      <c r="B33" s="702"/>
      <c r="C33" s="702"/>
      <c r="D33" s="702"/>
    </row>
    <row r="34" spans="2:4">
      <c r="B34" s="702"/>
      <c r="C34" s="702"/>
      <c r="D34" s="702"/>
    </row>
    <row r="35" spans="2:4">
      <c r="B35" s="702"/>
      <c r="C35" s="702"/>
      <c r="D35" s="702"/>
    </row>
    <row r="36" spans="2:4">
      <c r="B36" s="702"/>
      <c r="C36" s="702"/>
      <c r="D36" s="702"/>
    </row>
    <row r="37" spans="2:4">
      <c r="B37" s="702"/>
      <c r="C37" s="702"/>
      <c r="D37" s="702"/>
    </row>
    <row r="38" spans="2:4">
      <c r="B38" s="702"/>
      <c r="C38" s="702"/>
      <c r="D38" s="702"/>
    </row>
    <row r="39" spans="2:4">
      <c r="B39" s="702"/>
      <c r="C39" s="702"/>
      <c r="D39" s="702"/>
    </row>
    <row r="40" spans="2:4">
      <c r="B40" s="702"/>
      <c r="C40" s="702"/>
      <c r="D40" s="702"/>
    </row>
    <row r="41" spans="2:4">
      <c r="B41" s="702"/>
      <c r="C41" s="702"/>
      <c r="D41" s="702"/>
    </row>
    <row r="42" spans="2:4">
      <c r="B42" s="702"/>
      <c r="C42" s="702"/>
      <c r="D42" s="702"/>
    </row>
    <row r="43" spans="2:4">
      <c r="B43" s="702"/>
      <c r="C43" s="702"/>
      <c r="D43" s="702"/>
    </row>
    <row r="44" spans="2:4" ht="56.25" customHeight="1">
      <c r="B44" s="702"/>
      <c r="C44" s="702"/>
      <c r="D44" s="702"/>
    </row>
    <row r="45" spans="2:4">
      <c r="C45" s="8"/>
    </row>
  </sheetData>
  <mergeCells count="7">
    <mergeCell ref="B30:D44"/>
    <mergeCell ref="B2:D5"/>
    <mergeCell ref="B6:C6"/>
    <mergeCell ref="B7:C7"/>
    <mergeCell ref="B11:C11"/>
    <mergeCell ref="B19:C19"/>
    <mergeCell ref="B29:C29"/>
  </mergeCells>
  <pageMargins left="0.511811024" right="0.511811024" top="0.78740157499999996" bottom="0.78740157499999996" header="0.31496062000000002" footer="0.31496062000000002"/>
  <legacyDrawing r:id="rId1"/>
</worksheet>
</file>

<file path=xl/worksheets/sheet6.xml><?xml version="1.0" encoding="utf-8"?>
<worksheet xmlns="http://schemas.openxmlformats.org/spreadsheetml/2006/main" xmlns:r="http://schemas.openxmlformats.org/officeDocument/2006/relationships">
  <dimension ref="B1:I42"/>
  <sheetViews>
    <sheetView tabSelected="1" view="pageBreakPreview" topLeftCell="A7" zoomScale="70" zoomScaleNormal="70" zoomScaleSheetLayoutView="70" workbookViewId="0">
      <selection activeCell="G41" sqref="B2:G41"/>
    </sheetView>
  </sheetViews>
  <sheetFormatPr defaultRowHeight="12.75"/>
  <cols>
    <col min="2" max="2" width="10.85546875" customWidth="1"/>
    <col min="3" max="3" width="58.140625" customWidth="1"/>
    <col min="4" max="4" width="23.42578125" style="9" bestFit="1" customWidth="1"/>
    <col min="5" max="5" width="16.7109375" customWidth="1"/>
    <col min="6" max="7" width="21" customWidth="1"/>
    <col min="8" max="8" width="18.5703125" customWidth="1"/>
    <col min="9" max="9" width="10.140625" bestFit="1" customWidth="1"/>
  </cols>
  <sheetData>
    <row r="1" spans="2:8" ht="47.25" customHeight="1" thickBot="1"/>
    <row r="2" spans="2:8" ht="97.5" customHeight="1" thickBot="1">
      <c r="B2" s="655"/>
      <c r="C2" s="656"/>
      <c r="D2" s="656"/>
      <c r="E2" s="656"/>
      <c r="F2" s="656"/>
      <c r="G2" s="657"/>
    </row>
    <row r="3" spans="2:8" ht="15">
      <c r="B3" s="690" t="str">
        <f>'4-ORÇAMENTO'!B3:G3</f>
        <v>OBRA: MANUTENÇÃO E REVITALIÇÃO DO GINÁSIO ESPORTIVO</v>
      </c>
      <c r="C3" s="691"/>
      <c r="D3" s="691"/>
      <c r="E3" s="691"/>
      <c r="F3" s="691"/>
      <c r="G3" s="692"/>
    </row>
    <row r="4" spans="2:8" ht="15">
      <c r="B4" s="719" t="str">
        <f>'4-ORÇAMENTO'!B4:G4</f>
        <v>LOCAL: GINÁSIO JORGE MUSSA</v>
      </c>
      <c r="C4" s="720"/>
      <c r="D4" s="720"/>
      <c r="E4" s="720"/>
      <c r="F4" s="720"/>
      <c r="G4" s="746"/>
    </row>
    <row r="5" spans="2:8" ht="15">
      <c r="B5" s="719" t="str">
        <f>'4-ORÇAMENTO'!B5:G5</f>
        <v>ENDEREÇO: RUA GONÇALO DOMINGOS DE CAMPOS, S/N, FIGUEIRINHA</v>
      </c>
      <c r="C5" s="720"/>
      <c r="D5" s="720"/>
      <c r="E5" s="720"/>
      <c r="F5" s="720"/>
      <c r="G5" s="746"/>
    </row>
    <row r="6" spans="2:8" ht="15" customHeight="1">
      <c r="B6" s="719" t="str">
        <f>'4-ORÇAMENTO'!B6:G6</f>
        <v>MUNICÍPIO: VÁRZEA GRANDE - MT</v>
      </c>
      <c r="C6" s="720"/>
      <c r="D6" s="720"/>
      <c r="E6" s="720"/>
      <c r="F6" s="720"/>
      <c r="G6" s="746"/>
    </row>
    <row r="7" spans="2:8" ht="15.75" thickBot="1">
      <c r="B7" s="719" t="str">
        <f>'4-ORÇAMENTO'!B7:G7</f>
        <v>DATA BASE: SINAPI MAIO- COM DESONERAÇÃO / 2018 - BDI - 28,24%</v>
      </c>
      <c r="C7" s="720"/>
      <c r="D7" s="720"/>
      <c r="E7" s="720"/>
      <c r="F7" s="720"/>
      <c r="G7" s="746"/>
    </row>
    <row r="8" spans="2:8" ht="16.5" customHeight="1" thickBot="1">
      <c r="B8" s="728" t="s">
        <v>53</v>
      </c>
      <c r="C8" s="729"/>
      <c r="D8" s="729"/>
      <c r="E8" s="729"/>
      <c r="F8" s="729"/>
      <c r="G8" s="747"/>
    </row>
    <row r="9" spans="2:8" ht="17.25" thickBot="1">
      <c r="B9" s="730" t="s">
        <v>4</v>
      </c>
      <c r="C9" s="732" t="s">
        <v>14</v>
      </c>
      <c r="D9" s="734" t="s">
        <v>12</v>
      </c>
      <c r="E9" s="735"/>
      <c r="F9" s="728" t="s">
        <v>15</v>
      </c>
      <c r="G9" s="747"/>
    </row>
    <row r="10" spans="2:8" ht="16.5" thickBot="1">
      <c r="B10" s="731"/>
      <c r="C10" s="733"/>
      <c r="D10" s="10" t="s">
        <v>16</v>
      </c>
      <c r="E10" s="11" t="s">
        <v>17</v>
      </c>
      <c r="F10" s="13" t="s">
        <v>18</v>
      </c>
      <c r="G10" s="748" t="s">
        <v>19</v>
      </c>
    </row>
    <row r="11" spans="2:8" ht="18">
      <c r="B11" s="723" t="str">
        <f>'4-ORÇAMENTO'!B10</f>
        <v>1.0</v>
      </c>
      <c r="C11" s="722" t="str">
        <f>'4-ORÇAMENTO'!E10</f>
        <v>ADIMINISTRAÇÃO LOCAL</v>
      </c>
      <c r="D11" s="727">
        <f>'4-ORÇAMENTO'!K14</f>
        <v>31777.58</v>
      </c>
      <c r="E11" s="716">
        <f>D11/$D$35</f>
        <v>8.9374120885988298E-2</v>
      </c>
      <c r="F11" s="12">
        <f>$D$11/2</f>
        <v>15888.79</v>
      </c>
      <c r="G11" s="749">
        <f>$D$11/2</f>
        <v>15888.79</v>
      </c>
    </row>
    <row r="12" spans="2:8" ht="18">
      <c r="B12" s="723"/>
      <c r="C12" s="714"/>
      <c r="D12" s="715"/>
      <c r="E12" s="717"/>
      <c r="F12" s="476">
        <v>0.5</v>
      </c>
      <c r="G12" s="750">
        <v>0.5</v>
      </c>
      <c r="H12" s="4">
        <f>+G12+F12</f>
        <v>1</v>
      </c>
    </row>
    <row r="13" spans="2:8" ht="18">
      <c r="B13" s="723" t="str">
        <f>'4-ORÇAMENTO'!B15</f>
        <v>2.0</v>
      </c>
      <c r="C13" s="721" t="str">
        <f>'4-ORÇAMENTO'!E15</f>
        <v>INSTALAÇÕES DE CANTEIRO E SERVIÇOS PRELIMINARES</v>
      </c>
      <c r="D13" s="726">
        <f>'4-ORÇAMENTO'!K22</f>
        <v>21823.05</v>
      </c>
      <c r="E13" s="716">
        <f>D13/$D$35</f>
        <v>6.1377106400203121E-2</v>
      </c>
      <c r="F13" s="2">
        <f t="shared" ref="F13:G27" si="0">$D13*F14</f>
        <v>21823.05</v>
      </c>
      <c r="G13" s="751"/>
      <c r="H13" s="4"/>
    </row>
    <row r="14" spans="2:8" ht="18">
      <c r="B14" s="723"/>
      <c r="C14" s="722"/>
      <c r="D14" s="727"/>
      <c r="E14" s="717"/>
      <c r="F14" s="476">
        <v>1</v>
      </c>
      <c r="G14" s="752"/>
      <c r="H14" s="4">
        <f t="shared" ref="H14:H34" si="1">+G14+F14</f>
        <v>1</v>
      </c>
    </row>
    <row r="15" spans="2:8" ht="18">
      <c r="B15" s="723" t="str">
        <f>'4-ORÇAMENTO'!B23</f>
        <v>3.0</v>
      </c>
      <c r="C15" s="721" t="str">
        <f>'4-ORÇAMENTO'!E23</f>
        <v>DEMOLIÇÕES, REPARO E RETIRADAS</v>
      </c>
      <c r="D15" s="726">
        <f>'4-ORÇAMENTO'!K34</f>
        <v>21448.520000000004</v>
      </c>
      <c r="E15" s="716">
        <f>D15/$D$35</f>
        <v>6.032374458047271E-2</v>
      </c>
      <c r="F15" s="2">
        <f t="shared" si="0"/>
        <v>21448.520000000004</v>
      </c>
      <c r="G15" s="751"/>
      <c r="H15" s="4"/>
    </row>
    <row r="16" spans="2:8" ht="18">
      <c r="B16" s="723"/>
      <c r="C16" s="722"/>
      <c r="D16" s="727"/>
      <c r="E16" s="717"/>
      <c r="F16" s="476">
        <v>1</v>
      </c>
      <c r="G16" s="753"/>
      <c r="H16" s="4">
        <f t="shared" si="1"/>
        <v>1</v>
      </c>
    </row>
    <row r="17" spans="2:8" ht="18">
      <c r="B17" s="723" t="str">
        <f>'4-ORÇAMENTO'!B35</f>
        <v>4.0</v>
      </c>
      <c r="C17" s="718" t="str">
        <f>'4-ORÇAMENTO'!E35</f>
        <v xml:space="preserve">COBERTURA </v>
      </c>
      <c r="D17" s="715">
        <f>'4-ORÇAMENTO'!K38</f>
        <v>72801.87</v>
      </c>
      <c r="E17" s="716">
        <f>D17/$D$35</f>
        <v>0.20475451969929756</v>
      </c>
      <c r="F17" s="2">
        <f t="shared" si="0"/>
        <v>21840.560999999998</v>
      </c>
      <c r="G17" s="751">
        <f t="shared" si="0"/>
        <v>50961.308999999994</v>
      </c>
      <c r="H17" s="4"/>
    </row>
    <row r="18" spans="2:8" ht="18">
      <c r="B18" s="723"/>
      <c r="C18" s="714"/>
      <c r="D18" s="715"/>
      <c r="E18" s="717"/>
      <c r="F18" s="476">
        <v>0.3</v>
      </c>
      <c r="G18" s="750">
        <v>0.7</v>
      </c>
      <c r="H18" s="4">
        <f t="shared" si="1"/>
        <v>1</v>
      </c>
    </row>
    <row r="19" spans="2:8" ht="18">
      <c r="B19" s="723" t="str">
        <f>'4-ORÇAMENTO'!B39</f>
        <v>5.0</v>
      </c>
      <c r="C19" s="714" t="str">
        <f>'4-ORÇAMENTO'!E39</f>
        <v xml:space="preserve">ESQUADRIAS </v>
      </c>
      <c r="D19" s="715">
        <f>'4-ORÇAMENTO'!K43</f>
        <v>15464.060000000001</v>
      </c>
      <c r="E19" s="716">
        <f>D19/$D$35</f>
        <v>4.3492511633301728E-2</v>
      </c>
      <c r="F19" s="2"/>
      <c r="G19" s="751">
        <f t="shared" si="0"/>
        <v>15464.060000000001</v>
      </c>
      <c r="H19" s="4"/>
    </row>
    <row r="20" spans="2:8" ht="18">
      <c r="B20" s="723"/>
      <c r="C20" s="714"/>
      <c r="D20" s="715"/>
      <c r="E20" s="717"/>
      <c r="F20" s="3"/>
      <c r="G20" s="750">
        <v>1</v>
      </c>
      <c r="H20" s="4">
        <f t="shared" si="1"/>
        <v>1</v>
      </c>
    </row>
    <row r="21" spans="2:8" ht="18">
      <c r="B21" s="723" t="str">
        <f>'4-ORÇAMENTO'!B44</f>
        <v>6.0</v>
      </c>
      <c r="C21" s="714" t="str">
        <f>'4-ORÇAMENTO'!E44</f>
        <v xml:space="preserve">FORROS </v>
      </c>
      <c r="D21" s="715">
        <f>'4-ORÇAMENTO'!K46</f>
        <v>5968.28</v>
      </c>
      <c r="E21" s="716">
        <f>D21/$D$35</f>
        <v>1.6785726861561712E-2</v>
      </c>
      <c r="F21" s="2"/>
      <c r="G21" s="751">
        <f t="shared" si="0"/>
        <v>5968.28</v>
      </c>
      <c r="H21" s="4"/>
    </row>
    <row r="22" spans="2:8" ht="18">
      <c r="B22" s="723"/>
      <c r="C22" s="714"/>
      <c r="D22" s="715"/>
      <c r="E22" s="717"/>
      <c r="F22" s="3"/>
      <c r="G22" s="750">
        <v>1</v>
      </c>
      <c r="H22" s="4">
        <f t="shared" si="1"/>
        <v>1</v>
      </c>
    </row>
    <row r="23" spans="2:8" ht="18" customHeight="1">
      <c r="B23" s="723" t="str">
        <f>'4-ORÇAMENTO'!B47</f>
        <v>7.0</v>
      </c>
      <c r="C23" s="721" t="str">
        <f>'4-ORÇAMENTO'!E47</f>
        <v xml:space="preserve">PINTURA INTERNA E EXTERNA </v>
      </c>
      <c r="D23" s="726">
        <f>'4-ORÇAMENTO'!K55</f>
        <v>56829</v>
      </c>
      <c r="E23" s="716">
        <f>D23/$D$35</f>
        <v>0.15983098511056629</v>
      </c>
      <c r="F23" s="2">
        <f t="shared" si="0"/>
        <v>11365.800000000001</v>
      </c>
      <c r="G23" s="751">
        <f t="shared" si="0"/>
        <v>45463.200000000004</v>
      </c>
      <c r="H23" s="4"/>
    </row>
    <row r="24" spans="2:8" ht="18" customHeight="1">
      <c r="B24" s="723"/>
      <c r="C24" s="722"/>
      <c r="D24" s="727"/>
      <c r="E24" s="717"/>
      <c r="F24" s="476">
        <v>0.2</v>
      </c>
      <c r="G24" s="750">
        <v>0.8</v>
      </c>
      <c r="H24" s="4">
        <f t="shared" si="1"/>
        <v>1</v>
      </c>
    </row>
    <row r="25" spans="2:8" ht="18" customHeight="1">
      <c r="B25" s="723" t="str">
        <f>'4-ORÇAMENTO'!B56</f>
        <v>8.0</v>
      </c>
      <c r="C25" s="721" t="str">
        <f>'4-ORÇAMENTO'!E56</f>
        <v xml:space="preserve">INSTALAÇÕES HIDROSSANITÁRIAS - CONSTRUÇÃO DE BANHEIROS NOVOS E RECONSTRUÇÃO DOS EXISTENTES </v>
      </c>
      <c r="D25" s="726">
        <f>'4-ORÇAMENTO'!K85</f>
        <v>30416.020000000004</v>
      </c>
      <c r="E25" s="716">
        <f>D25/$D$35</f>
        <v>8.5544747219600675E-2</v>
      </c>
      <c r="F25" s="2"/>
      <c r="G25" s="751">
        <f t="shared" si="0"/>
        <v>30416.020000000004</v>
      </c>
      <c r="H25" s="4"/>
    </row>
    <row r="26" spans="2:8" ht="18" customHeight="1">
      <c r="B26" s="723"/>
      <c r="C26" s="722"/>
      <c r="D26" s="727"/>
      <c r="E26" s="717"/>
      <c r="F26" s="3"/>
      <c r="G26" s="750">
        <v>1</v>
      </c>
      <c r="H26" s="4">
        <f t="shared" si="1"/>
        <v>1</v>
      </c>
    </row>
    <row r="27" spans="2:8" ht="18" customHeight="1">
      <c r="B27" s="723" t="str">
        <f>'4-ORÇAMENTO'!B86</f>
        <v>9.0</v>
      </c>
      <c r="C27" s="721" t="str">
        <f>'4-ORÇAMENTO'!E86</f>
        <v xml:space="preserve">INSTALAÇÕES ELÉTRICAS </v>
      </c>
      <c r="D27" s="726">
        <f>'4-ORÇAMENTO'!K106</f>
        <v>20629.32</v>
      </c>
      <c r="E27" s="716">
        <f>D27/$D$35</f>
        <v>5.8019752903642634E-2</v>
      </c>
      <c r="F27" s="2">
        <f t="shared" si="0"/>
        <v>2062.9320000000002</v>
      </c>
      <c r="G27" s="751">
        <f t="shared" si="0"/>
        <v>18566.387999999999</v>
      </c>
      <c r="H27" s="4"/>
    </row>
    <row r="28" spans="2:8" ht="18" customHeight="1">
      <c r="B28" s="723"/>
      <c r="C28" s="722"/>
      <c r="D28" s="727"/>
      <c r="E28" s="717"/>
      <c r="F28" s="476">
        <v>0.1</v>
      </c>
      <c r="G28" s="750">
        <v>0.9</v>
      </c>
      <c r="H28" s="4">
        <f t="shared" si="1"/>
        <v>1</v>
      </c>
    </row>
    <row r="29" spans="2:8" ht="18">
      <c r="B29" s="723" t="str">
        <f>'4-ORÇAMENTO'!B107</f>
        <v>10.0</v>
      </c>
      <c r="C29" s="721" t="str">
        <f>'4-ORÇAMENTO'!E107</f>
        <v>SERVIÇOS DIVERSOS</v>
      </c>
      <c r="D29" s="738">
        <f>'4-ORÇAMENTO'!K129</f>
        <v>74440.990000000005</v>
      </c>
      <c r="E29" s="716">
        <f>D29/$D$35</f>
        <v>0.20936452804564243</v>
      </c>
      <c r="F29" s="2">
        <f t="shared" ref="F29:G29" si="2">$D29*F30</f>
        <v>66996.891000000003</v>
      </c>
      <c r="G29" s="751">
        <f t="shared" si="2"/>
        <v>7444.0990000000011</v>
      </c>
      <c r="H29" s="4"/>
    </row>
    <row r="30" spans="2:8" ht="18">
      <c r="B30" s="723"/>
      <c r="C30" s="722"/>
      <c r="D30" s="739"/>
      <c r="E30" s="717"/>
      <c r="F30" s="476">
        <v>0.9</v>
      </c>
      <c r="G30" s="750">
        <v>0.1</v>
      </c>
      <c r="H30" s="4">
        <f t="shared" si="1"/>
        <v>1</v>
      </c>
    </row>
    <row r="31" spans="2:8" ht="18">
      <c r="B31" s="723" t="str">
        <f>'4-ORÇAMENTO'!B131</f>
        <v>11.0</v>
      </c>
      <c r="C31" s="721" t="str">
        <f>'4-ORÇAMENTO'!E131</f>
        <v>LIMPEZA GERAL DA OBRA</v>
      </c>
      <c r="D31" s="738">
        <f>'4-ORÇAMENTO'!K133</f>
        <v>3958.15</v>
      </c>
      <c r="E31" s="716">
        <f>D31/$D$35</f>
        <v>1.1132256659722816E-2</v>
      </c>
      <c r="F31" s="2"/>
      <c r="G31" s="751">
        <f t="shared" ref="G31" si="3">$D31*G32</f>
        <v>3958.15</v>
      </c>
      <c r="H31" s="4"/>
    </row>
    <row r="32" spans="2:8" ht="18.75" thickBot="1">
      <c r="B32" s="723"/>
      <c r="C32" s="722"/>
      <c r="D32" s="739"/>
      <c r="E32" s="717"/>
      <c r="F32" s="3"/>
      <c r="G32" s="750">
        <v>1</v>
      </c>
      <c r="H32" s="4">
        <f t="shared" si="1"/>
        <v>1</v>
      </c>
    </row>
    <row r="33" spans="2:9" ht="18.75" thickBot="1">
      <c r="B33" s="736" t="s">
        <v>22</v>
      </c>
      <c r="C33" s="737"/>
      <c r="D33" s="467"/>
      <c r="E33" s="464"/>
      <c r="F33" s="473">
        <f>SUM(F11,F13,F15,F17,F19,F21,F23,F25,F27,F29,F31)</f>
        <v>161426.54399999999</v>
      </c>
      <c r="G33" s="470">
        <f>SUM(G11,G13,G15,G17,G19,G21,G23,G25,G27,G29,G31)</f>
        <v>194130.29599999997</v>
      </c>
      <c r="H33" s="4"/>
      <c r="I33" s="1"/>
    </row>
    <row r="34" spans="2:9" ht="18.75" thickBot="1">
      <c r="B34" s="736" t="s">
        <v>12519</v>
      </c>
      <c r="C34" s="737"/>
      <c r="D34" s="466"/>
      <c r="E34" s="465"/>
      <c r="F34" s="474">
        <f>F33/$D$35</f>
        <v>0.45401051488701494</v>
      </c>
      <c r="G34" s="471">
        <f t="shared" ref="G34" si="4">G33/$D$35</f>
        <v>0.54598948511298495</v>
      </c>
      <c r="H34" s="4">
        <f t="shared" si="1"/>
        <v>0.99999999999999989</v>
      </c>
      <c r="I34" s="1"/>
    </row>
    <row r="35" spans="2:9" ht="18.75" thickBot="1">
      <c r="B35" s="724" t="s">
        <v>12848</v>
      </c>
      <c r="C35" s="725"/>
      <c r="D35" s="468">
        <f>SUM(D11:D32)</f>
        <v>355556.84</v>
      </c>
      <c r="E35" s="469">
        <f>SUM(E11:E32)</f>
        <v>1</v>
      </c>
      <c r="F35" s="475">
        <f>F33</f>
        <v>161426.54399999999</v>
      </c>
      <c r="G35" s="472">
        <f>G33+F35</f>
        <v>355556.83999999997</v>
      </c>
    </row>
    <row r="36" spans="2:9" s="745" customFormat="1" ht="18">
      <c r="B36" s="740"/>
      <c r="C36" s="741"/>
      <c r="D36" s="742"/>
      <c r="E36" s="743"/>
      <c r="F36" s="744"/>
      <c r="G36" s="754"/>
    </row>
    <row r="37" spans="2:9" s="745" customFormat="1" ht="18">
      <c r="B37" s="740"/>
      <c r="C37" s="741"/>
      <c r="D37" s="742"/>
      <c r="E37" s="743"/>
      <c r="F37" s="744"/>
      <c r="G37" s="754"/>
    </row>
    <row r="38" spans="2:9" ht="18" customHeight="1">
      <c r="B38" s="43"/>
      <c r="C38" s="405"/>
      <c r="D38" s="44"/>
      <c r="E38" s="405"/>
      <c r="F38" s="405"/>
      <c r="G38" s="755"/>
    </row>
    <row r="39" spans="2:9" ht="14.25" customHeight="1">
      <c r="B39" s="43"/>
      <c r="C39" s="51" t="s">
        <v>12875</v>
      </c>
      <c r="D39" s="376"/>
      <c r="E39" s="405"/>
      <c r="F39" s="405"/>
      <c r="G39" s="755"/>
    </row>
    <row r="40" spans="2:9" ht="15">
      <c r="B40" s="53"/>
      <c r="C40" s="51" t="s">
        <v>12876</v>
      </c>
      <c r="D40" s="376"/>
      <c r="E40" s="46"/>
      <c r="F40" s="47"/>
      <c r="G40" s="320"/>
    </row>
    <row r="41" spans="2:9" ht="15.75" thickBot="1">
      <c r="B41" s="484"/>
      <c r="C41" s="52"/>
      <c r="D41" s="48"/>
      <c r="E41" s="49"/>
      <c r="F41" s="50"/>
      <c r="G41" s="756"/>
    </row>
    <row r="42" spans="2:9">
      <c r="B42" s="405"/>
      <c r="C42" s="405"/>
      <c r="D42" s="44"/>
      <c r="E42" s="405"/>
      <c r="F42" s="405"/>
      <c r="G42" s="405"/>
    </row>
  </sheetData>
  <mergeCells count="58">
    <mergeCell ref="E21:E22"/>
    <mergeCell ref="D25:D26"/>
    <mergeCell ref="E27:E28"/>
    <mergeCell ref="E23:E24"/>
    <mergeCell ref="E25:E26"/>
    <mergeCell ref="C25:C26"/>
    <mergeCell ref="B27:B28"/>
    <mergeCell ref="C27:C28"/>
    <mergeCell ref="D27:D28"/>
    <mergeCell ref="B2:G2"/>
    <mergeCell ref="B21:B22"/>
    <mergeCell ref="C21:C22"/>
    <mergeCell ref="D21:D22"/>
    <mergeCell ref="B23:B24"/>
    <mergeCell ref="C23:C24"/>
    <mergeCell ref="D23:D24"/>
    <mergeCell ref="B25:B26"/>
    <mergeCell ref="E17:E18"/>
    <mergeCell ref="B19:B20"/>
    <mergeCell ref="D13:D14"/>
    <mergeCell ref="B17:B18"/>
    <mergeCell ref="B34:C34"/>
    <mergeCell ref="E29:E30"/>
    <mergeCell ref="E31:E32"/>
    <mergeCell ref="B29:B30"/>
    <mergeCell ref="B31:B32"/>
    <mergeCell ref="C31:C32"/>
    <mergeCell ref="D31:D32"/>
    <mergeCell ref="B33:C33"/>
    <mergeCell ref="C29:C30"/>
    <mergeCell ref="D29:D30"/>
    <mergeCell ref="B35:C35"/>
    <mergeCell ref="D15:D16"/>
    <mergeCell ref="E13:E14"/>
    <mergeCell ref="E15:E16"/>
    <mergeCell ref="B7:G7"/>
    <mergeCell ref="B8:G8"/>
    <mergeCell ref="B9:B10"/>
    <mergeCell ref="C9:C10"/>
    <mergeCell ref="D9:E9"/>
    <mergeCell ref="F9:G9"/>
    <mergeCell ref="B11:B12"/>
    <mergeCell ref="C11:C12"/>
    <mergeCell ref="D11:D12"/>
    <mergeCell ref="E11:E12"/>
    <mergeCell ref="B13:B14"/>
    <mergeCell ref="C13:C14"/>
    <mergeCell ref="B3:G3"/>
    <mergeCell ref="B4:G4"/>
    <mergeCell ref="B5:G5"/>
    <mergeCell ref="B6:G6"/>
    <mergeCell ref="C15:C16"/>
    <mergeCell ref="B15:B16"/>
    <mergeCell ref="C19:C20"/>
    <mergeCell ref="D19:D20"/>
    <mergeCell ref="E19:E20"/>
    <mergeCell ref="D17:D18"/>
    <mergeCell ref="C17:C18"/>
  </mergeCells>
  <phoneticPr fontId="30" type="noConversion"/>
  <conditionalFormatting sqref="F1:G1 F3:G1048576">
    <cfRule type="containsText" dxfId="32" priority="73" operator="containsText" text="%">
      <formula>NOT(ISERROR(SEARCH("%",F1)))</formula>
    </cfRule>
  </conditionalFormatting>
  <conditionalFormatting sqref="G11:G12 F11:F37">
    <cfRule type="containsText" dxfId="31" priority="71" operator="containsText" text="%">
      <formula>NOT(ISERROR(SEARCH("%",F11)))</formula>
    </cfRule>
  </conditionalFormatting>
  <conditionalFormatting sqref="F11:F37">
    <cfRule type="containsText" dxfId="30" priority="65" operator="containsText" text="%">
      <formula>NOT(ISERROR(SEARCH("%",F11)))</formula>
    </cfRule>
  </conditionalFormatting>
  <conditionalFormatting sqref="G16">
    <cfRule type="containsText" dxfId="29" priority="64" operator="containsText" text="%">
      <formula>NOT(ISERROR(SEARCH("%",G16)))</formula>
    </cfRule>
  </conditionalFormatting>
  <conditionalFormatting sqref="G16">
    <cfRule type="containsText" dxfId="28" priority="63" operator="containsText" text="%">
      <formula>NOT(ISERROR(SEARCH("%",G16)))</formula>
    </cfRule>
  </conditionalFormatting>
  <conditionalFormatting sqref="G20">
    <cfRule type="containsText" dxfId="27" priority="44" operator="containsText" text="%">
      <formula>NOT(ISERROR(SEARCH("%",G20)))</formula>
    </cfRule>
  </conditionalFormatting>
  <conditionalFormatting sqref="G20">
    <cfRule type="containsText" dxfId="26" priority="43" operator="containsText" text="%">
      <formula>NOT(ISERROR(SEARCH("%",G20)))</formula>
    </cfRule>
  </conditionalFormatting>
  <conditionalFormatting sqref="G20">
    <cfRule type="containsText" dxfId="25" priority="42" operator="containsText" text="%">
      <formula>NOT(ISERROR(SEARCH("%",G20)))</formula>
    </cfRule>
  </conditionalFormatting>
  <conditionalFormatting sqref="G20">
    <cfRule type="containsText" dxfId="24" priority="41" operator="containsText" text="%">
      <formula>NOT(ISERROR(SEARCH("%",G20)))</formula>
    </cfRule>
  </conditionalFormatting>
  <conditionalFormatting sqref="G23">
    <cfRule type="containsText" dxfId="23" priority="24" operator="containsText" text="%">
      <formula>NOT(ISERROR(SEARCH("%",G23)))</formula>
    </cfRule>
  </conditionalFormatting>
  <conditionalFormatting sqref="G23">
    <cfRule type="containsText" dxfId="22" priority="23" operator="containsText" text="%">
      <formula>NOT(ISERROR(SEARCH("%",G23)))</formula>
    </cfRule>
  </conditionalFormatting>
  <conditionalFormatting sqref="G24">
    <cfRule type="containsText" dxfId="21" priority="22" operator="containsText" text="%">
      <formula>NOT(ISERROR(SEARCH("%",G24)))</formula>
    </cfRule>
  </conditionalFormatting>
  <conditionalFormatting sqref="G24">
    <cfRule type="containsText" dxfId="20" priority="21" operator="containsText" text="%">
      <formula>NOT(ISERROR(SEARCH("%",G24)))</formula>
    </cfRule>
  </conditionalFormatting>
  <conditionalFormatting sqref="G22">
    <cfRule type="containsText" dxfId="19" priority="20" operator="containsText" text="%">
      <formula>NOT(ISERROR(SEARCH("%",G22)))</formula>
    </cfRule>
  </conditionalFormatting>
  <conditionalFormatting sqref="G22">
    <cfRule type="containsText" dxfId="18" priority="19" operator="containsText" text="%">
      <formula>NOT(ISERROR(SEARCH("%",G22)))</formula>
    </cfRule>
  </conditionalFormatting>
  <conditionalFormatting sqref="G26">
    <cfRule type="containsText" dxfId="17" priority="18" operator="containsText" text="%">
      <formula>NOT(ISERROR(SEARCH("%",G26)))</formula>
    </cfRule>
  </conditionalFormatting>
  <conditionalFormatting sqref="G26">
    <cfRule type="containsText" dxfId="16" priority="17" operator="containsText" text="%">
      <formula>NOT(ISERROR(SEARCH("%",G26)))</formula>
    </cfRule>
  </conditionalFormatting>
  <conditionalFormatting sqref="G27:G28">
    <cfRule type="containsText" dxfId="15" priority="16" operator="containsText" text="%">
      <formula>NOT(ISERROR(SEARCH("%",G27)))</formula>
    </cfRule>
  </conditionalFormatting>
  <conditionalFormatting sqref="G27:G28">
    <cfRule type="containsText" dxfId="14" priority="15" operator="containsText" text="%">
      <formula>NOT(ISERROR(SEARCH("%",G27)))</formula>
    </cfRule>
  </conditionalFormatting>
  <conditionalFormatting sqref="F28">
    <cfRule type="containsText" dxfId="13" priority="14" operator="containsText" text="%">
      <formula>NOT(ISERROR(SEARCH("%",F28)))</formula>
    </cfRule>
  </conditionalFormatting>
  <conditionalFormatting sqref="F28">
    <cfRule type="containsText" dxfId="12" priority="13" operator="containsText" text="%">
      <formula>NOT(ISERROR(SEARCH("%",F28)))</formula>
    </cfRule>
  </conditionalFormatting>
  <conditionalFormatting sqref="G28">
    <cfRule type="containsText" dxfId="11" priority="12" operator="containsText" text="%">
      <formula>NOT(ISERROR(SEARCH("%",G28)))</formula>
    </cfRule>
  </conditionalFormatting>
  <conditionalFormatting sqref="G28">
    <cfRule type="containsText" dxfId="10" priority="11" operator="containsText" text="%">
      <formula>NOT(ISERROR(SEARCH("%",G28)))</formula>
    </cfRule>
  </conditionalFormatting>
  <conditionalFormatting sqref="G18">
    <cfRule type="containsText" dxfId="9" priority="10" operator="containsText" text="%">
      <formula>NOT(ISERROR(SEARCH("%",G18)))</formula>
    </cfRule>
  </conditionalFormatting>
  <conditionalFormatting sqref="G18">
    <cfRule type="containsText" dxfId="8" priority="9" operator="containsText" text="%">
      <formula>NOT(ISERROR(SEARCH("%",G18)))</formula>
    </cfRule>
  </conditionalFormatting>
  <conditionalFormatting sqref="G30">
    <cfRule type="containsText" dxfId="7" priority="8" operator="containsText" text="%">
      <formula>NOT(ISERROR(SEARCH("%",G30)))</formula>
    </cfRule>
  </conditionalFormatting>
  <conditionalFormatting sqref="G30">
    <cfRule type="containsText" dxfId="6" priority="7" operator="containsText" text="%">
      <formula>NOT(ISERROR(SEARCH("%",G30)))</formula>
    </cfRule>
  </conditionalFormatting>
  <conditionalFormatting sqref="G30">
    <cfRule type="containsText" dxfId="5" priority="6" operator="containsText" text="%">
      <formula>NOT(ISERROR(SEARCH("%",G30)))</formula>
    </cfRule>
  </conditionalFormatting>
  <conditionalFormatting sqref="G30">
    <cfRule type="containsText" dxfId="4" priority="5" operator="containsText" text="%">
      <formula>NOT(ISERROR(SEARCH("%",G30)))</formula>
    </cfRule>
  </conditionalFormatting>
  <conditionalFormatting sqref="F30">
    <cfRule type="containsText" dxfId="3" priority="4" operator="containsText" text="%">
      <formula>NOT(ISERROR(SEARCH("%",F30)))</formula>
    </cfRule>
  </conditionalFormatting>
  <conditionalFormatting sqref="F30">
    <cfRule type="containsText" dxfId="2" priority="3" operator="containsText" text="%">
      <formula>NOT(ISERROR(SEARCH("%",F30)))</formula>
    </cfRule>
  </conditionalFormatting>
  <conditionalFormatting sqref="F30">
    <cfRule type="containsText" dxfId="1" priority="2" operator="containsText" text="%">
      <formula>NOT(ISERROR(SEARCH("%",F30)))</formula>
    </cfRule>
  </conditionalFormatting>
  <conditionalFormatting sqref="F30">
    <cfRule type="containsText" dxfId="0" priority="1" operator="containsText" text="%">
      <formula>NOT(ISERROR(SEARCH("%",F30)))</formula>
    </cfRule>
  </conditionalFormatting>
  <printOptions horizontalCentered="1"/>
  <pageMargins left="0.19685039370078741" right="0.19685039370078741" top="0.78740157480314965" bottom="0.78740157480314965" header="0" footer="0"/>
  <pageSetup scale="65"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1-QUANT</vt:lpstr>
      <vt:lpstr>2-SINAPI MAIO 2018</vt:lpstr>
      <vt:lpstr>3-COMPO.ADM.PRF </vt:lpstr>
      <vt:lpstr>4-ORÇAMENTO</vt:lpstr>
      <vt:lpstr>5-BDI</vt:lpstr>
      <vt:lpstr>6-CRONOGRAMA</vt:lpstr>
      <vt:lpstr>'1-QUANT'!Area_de_impressao</vt:lpstr>
      <vt:lpstr>'3-COMPO.ADM.PRF '!Area_de_impressao</vt:lpstr>
      <vt:lpstr>'4-ORÇAMENTO'!Area_de_impressao</vt:lpstr>
      <vt:lpstr>'6-CRONOGRAMA'!Area_de_impressao</vt:lpstr>
      <vt:lpstr>'4-ORÇAMENTO'!Titulos_de_impressao</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dc:creator>
  <cp:lastModifiedBy>karina.arruda</cp:lastModifiedBy>
  <cp:lastPrinted>2018-07-09T12:50:51Z</cp:lastPrinted>
  <dcterms:created xsi:type="dcterms:W3CDTF">2009-03-07T19:28:34Z</dcterms:created>
  <dcterms:modified xsi:type="dcterms:W3CDTF">2018-07-09T12:50:55Z</dcterms:modified>
</cp:coreProperties>
</file>