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56\Aquisição.SMS\00 PROCESSOS LICITATORIOS 2023\001 PROCESSOS INICIAIS\878303_2023 REFORMA UTI PRONTO SOCORRO\"/>
    </mc:Choice>
  </mc:AlternateContent>
  <xr:revisionPtr revIDLastSave="0" documentId="8_{473F3BE9-DB23-4F4C-852D-AC3135741C77}" xr6:coauthVersionLast="47" xr6:coauthVersionMax="47" xr10:uidLastSave="{00000000-0000-0000-0000-000000000000}"/>
  <bookViews>
    <workbookView xWindow="-120" yWindow="-120" windowWidth="24240" windowHeight="13140" tabRatio="749" firstSheet="1" activeTab="2" xr2:uid="{00000000-000D-0000-FFFF-FFFF00000000}"/>
  </bookViews>
  <sheets>
    <sheet name="CAPA" sheetId="4" r:id="rId1"/>
    <sheet name="PLANILHA RESUMO" sheetId="2" r:id="rId2"/>
    <sheet name="PLANILHA SINTÉTICA" sheetId="1" r:id="rId3"/>
    <sheet name="COMPOSIÇÃO DE PREÇO UNITÁRIO" sheetId="9" r:id="rId4"/>
    <sheet name="CRONOGRAMA FÍSICO-FINANCEIRO" sheetId="3" r:id="rId5"/>
    <sheet name="COMPOSIÇÃO MOB-DESMOB" sheetId="10" r:id="rId6"/>
    <sheet name="BDI" sheetId="7" r:id="rId7"/>
    <sheet name="BDI DIFERENCIADO" sheetId="12" r:id="rId8"/>
    <sheet name="ENCARGOS SOCIAIS" sheetId="11" r:id="rId9"/>
  </sheets>
  <externalReferences>
    <externalReference r:id="rId10"/>
    <externalReference r:id="rId11"/>
  </externalReferences>
  <definedNames>
    <definedName name="_xlnm._FilterDatabase" localSheetId="2" hidden="1">'PLANILHA SINTÉTICA'!$A$268:$I$377</definedName>
    <definedName name="_xlnm.Print_Area" localSheetId="8">'ENCARGOS SOCIAIS'!$A$1:$D$38</definedName>
    <definedName name="Serviços">[1]Solum!$A$3:$AD$2430</definedName>
    <definedName name="_xlnm.Print_Titles" localSheetId="4">'CRONOGRAMA FÍSICO-FINANCEIRO'!$A:$D</definedName>
  </definedNames>
  <calcPr calcId="181029"/>
</workbook>
</file>

<file path=xl/calcChain.xml><?xml version="1.0" encoding="utf-8"?>
<calcChain xmlns="http://schemas.openxmlformats.org/spreadsheetml/2006/main">
  <c r="Q32" i="3" l="1"/>
  <c r="Q31" i="3"/>
  <c r="A32" i="3"/>
  <c r="A31" i="3"/>
  <c r="B34" i="2" l="1"/>
  <c r="B32" i="3" s="1"/>
  <c r="B33" i="2"/>
  <c r="B31" i="3" s="1"/>
  <c r="C14" i="12" l="1"/>
  <c r="C15" i="12" s="1"/>
  <c r="F2" i="1" s="1"/>
  <c r="H374" i="1" s="1"/>
  <c r="C8" i="12"/>
  <c r="I374" i="1" l="1"/>
  <c r="I375" i="1" s="1"/>
  <c r="D34" i="2" s="1"/>
  <c r="D32" i="3" s="1"/>
  <c r="H377" i="9"/>
  <c r="H376" i="9"/>
  <c r="H375" i="9"/>
  <c r="H374" i="9"/>
  <c r="H364" i="9"/>
  <c r="H365" i="9"/>
  <c r="H363" i="9"/>
  <c r="H362" i="9"/>
  <c r="H361" i="9"/>
  <c r="H360" i="9"/>
  <c r="H351" i="9"/>
  <c r="H350" i="9"/>
  <c r="H349" i="9"/>
  <c r="H348" i="9"/>
  <c r="H347" i="9"/>
  <c r="H346" i="9"/>
  <c r="H337" i="9"/>
  <c r="H336" i="9"/>
  <c r="H335" i="9"/>
  <c r="H334" i="9"/>
  <c r="H333" i="9"/>
  <c r="H332" i="9"/>
  <c r="H331" i="9"/>
  <c r="H330" i="9"/>
  <c r="H321" i="9"/>
  <c r="H320" i="9"/>
  <c r="H319" i="9"/>
  <c r="H318" i="9"/>
  <c r="H317" i="9"/>
  <c r="H316" i="9"/>
  <c r="H315" i="9"/>
  <c r="H314" i="9"/>
  <c r="H305" i="9"/>
  <c r="H304" i="9"/>
  <c r="H303" i="9"/>
  <c r="H302" i="9"/>
  <c r="H301" i="9"/>
  <c r="H300" i="9"/>
  <c r="H299" i="9"/>
  <c r="H298" i="9"/>
  <c r="H288" i="9"/>
  <c r="H289" i="9"/>
  <c r="H287" i="9"/>
  <c r="H286" i="9"/>
  <c r="H285" i="9"/>
  <c r="H284" i="9"/>
  <c r="H283" i="9"/>
  <c r="H282" i="9"/>
  <c r="H270" i="9"/>
  <c r="H273" i="9"/>
  <c r="H272" i="9"/>
  <c r="H271" i="9"/>
  <c r="H269" i="9"/>
  <c r="H268" i="9"/>
  <c r="H267" i="9"/>
  <c r="H266" i="9"/>
  <c r="Q24" i="3"/>
  <c r="Q25" i="3"/>
  <c r="Q26" i="3"/>
  <c r="Q27" i="3"/>
  <c r="Q28" i="3"/>
  <c r="Q29" i="3"/>
  <c r="Q30" i="3"/>
  <c r="A24" i="3"/>
  <c r="A25" i="3"/>
  <c r="A26" i="3"/>
  <c r="A27" i="3"/>
  <c r="A28" i="3"/>
  <c r="A29" i="3"/>
  <c r="A30" i="3"/>
  <c r="B32" i="2"/>
  <c r="B30" i="3" s="1"/>
  <c r="B31" i="2"/>
  <c r="B29" i="3" s="1"/>
  <c r="B30" i="2"/>
  <c r="B28" i="3" s="1"/>
  <c r="B29" i="2"/>
  <c r="B27" i="3" s="1"/>
  <c r="B28" i="2"/>
  <c r="B26" i="3" s="1"/>
  <c r="B27" i="2"/>
  <c r="B25" i="3" s="1"/>
  <c r="B26" i="2"/>
  <c r="B24" i="3" s="1"/>
  <c r="B25" i="2"/>
  <c r="B24" i="2"/>
  <c r="B23" i="2"/>
  <c r="B21" i="3" s="1"/>
  <c r="H256" i="9"/>
  <c r="H255" i="9"/>
  <c r="H257" i="9"/>
  <c r="Q21" i="3"/>
  <c r="A21" i="3"/>
  <c r="H246" i="9"/>
  <c r="H245" i="9"/>
  <c r="H244" i="9"/>
  <c r="H237" i="9"/>
  <c r="G228" i="9" s="1"/>
  <c r="H228" i="9" s="1"/>
  <c r="H229" i="9" s="1"/>
  <c r="G341" i="1" s="1"/>
  <c r="D228" i="9"/>
  <c r="H219" i="9"/>
  <c r="H218" i="9"/>
  <c r="H217" i="9"/>
  <c r="H208" i="9"/>
  <c r="H207" i="9"/>
  <c r="N32" i="3" l="1"/>
  <c r="P32" i="3"/>
  <c r="F32" i="3"/>
  <c r="H32" i="3"/>
  <c r="J32" i="3"/>
  <c r="L32" i="3"/>
  <c r="H378" i="9"/>
  <c r="H352" i="9"/>
  <c r="H366" i="9"/>
  <c r="G308" i="1" s="1"/>
  <c r="H290" i="9"/>
  <c r="G302" i="1" s="1"/>
  <c r="H274" i="9"/>
  <c r="G301" i="1" s="1"/>
  <c r="H338" i="9"/>
  <c r="G305" i="1" s="1"/>
  <c r="H322" i="9"/>
  <c r="G304" i="1" s="1"/>
  <c r="H306" i="9"/>
  <c r="G303" i="1" s="1"/>
  <c r="H258" i="9"/>
  <c r="G284" i="1" s="1"/>
  <c r="H247" i="9"/>
  <c r="H220" i="9"/>
  <c r="G337" i="1" s="1"/>
  <c r="H209" i="9"/>
  <c r="G20" i="1" s="1"/>
  <c r="H198" i="9"/>
  <c r="H197" i="9"/>
  <c r="H196" i="9"/>
  <c r="H195" i="9"/>
  <c r="H186" i="9"/>
  <c r="H185" i="9"/>
  <c r="H184" i="9"/>
  <c r="H183" i="9"/>
  <c r="H182" i="9"/>
  <c r="H181" i="9"/>
  <c r="H180" i="9"/>
  <c r="H171" i="9"/>
  <c r="H170" i="9"/>
  <c r="H169" i="9"/>
  <c r="H168" i="9"/>
  <c r="H159" i="9"/>
  <c r="H158" i="9"/>
  <c r="H157" i="9"/>
  <c r="H156" i="9"/>
  <c r="H155" i="9"/>
  <c r="H154" i="9"/>
  <c r="H153" i="9"/>
  <c r="H144" i="9"/>
  <c r="H143" i="9"/>
  <c r="H142" i="9"/>
  <c r="H141" i="9"/>
  <c r="H140" i="9"/>
  <c r="H139" i="9"/>
  <c r="H138" i="9"/>
  <c r="H129" i="9"/>
  <c r="H128" i="9"/>
  <c r="H127" i="9"/>
  <c r="H126" i="9"/>
  <c r="H125" i="9"/>
  <c r="H124" i="9"/>
  <c r="H123" i="9"/>
  <c r="H88" i="9"/>
  <c r="H87" i="9"/>
  <c r="H86" i="9"/>
  <c r="H85" i="9"/>
  <c r="H84" i="9"/>
  <c r="H83" i="9"/>
  <c r="H82" i="9"/>
  <c r="H68" i="9"/>
  <c r="H67" i="9"/>
  <c r="H69" i="9"/>
  <c r="H53" i="9"/>
  <c r="H54" i="9"/>
  <c r="H55" i="9"/>
  <c r="H56" i="9"/>
  <c r="H57" i="9"/>
  <c r="H58" i="9"/>
  <c r="H40" i="9"/>
  <c r="H41" i="9"/>
  <c r="H42" i="9"/>
  <c r="H43" i="9"/>
  <c r="G51" i="1" l="1"/>
  <c r="G309" i="1"/>
  <c r="H199" i="9"/>
  <c r="G209" i="1" s="1"/>
  <c r="H187" i="9"/>
  <c r="H145" i="9"/>
  <c r="H89" i="9"/>
  <c r="H172" i="9"/>
  <c r="G175" i="1" s="1"/>
  <c r="H160" i="9"/>
  <c r="J5" i="3"/>
  <c r="J4" i="3"/>
  <c r="G4" i="3"/>
  <c r="G3" i="3"/>
  <c r="G2" i="3"/>
  <c r="J1" i="3"/>
  <c r="Q18" i="3"/>
  <c r="Q17" i="3"/>
  <c r="Q16" i="3"/>
  <c r="Q15" i="3"/>
  <c r="Q14" i="3"/>
  <c r="Q13" i="3"/>
  <c r="Q12" i="3"/>
  <c r="Q11" i="3"/>
  <c r="Q10" i="3"/>
  <c r="Q23" i="3"/>
  <c r="Q22" i="3"/>
  <c r="Q20" i="3"/>
  <c r="Q19" i="3"/>
  <c r="B22" i="2"/>
  <c r="B21" i="2"/>
  <c r="B20" i="2"/>
  <c r="B19" i="2"/>
  <c r="B18" i="2"/>
  <c r="B17" i="2"/>
  <c r="B16" i="2"/>
  <c r="B15" i="2"/>
  <c r="B14" i="2"/>
  <c r="B13" i="2"/>
  <c r="B12" i="2"/>
  <c r="H98" i="9"/>
  <c r="H99" i="9" s="1"/>
  <c r="H72" i="9"/>
  <c r="H73" i="9"/>
  <c r="H71" i="9"/>
  <c r="H70" i="9"/>
  <c r="H52" i="9"/>
  <c r="H59" i="9" s="1"/>
  <c r="H39" i="9"/>
  <c r="H44" i="9" s="1"/>
  <c r="G149" i="1" s="1"/>
  <c r="K3" i="10"/>
  <c r="K4" i="10" s="1"/>
  <c r="G12" i="1" s="1"/>
  <c r="H30" i="9"/>
  <c r="H31" i="9" s="1"/>
  <c r="G14" i="1" s="1"/>
  <c r="H12" i="9"/>
  <c r="G287" i="1" l="1"/>
  <c r="G192" i="1"/>
  <c r="G172" i="1"/>
  <c r="G295" i="1"/>
  <c r="G171" i="1"/>
  <c r="G288" i="1"/>
  <c r="G294" i="1"/>
  <c r="G169" i="1"/>
  <c r="G17" i="1"/>
  <c r="G160" i="1"/>
  <c r="H74" i="9"/>
  <c r="H130" i="9"/>
  <c r="G170" i="1" l="1"/>
  <c r="G298" i="1"/>
  <c r="G289" i="1"/>
  <c r="G161" i="1"/>
  <c r="B4" i="3"/>
  <c r="B4" i="1"/>
  <c r="B4" i="2"/>
  <c r="D107" i="9" l="1"/>
  <c r="H21" i="9"/>
  <c r="H11" i="9"/>
  <c r="H13" i="9" s="1"/>
  <c r="G9" i="1" s="1"/>
  <c r="C14" i="7"/>
  <c r="C15" i="7" s="1"/>
  <c r="B19" i="4" s="1"/>
  <c r="C8" i="7"/>
  <c r="F1" i="1" l="1"/>
  <c r="G1" i="3"/>
  <c r="H116" i="9"/>
  <c r="G107" i="9" s="1"/>
  <c r="H107" i="9" s="1"/>
  <c r="H108" i="9" s="1"/>
  <c r="H22" i="9"/>
  <c r="G13" i="1" s="1"/>
  <c r="H241" i="1" l="1"/>
  <c r="I241" i="1" s="1"/>
  <c r="H362" i="1"/>
  <c r="I362" i="1" s="1"/>
  <c r="H368" i="1"/>
  <c r="I368" i="1" s="1"/>
  <c r="H364" i="1"/>
  <c r="I364" i="1" s="1"/>
  <c r="H359" i="1"/>
  <c r="I359" i="1" s="1"/>
  <c r="H371" i="1"/>
  <c r="I371" i="1" s="1"/>
  <c r="H360" i="1"/>
  <c r="I360" i="1" s="1"/>
  <c r="H356" i="1"/>
  <c r="I356" i="1" s="1"/>
  <c r="I372" i="1" s="1"/>
  <c r="D33" i="2" s="1"/>
  <c r="D31" i="3" s="1"/>
  <c r="H357" i="1"/>
  <c r="I357" i="1" s="1"/>
  <c r="H363" i="1"/>
  <c r="I363" i="1" s="1"/>
  <c r="H369" i="1"/>
  <c r="I369" i="1" s="1"/>
  <c r="H358" i="1"/>
  <c r="I358" i="1" s="1"/>
  <c r="H370" i="1"/>
  <c r="I370" i="1" s="1"/>
  <c r="H365" i="1"/>
  <c r="I365" i="1" s="1"/>
  <c r="H366" i="1"/>
  <c r="I366" i="1" s="1"/>
  <c r="H361" i="1"/>
  <c r="I361" i="1" s="1"/>
  <c r="H367" i="1"/>
  <c r="I367" i="1" s="1"/>
  <c r="H51" i="1"/>
  <c r="I51" i="1" s="1"/>
  <c r="H242" i="1"/>
  <c r="I242" i="1" s="1"/>
  <c r="H309" i="1"/>
  <c r="I309" i="1" s="1"/>
  <c r="H45" i="1"/>
  <c r="I45" i="1" s="1"/>
  <c r="H327" i="1"/>
  <c r="I327" i="1" s="1"/>
  <c r="H316" i="1"/>
  <c r="I316" i="1" s="1"/>
  <c r="H328" i="1"/>
  <c r="I328" i="1" s="1"/>
  <c r="H319" i="1"/>
  <c r="I319" i="1" s="1"/>
  <c r="H320" i="1"/>
  <c r="I320" i="1" s="1"/>
  <c r="H322" i="1"/>
  <c r="I322" i="1" s="1"/>
  <c r="H317" i="1"/>
  <c r="I317" i="1" s="1"/>
  <c r="H329" i="1"/>
  <c r="I329" i="1" s="1"/>
  <c r="H312" i="1"/>
  <c r="I312" i="1" s="1"/>
  <c r="H323" i="1"/>
  <c r="I323" i="1" s="1"/>
  <c r="H324" i="1"/>
  <c r="I324" i="1" s="1"/>
  <c r="H325" i="1"/>
  <c r="I325" i="1" s="1"/>
  <c r="H318" i="1"/>
  <c r="I318" i="1" s="1"/>
  <c r="H313" i="1"/>
  <c r="I313" i="1" s="1"/>
  <c r="H321" i="1"/>
  <c r="I321" i="1" s="1"/>
  <c r="H315" i="1"/>
  <c r="I315" i="1" s="1"/>
  <c r="H326" i="1"/>
  <c r="I326" i="1" s="1"/>
  <c r="H314" i="1"/>
  <c r="I314" i="1" s="1"/>
  <c r="H150" i="1"/>
  <c r="I150" i="1" s="1"/>
  <c r="H151" i="1"/>
  <c r="I151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1" i="1"/>
  <c r="I301" i="1" s="1"/>
  <c r="H302" i="1"/>
  <c r="I302" i="1" s="1"/>
  <c r="H294" i="1"/>
  <c r="I294" i="1" s="1"/>
  <c r="H291" i="1"/>
  <c r="I291" i="1" s="1"/>
  <c r="H292" i="1"/>
  <c r="I292" i="1" s="1"/>
  <c r="H298" i="1"/>
  <c r="I298" i="1" s="1"/>
  <c r="H293" i="1"/>
  <c r="I293" i="1" s="1"/>
  <c r="H295" i="1"/>
  <c r="I295" i="1" s="1"/>
  <c r="H296" i="1"/>
  <c r="I296" i="1" s="1"/>
  <c r="H297" i="1"/>
  <c r="I297" i="1" s="1"/>
  <c r="H290" i="1"/>
  <c r="I290" i="1" s="1"/>
  <c r="H288" i="1"/>
  <c r="I288" i="1" s="1"/>
  <c r="H289" i="1"/>
  <c r="I289" i="1" s="1"/>
  <c r="H287" i="1"/>
  <c r="I287" i="1" s="1"/>
  <c r="H285" i="1"/>
  <c r="I285" i="1" s="1"/>
  <c r="H281" i="1"/>
  <c r="I281" i="1" s="1"/>
  <c r="H280" i="1"/>
  <c r="I280" i="1" s="1"/>
  <c r="H282" i="1"/>
  <c r="I282" i="1" s="1"/>
  <c r="H283" i="1"/>
  <c r="I283" i="1" s="1"/>
  <c r="H284" i="1"/>
  <c r="I284" i="1" s="1"/>
  <c r="H286" i="1"/>
  <c r="I286" i="1" s="1"/>
  <c r="H259" i="1"/>
  <c r="I259" i="1" s="1"/>
  <c r="H264" i="1"/>
  <c r="I264" i="1" s="1"/>
  <c r="H256" i="1"/>
  <c r="I256" i="1" s="1"/>
  <c r="H258" i="1"/>
  <c r="I258" i="1" s="1"/>
  <c r="H260" i="1"/>
  <c r="I260" i="1" s="1"/>
  <c r="H261" i="1"/>
  <c r="I261" i="1" s="1"/>
  <c r="H255" i="1"/>
  <c r="I255" i="1" s="1"/>
  <c r="H257" i="1"/>
  <c r="I257" i="1" s="1"/>
  <c r="H262" i="1"/>
  <c r="I262" i="1" s="1"/>
  <c r="H263" i="1"/>
  <c r="I263" i="1" s="1"/>
  <c r="H265" i="1"/>
  <c r="I265" i="1" s="1"/>
  <c r="H266" i="1"/>
  <c r="I266" i="1" s="1"/>
  <c r="H233" i="1"/>
  <c r="I233" i="1" s="1"/>
  <c r="H249" i="1"/>
  <c r="I249" i="1" s="1"/>
  <c r="H234" i="1"/>
  <c r="I234" i="1" s="1"/>
  <c r="H250" i="1"/>
  <c r="I250" i="1" s="1"/>
  <c r="H235" i="1"/>
  <c r="I235" i="1" s="1"/>
  <c r="H251" i="1"/>
  <c r="I251" i="1" s="1"/>
  <c r="H236" i="1"/>
  <c r="I236" i="1" s="1"/>
  <c r="H252" i="1"/>
  <c r="I252" i="1" s="1"/>
  <c r="H232" i="1"/>
  <c r="I232" i="1" s="1"/>
  <c r="H237" i="1"/>
  <c r="I237" i="1" s="1"/>
  <c r="H238" i="1"/>
  <c r="I238" i="1" s="1"/>
  <c r="H248" i="1"/>
  <c r="I248" i="1" s="1"/>
  <c r="H239" i="1"/>
  <c r="I239" i="1" s="1"/>
  <c r="H240" i="1"/>
  <c r="I240" i="1" s="1"/>
  <c r="H243" i="1"/>
  <c r="I243" i="1" s="1"/>
  <c r="H244" i="1"/>
  <c r="I244" i="1" s="1"/>
  <c r="H245" i="1"/>
  <c r="I245" i="1" s="1"/>
  <c r="H246" i="1"/>
  <c r="I246" i="1" s="1"/>
  <c r="H247" i="1"/>
  <c r="I247" i="1" s="1"/>
  <c r="H229" i="1"/>
  <c r="I229" i="1" s="1"/>
  <c r="H337" i="1"/>
  <c r="I337" i="1" s="1"/>
  <c r="H336" i="1"/>
  <c r="I336" i="1" s="1"/>
  <c r="H335" i="1"/>
  <c r="I335" i="1" s="1"/>
  <c r="H271" i="1"/>
  <c r="I271" i="1" s="1"/>
  <c r="H273" i="1"/>
  <c r="I273" i="1" s="1"/>
  <c r="H276" i="1"/>
  <c r="I276" i="1" s="1"/>
  <c r="H275" i="1"/>
  <c r="I275" i="1" s="1"/>
  <c r="H277" i="1"/>
  <c r="I277" i="1" s="1"/>
  <c r="H270" i="1"/>
  <c r="I270" i="1" s="1"/>
  <c r="H269" i="1"/>
  <c r="I269" i="1" s="1"/>
  <c r="H274" i="1"/>
  <c r="I274" i="1" s="1"/>
  <c r="H272" i="1"/>
  <c r="I272" i="1" s="1"/>
  <c r="H224" i="1"/>
  <c r="I224" i="1" s="1"/>
  <c r="H226" i="1"/>
  <c r="I226" i="1" s="1"/>
  <c r="H225" i="1"/>
  <c r="I225" i="1" s="1"/>
  <c r="H222" i="1"/>
  <c r="I222" i="1" s="1"/>
  <c r="H227" i="1"/>
  <c r="I227" i="1" s="1"/>
  <c r="H223" i="1"/>
  <c r="I223" i="1" s="1"/>
  <c r="H197" i="1"/>
  <c r="I197" i="1" s="1"/>
  <c r="H204" i="1"/>
  <c r="I204" i="1" s="1"/>
  <c r="H215" i="1"/>
  <c r="I215" i="1" s="1"/>
  <c r="H217" i="1"/>
  <c r="I217" i="1" s="1"/>
  <c r="H200" i="1"/>
  <c r="I200" i="1" s="1"/>
  <c r="H205" i="1"/>
  <c r="I205" i="1" s="1"/>
  <c r="H210" i="1"/>
  <c r="I210" i="1" s="1"/>
  <c r="H213" i="1"/>
  <c r="I213" i="1" s="1"/>
  <c r="H207" i="1"/>
  <c r="I207" i="1" s="1"/>
  <c r="H193" i="1"/>
  <c r="I193" i="1" s="1"/>
  <c r="H206" i="1"/>
  <c r="I206" i="1" s="1"/>
  <c r="H214" i="1"/>
  <c r="I214" i="1" s="1"/>
  <c r="H194" i="1"/>
  <c r="I194" i="1" s="1"/>
  <c r="H211" i="1"/>
  <c r="I211" i="1" s="1"/>
  <c r="H212" i="1"/>
  <c r="I212" i="1" s="1"/>
  <c r="H221" i="1"/>
  <c r="I221" i="1" s="1"/>
  <c r="H195" i="1"/>
  <c r="I195" i="1" s="1"/>
  <c r="H218" i="1"/>
  <c r="I218" i="1" s="1"/>
  <c r="H198" i="1"/>
  <c r="I198" i="1" s="1"/>
  <c r="H208" i="1"/>
  <c r="I208" i="1" s="1"/>
  <c r="H220" i="1"/>
  <c r="I220" i="1" s="1"/>
  <c r="H209" i="1"/>
  <c r="I209" i="1" s="1"/>
  <c r="H196" i="1"/>
  <c r="I196" i="1" s="1"/>
  <c r="H219" i="1"/>
  <c r="I219" i="1" s="1"/>
  <c r="H228" i="1"/>
  <c r="I228" i="1" s="1"/>
  <c r="H199" i="1"/>
  <c r="I199" i="1" s="1"/>
  <c r="H201" i="1"/>
  <c r="I201" i="1" s="1"/>
  <c r="H202" i="1"/>
  <c r="I202" i="1" s="1"/>
  <c r="H203" i="1"/>
  <c r="I203" i="1" s="1"/>
  <c r="H216" i="1"/>
  <c r="I216" i="1" s="1"/>
  <c r="H131" i="1"/>
  <c r="I131" i="1" s="1"/>
  <c r="H143" i="1"/>
  <c r="I143" i="1" s="1"/>
  <c r="H137" i="1"/>
  <c r="I137" i="1" s="1"/>
  <c r="H148" i="1"/>
  <c r="I148" i="1" s="1"/>
  <c r="H138" i="1"/>
  <c r="I138" i="1" s="1"/>
  <c r="H132" i="1"/>
  <c r="I132" i="1" s="1"/>
  <c r="H144" i="1"/>
  <c r="I144" i="1" s="1"/>
  <c r="H130" i="1"/>
  <c r="I130" i="1" s="1"/>
  <c r="H135" i="1"/>
  <c r="I135" i="1" s="1"/>
  <c r="H141" i="1"/>
  <c r="I141" i="1" s="1"/>
  <c r="H142" i="1"/>
  <c r="I142" i="1" s="1"/>
  <c r="H147" i="1"/>
  <c r="I147" i="1" s="1"/>
  <c r="H146" i="1"/>
  <c r="I146" i="1" s="1"/>
  <c r="H133" i="1"/>
  <c r="I133" i="1" s="1"/>
  <c r="H139" i="1"/>
  <c r="I139" i="1" s="1"/>
  <c r="H149" i="1"/>
  <c r="I149" i="1" s="1"/>
  <c r="H140" i="1"/>
  <c r="I140" i="1" s="1"/>
  <c r="H129" i="1"/>
  <c r="I129" i="1" s="1"/>
  <c r="H134" i="1"/>
  <c r="I134" i="1" s="1"/>
  <c r="H145" i="1"/>
  <c r="I145" i="1" s="1"/>
  <c r="H136" i="1"/>
  <c r="I136" i="1" s="1"/>
  <c r="H117" i="1"/>
  <c r="I117" i="1" s="1"/>
  <c r="H126" i="1"/>
  <c r="I126" i="1" s="1"/>
  <c r="H119" i="1"/>
  <c r="I119" i="1" s="1"/>
  <c r="H113" i="1"/>
  <c r="I113" i="1" s="1"/>
  <c r="H127" i="1"/>
  <c r="I127" i="1" s="1"/>
  <c r="H118" i="1"/>
  <c r="I118" i="1" s="1"/>
  <c r="H114" i="1"/>
  <c r="I114" i="1" s="1"/>
  <c r="H120" i="1"/>
  <c r="I120" i="1" s="1"/>
  <c r="H121" i="1"/>
  <c r="I121" i="1" s="1"/>
  <c r="H128" i="1"/>
  <c r="I128" i="1" s="1"/>
  <c r="H124" i="1"/>
  <c r="I124" i="1" s="1"/>
  <c r="H115" i="1"/>
  <c r="I115" i="1" s="1"/>
  <c r="H116" i="1"/>
  <c r="I116" i="1" s="1"/>
  <c r="H122" i="1"/>
  <c r="I122" i="1" s="1"/>
  <c r="H123" i="1"/>
  <c r="I123" i="1" s="1"/>
  <c r="H125" i="1"/>
  <c r="I125" i="1" s="1"/>
  <c r="H175" i="1"/>
  <c r="I175" i="1" s="1"/>
  <c r="H186" i="1"/>
  <c r="I186" i="1" s="1"/>
  <c r="H189" i="1"/>
  <c r="I189" i="1" s="1"/>
  <c r="H184" i="1"/>
  <c r="I184" i="1" s="1"/>
  <c r="H174" i="1"/>
  <c r="I174" i="1" s="1"/>
  <c r="H176" i="1"/>
  <c r="I176" i="1" s="1"/>
  <c r="H187" i="1"/>
  <c r="I187" i="1" s="1"/>
  <c r="H188" i="1"/>
  <c r="I188" i="1" s="1"/>
  <c r="H177" i="1"/>
  <c r="I177" i="1" s="1"/>
  <c r="H179" i="1"/>
  <c r="I179" i="1" s="1"/>
  <c r="H181" i="1"/>
  <c r="I181" i="1" s="1"/>
  <c r="H178" i="1"/>
  <c r="I178" i="1" s="1"/>
  <c r="H185" i="1"/>
  <c r="I185" i="1" s="1"/>
  <c r="H180" i="1"/>
  <c r="I180" i="1" s="1"/>
  <c r="H182" i="1"/>
  <c r="I182" i="1" s="1"/>
  <c r="H183" i="1"/>
  <c r="I183" i="1" s="1"/>
  <c r="H28" i="1"/>
  <c r="I28" i="1" s="1"/>
  <c r="H112" i="1"/>
  <c r="I112" i="1" s="1"/>
  <c r="H106" i="1"/>
  <c r="I106" i="1" s="1"/>
  <c r="H108" i="1"/>
  <c r="I108" i="1" s="1"/>
  <c r="H110" i="1"/>
  <c r="I110" i="1" s="1"/>
  <c r="H105" i="1"/>
  <c r="I105" i="1" s="1"/>
  <c r="H107" i="1"/>
  <c r="I107" i="1" s="1"/>
  <c r="H111" i="1"/>
  <c r="I111" i="1" s="1"/>
  <c r="H109" i="1"/>
  <c r="I109" i="1" s="1"/>
  <c r="H104" i="1"/>
  <c r="I104" i="1" s="1"/>
  <c r="H91" i="1"/>
  <c r="I91" i="1" s="1"/>
  <c r="H94" i="1"/>
  <c r="I94" i="1" s="1"/>
  <c r="H88" i="1"/>
  <c r="I88" i="1" s="1"/>
  <c r="H93" i="1"/>
  <c r="I93" i="1" s="1"/>
  <c r="H89" i="1"/>
  <c r="I89" i="1" s="1"/>
  <c r="H85" i="1"/>
  <c r="I85" i="1" s="1"/>
  <c r="H87" i="1"/>
  <c r="I87" i="1" s="1"/>
  <c r="H90" i="1"/>
  <c r="I90" i="1" s="1"/>
  <c r="H92" i="1"/>
  <c r="I92" i="1" s="1"/>
  <c r="H86" i="1"/>
  <c r="I86" i="1" s="1"/>
  <c r="H80" i="1"/>
  <c r="I80" i="1" s="1"/>
  <c r="H77" i="1"/>
  <c r="I77" i="1" s="1"/>
  <c r="H81" i="1"/>
  <c r="I81" i="1" s="1"/>
  <c r="H76" i="1"/>
  <c r="I76" i="1" s="1"/>
  <c r="H82" i="1"/>
  <c r="I82" i="1" s="1"/>
  <c r="H83" i="1"/>
  <c r="I83" i="1" s="1"/>
  <c r="H78" i="1"/>
  <c r="I78" i="1" s="1"/>
  <c r="H79" i="1"/>
  <c r="I79" i="1" s="1"/>
  <c r="H172" i="1"/>
  <c r="I172" i="1" s="1"/>
  <c r="H171" i="1"/>
  <c r="I171" i="1" s="1"/>
  <c r="H164" i="1"/>
  <c r="I164" i="1" s="1"/>
  <c r="H166" i="1"/>
  <c r="I166" i="1" s="1"/>
  <c r="H165" i="1"/>
  <c r="I165" i="1" s="1"/>
  <c r="H160" i="1"/>
  <c r="I160" i="1" s="1"/>
  <c r="H162" i="1"/>
  <c r="I162" i="1" s="1"/>
  <c r="H161" i="1"/>
  <c r="I161" i="1" s="1"/>
  <c r="H158" i="1"/>
  <c r="I158" i="1" s="1"/>
  <c r="H159" i="1"/>
  <c r="I159" i="1" s="1"/>
  <c r="H157" i="1"/>
  <c r="I157" i="1" s="1"/>
  <c r="H22" i="1"/>
  <c r="I22" i="1" s="1"/>
  <c r="H21" i="1"/>
  <c r="I21" i="1" s="1"/>
  <c r="H346" i="1"/>
  <c r="I346" i="1" s="1"/>
  <c r="H345" i="1"/>
  <c r="I345" i="1" s="1"/>
  <c r="H344" i="1"/>
  <c r="I344" i="1" s="1"/>
  <c r="H72" i="1"/>
  <c r="I72" i="1" s="1"/>
  <c r="H15" i="1"/>
  <c r="I15" i="1" s="1"/>
  <c r="H71" i="1"/>
  <c r="I71" i="1" s="1"/>
  <c r="H26" i="1"/>
  <c r="I26" i="1" s="1"/>
  <c r="H29" i="1"/>
  <c r="I29" i="1" s="1"/>
  <c r="H32" i="1"/>
  <c r="I32" i="1" s="1"/>
  <c r="H64" i="1"/>
  <c r="I64" i="1" s="1"/>
  <c r="H34" i="1"/>
  <c r="I34" i="1" s="1"/>
  <c r="H49" i="1"/>
  <c r="I49" i="1" s="1"/>
  <c r="H57" i="1"/>
  <c r="I57" i="1" s="1"/>
  <c r="H27" i="1"/>
  <c r="I27" i="1" s="1"/>
  <c r="H349" i="1"/>
  <c r="I349" i="1" s="1"/>
  <c r="H59" i="1"/>
  <c r="I59" i="1" s="1"/>
  <c r="H63" i="1"/>
  <c r="I63" i="1" s="1"/>
  <c r="H156" i="1"/>
  <c r="I156" i="1" s="1"/>
  <c r="H192" i="1"/>
  <c r="I192" i="1" s="1"/>
  <c r="H191" i="1"/>
  <c r="I191" i="1" s="1"/>
  <c r="H50" i="1"/>
  <c r="I50" i="1" s="1"/>
  <c r="H25" i="1"/>
  <c r="I25" i="1" s="1"/>
  <c r="H33" i="1"/>
  <c r="I33" i="1" s="1"/>
  <c r="H100" i="1"/>
  <c r="I100" i="1" s="1"/>
  <c r="H56" i="1"/>
  <c r="I56" i="1" s="1"/>
  <c r="H102" i="1"/>
  <c r="I102" i="1" s="1"/>
  <c r="H163" i="1"/>
  <c r="I163" i="1" s="1"/>
  <c r="H55" i="1"/>
  <c r="I55" i="1" s="1"/>
  <c r="H333" i="1"/>
  <c r="I333" i="1" s="1"/>
  <c r="H352" i="1"/>
  <c r="I352" i="1" s="1"/>
  <c r="H38" i="1"/>
  <c r="I38" i="1" s="1"/>
  <c r="H14" i="1"/>
  <c r="I14" i="1" s="1"/>
  <c r="H62" i="1"/>
  <c r="I62" i="1" s="1"/>
  <c r="H65" i="1"/>
  <c r="I65" i="1" s="1"/>
  <c r="H190" i="1"/>
  <c r="I190" i="1" s="1"/>
  <c r="H60" i="1"/>
  <c r="I60" i="1" s="1"/>
  <c r="H154" i="1"/>
  <c r="I154" i="1" s="1"/>
  <c r="H332" i="1"/>
  <c r="I332" i="1" s="1"/>
  <c r="I339" i="1" s="1"/>
  <c r="H351" i="1"/>
  <c r="I351" i="1" s="1"/>
  <c r="H12" i="1"/>
  <c r="I12" i="1" s="1"/>
  <c r="H20" i="1"/>
  <c r="I20" i="1" s="1"/>
  <c r="H68" i="1"/>
  <c r="I68" i="1" s="1"/>
  <c r="H70" i="1"/>
  <c r="I70" i="1" s="1"/>
  <c r="H99" i="1"/>
  <c r="I99" i="1" s="1"/>
  <c r="H69" i="1"/>
  <c r="I69" i="1" s="1"/>
  <c r="H170" i="1"/>
  <c r="I170" i="1" s="1"/>
  <c r="H155" i="1"/>
  <c r="I155" i="1" s="1"/>
  <c r="H41" i="1"/>
  <c r="I41" i="1" s="1"/>
  <c r="H17" i="1"/>
  <c r="I17" i="1" s="1"/>
  <c r="H61" i="1"/>
  <c r="I61" i="1" s="1"/>
  <c r="H97" i="1"/>
  <c r="I97" i="1" s="1"/>
  <c r="H98" i="1"/>
  <c r="I98" i="1" s="1"/>
  <c r="H58" i="1"/>
  <c r="I58" i="1" s="1"/>
  <c r="H74" i="1"/>
  <c r="I74" i="1" s="1"/>
  <c r="H103" i="1"/>
  <c r="I103" i="1" s="1"/>
  <c r="H338" i="1"/>
  <c r="I338" i="1" s="1"/>
  <c r="H341" i="1"/>
  <c r="I341" i="1" s="1"/>
  <c r="I342" i="1" s="1"/>
  <c r="H169" i="1"/>
  <c r="I169" i="1" s="1"/>
  <c r="H16" i="1"/>
  <c r="I16" i="1" s="1"/>
  <c r="H66" i="1"/>
  <c r="I66" i="1" s="1"/>
  <c r="H67" i="1"/>
  <c r="I67" i="1" s="1"/>
  <c r="H95" i="1"/>
  <c r="I95" i="1" s="1"/>
  <c r="H75" i="1"/>
  <c r="I75" i="1" s="1"/>
  <c r="H168" i="1"/>
  <c r="I168" i="1" s="1"/>
  <c r="H334" i="1"/>
  <c r="I334" i="1" s="1"/>
  <c r="H84" i="1"/>
  <c r="I84" i="1" s="1"/>
  <c r="H96" i="1"/>
  <c r="I96" i="1" s="1"/>
  <c r="H73" i="1"/>
  <c r="I73" i="1" s="1"/>
  <c r="H101" i="1"/>
  <c r="I101" i="1" s="1"/>
  <c r="H173" i="1"/>
  <c r="I173" i="1" s="1"/>
  <c r="H167" i="1"/>
  <c r="I167" i="1" s="1"/>
  <c r="H353" i="1"/>
  <c r="I353" i="1" s="1"/>
  <c r="H350" i="1"/>
  <c r="I350" i="1" s="1"/>
  <c r="D8" i="2"/>
  <c r="I4" i="1"/>
  <c r="P31" i="3" l="1"/>
  <c r="J31" i="3"/>
  <c r="L31" i="3"/>
  <c r="N31" i="3"/>
  <c r="H31" i="3"/>
  <c r="F31" i="3"/>
  <c r="I347" i="1"/>
  <c r="D31" i="2" s="1"/>
  <c r="I354" i="1"/>
  <c r="D32" i="2" s="1"/>
  <c r="I310" i="1"/>
  <c r="I330" i="1"/>
  <c r="D28" i="2" s="1"/>
  <c r="D26" i="3" s="1"/>
  <c r="I278" i="1"/>
  <c r="D25" i="2" s="1"/>
  <c r="I299" i="1"/>
  <c r="D26" i="2" s="1"/>
  <c r="D24" i="3" s="1"/>
  <c r="I267" i="1"/>
  <c r="D24" i="2" s="1"/>
  <c r="I253" i="1"/>
  <c r="D23" i="2" s="1"/>
  <c r="I230" i="1"/>
  <c r="D22" i="2" s="1"/>
  <c r="D20" i="3" s="1"/>
  <c r="L20" i="3" s="1"/>
  <c r="D30" i="3"/>
  <c r="I23" i="1"/>
  <c r="I35" i="1"/>
  <c r="D16" i="2" s="1"/>
  <c r="D14" i="3" s="1"/>
  <c r="P14" i="3" s="1"/>
  <c r="I30" i="1"/>
  <c r="D15" i="2" s="1"/>
  <c r="D13" i="3" s="1"/>
  <c r="H13" i="3" s="1"/>
  <c r="A12" i="3"/>
  <c r="A13" i="3"/>
  <c r="A14" i="3"/>
  <c r="A15" i="3"/>
  <c r="A16" i="3"/>
  <c r="A17" i="3"/>
  <c r="A18" i="3"/>
  <c r="A19" i="3"/>
  <c r="A20" i="3"/>
  <c r="A22" i="3"/>
  <c r="A23" i="3"/>
  <c r="A11" i="3"/>
  <c r="B23" i="3"/>
  <c r="B22" i="3"/>
  <c r="B20" i="3"/>
  <c r="B19" i="3"/>
  <c r="B18" i="3"/>
  <c r="B17" i="3"/>
  <c r="B16" i="3"/>
  <c r="B15" i="3"/>
  <c r="B14" i="3"/>
  <c r="B13" i="3"/>
  <c r="B12" i="3"/>
  <c r="D29" i="3" l="1"/>
  <c r="H29" i="3" s="1"/>
  <c r="N24" i="3"/>
  <c r="F24" i="3"/>
  <c r="P24" i="3"/>
  <c r="L24" i="3"/>
  <c r="J24" i="3"/>
  <c r="H24" i="3"/>
  <c r="D22" i="3"/>
  <c r="P22" i="3" s="1"/>
  <c r="D29" i="2"/>
  <c r="D27" i="3" s="1"/>
  <c r="P29" i="3"/>
  <c r="L29" i="3"/>
  <c r="J30" i="3"/>
  <c r="N30" i="3"/>
  <c r="P30" i="3"/>
  <c r="H30" i="3"/>
  <c r="F30" i="3"/>
  <c r="L30" i="3"/>
  <c r="D23" i="3"/>
  <c r="P23" i="3" s="1"/>
  <c r="D30" i="2"/>
  <c r="D28" i="3" s="1"/>
  <c r="J26" i="3"/>
  <c r="F26" i="3"/>
  <c r="P26" i="3"/>
  <c r="H26" i="3"/>
  <c r="N26" i="3"/>
  <c r="L26" i="3"/>
  <c r="D27" i="2"/>
  <c r="D21" i="3"/>
  <c r="F13" i="3"/>
  <c r="P13" i="3"/>
  <c r="N20" i="3"/>
  <c r="J14" i="3"/>
  <c r="F14" i="3"/>
  <c r="H14" i="3"/>
  <c r="P20" i="3"/>
  <c r="J20" i="3"/>
  <c r="H20" i="3"/>
  <c r="B11" i="3"/>
  <c r="B10" i="3"/>
  <c r="L22" i="3" l="1"/>
  <c r="J29" i="3"/>
  <c r="F29" i="3"/>
  <c r="N29" i="3"/>
  <c r="N22" i="3"/>
  <c r="J28" i="3"/>
  <c r="N28" i="3"/>
  <c r="L28" i="3"/>
  <c r="P28" i="3"/>
  <c r="H28" i="3"/>
  <c r="F28" i="3"/>
  <c r="N27" i="3"/>
  <c r="F27" i="3"/>
  <c r="J27" i="3"/>
  <c r="H27" i="3"/>
  <c r="L27" i="3"/>
  <c r="P27" i="3"/>
  <c r="D25" i="3"/>
  <c r="P21" i="3"/>
  <c r="N21" i="3"/>
  <c r="L21" i="3"/>
  <c r="J21" i="3"/>
  <c r="H21" i="3"/>
  <c r="F21" i="3"/>
  <c r="I3" i="1"/>
  <c r="B8" i="2"/>
  <c r="B3" i="3"/>
  <c r="B2" i="3"/>
  <c r="B1" i="3"/>
  <c r="D7" i="2"/>
  <c r="D6" i="2"/>
  <c r="B6" i="2"/>
  <c r="B3" i="2"/>
  <c r="B2" i="2"/>
  <c r="B1" i="2"/>
  <c r="I1" i="1"/>
  <c r="F4" i="1"/>
  <c r="F3" i="1"/>
  <c r="B3" i="1"/>
  <c r="B2" i="1"/>
  <c r="B1" i="1"/>
  <c r="A10" i="3"/>
  <c r="L25" i="3" l="1"/>
  <c r="F25" i="3"/>
  <c r="J25" i="3"/>
  <c r="P25" i="3"/>
  <c r="H25" i="3"/>
  <c r="N25" i="3"/>
  <c r="H48" i="1"/>
  <c r="I48" i="1" s="1"/>
  <c r="I52" i="1" s="1"/>
  <c r="H44" i="1"/>
  <c r="I44" i="1" s="1"/>
  <c r="I46" i="1" s="1"/>
  <c r="I42" i="1"/>
  <c r="D18" i="2" s="1"/>
  <c r="D16" i="3" s="1"/>
  <c r="H13" i="1"/>
  <c r="I13" i="1" s="1"/>
  <c r="I18" i="1" s="1"/>
  <c r="H9" i="1"/>
  <c r="I9" i="1" s="1"/>
  <c r="I10" i="1" s="1"/>
  <c r="D14" i="2"/>
  <c r="D12" i="3" s="1"/>
  <c r="H37" i="1"/>
  <c r="I37" i="1" s="1"/>
  <c r="H54" i="1"/>
  <c r="I54" i="1" s="1"/>
  <c r="I152" i="1" s="1"/>
  <c r="D19" i="2" l="1"/>
  <c r="D17" i="3" s="1"/>
  <c r="L17" i="3" s="1"/>
  <c r="D13" i="2"/>
  <c r="D11" i="3" s="1"/>
  <c r="P11" i="3" s="1"/>
  <c r="I39" i="1"/>
  <c r="D17" i="2" s="1"/>
  <c r="D15" i="3" s="1"/>
  <c r="D21" i="2"/>
  <c r="D19" i="3" s="1"/>
  <c r="P19" i="3" s="1"/>
  <c r="D20" i="2"/>
  <c r="D18" i="3" s="1"/>
  <c r="D12" i="2"/>
  <c r="D35" i="2" s="1"/>
  <c r="P12" i="3"/>
  <c r="F12" i="3"/>
  <c r="P16" i="3"/>
  <c r="F16" i="3"/>
  <c r="H16" i="3"/>
  <c r="L23" i="3"/>
  <c r="C33" i="2" l="1"/>
  <c r="C34" i="2"/>
  <c r="C32" i="2"/>
  <c r="I376" i="1"/>
  <c r="J17" i="3"/>
  <c r="P17" i="3"/>
  <c r="F17" i="3"/>
  <c r="D10" i="3"/>
  <c r="N11" i="3"/>
  <c r="L11" i="3"/>
  <c r="J11" i="3"/>
  <c r="H11" i="3"/>
  <c r="F11" i="3"/>
  <c r="F15" i="3"/>
  <c r="P15" i="3"/>
  <c r="L15" i="3"/>
  <c r="J15" i="3"/>
  <c r="L19" i="3"/>
  <c r="N19" i="3"/>
  <c r="H19" i="3"/>
  <c r="J19" i="3"/>
  <c r="N18" i="3"/>
  <c r="J18" i="3"/>
  <c r="P18" i="3"/>
  <c r="F18" i="3"/>
  <c r="L18" i="3"/>
  <c r="J12" i="3"/>
  <c r="L13" i="3"/>
  <c r="N16" i="3"/>
  <c r="J16" i="3"/>
  <c r="L16" i="3"/>
  <c r="N17" i="3"/>
  <c r="H17" i="3"/>
  <c r="F20" i="3"/>
  <c r="F19" i="3"/>
  <c r="N23" i="3"/>
  <c r="F23" i="3"/>
  <c r="H23" i="3"/>
  <c r="L14" i="3"/>
  <c r="H18" i="3"/>
  <c r="F22" i="3"/>
  <c r="H22" i="3"/>
  <c r="J22" i="3"/>
  <c r="H15" i="3"/>
  <c r="N15" i="3"/>
  <c r="N14" i="3"/>
  <c r="N13" i="3"/>
  <c r="J13" i="3"/>
  <c r="A377" i="1"/>
  <c r="F10" i="3" l="1"/>
  <c r="F33" i="3" s="1"/>
  <c r="D33" i="3"/>
  <c r="H10" i="3"/>
  <c r="P10" i="3"/>
  <c r="P33" i="3" s="1"/>
  <c r="J10" i="3"/>
  <c r="L10" i="3"/>
  <c r="N10" i="3"/>
  <c r="C29" i="2"/>
  <c r="C25" i="2"/>
  <c r="C27" i="2"/>
  <c r="C28" i="2"/>
  <c r="C26" i="2"/>
  <c r="C31" i="2"/>
  <c r="C30" i="2"/>
  <c r="A36" i="2"/>
  <c r="F34" i="3"/>
  <c r="C23" i="2"/>
  <c r="L33" i="3" l="1"/>
  <c r="C32" i="3"/>
  <c r="C31" i="3"/>
  <c r="C19" i="2"/>
  <c r="C16" i="2"/>
  <c r="C15" i="2"/>
  <c r="C21" i="2"/>
  <c r="C22" i="2"/>
  <c r="C13" i="2"/>
  <c r="C18" i="2"/>
  <c r="C24" i="2"/>
  <c r="C20" i="2"/>
  <c r="C14" i="2"/>
  <c r="C17" i="2"/>
  <c r="J23" i="3"/>
  <c r="J33" i="3" s="1"/>
  <c r="L12" i="3"/>
  <c r="H12" i="3"/>
  <c r="H33" i="3" s="1"/>
  <c r="N12" i="3"/>
  <c r="N33" i="3" s="1"/>
  <c r="C12" i="2"/>
  <c r="H34" i="3" l="1"/>
  <c r="C26" i="3"/>
  <c r="C30" i="3"/>
  <c r="C27" i="3"/>
  <c r="C29" i="3"/>
  <c r="C24" i="3"/>
  <c r="C28" i="3"/>
  <c r="C25" i="3"/>
  <c r="C21" i="3"/>
  <c r="K33" i="3"/>
  <c r="J34" i="3"/>
  <c r="O33" i="3"/>
  <c r="G33" i="3"/>
  <c r="I33" i="3"/>
  <c r="E33" i="3"/>
  <c r="C23" i="3"/>
  <c r="C20" i="3"/>
  <c r="C16" i="3"/>
  <c r="C11" i="3"/>
  <c r="C19" i="3"/>
  <c r="C18" i="3"/>
  <c r="C13" i="3"/>
  <c r="C12" i="3"/>
  <c r="C10" i="3"/>
  <c r="C33" i="3" s="1"/>
  <c r="C15" i="3"/>
  <c r="C22" i="3"/>
  <c r="C17" i="3"/>
  <c r="C14" i="3"/>
  <c r="L34" i="3" l="1"/>
  <c r="N34" i="3" s="1"/>
  <c r="P34" i="3" s="1"/>
  <c r="M33" i="3"/>
  <c r="Q33" i="3" s="1"/>
  <c r="E34" i="3" l="1"/>
  <c r="G34" i="3" s="1"/>
  <c r="I34" i="3" s="1"/>
  <c r="K34" i="3" s="1"/>
  <c r="M34" i="3" s="1"/>
  <c r="O34" i="3" s="1"/>
</calcChain>
</file>

<file path=xl/sharedStrings.xml><?xml version="1.0" encoding="utf-8"?>
<sst xmlns="http://schemas.openxmlformats.org/spreadsheetml/2006/main" count="3054" uniqueCount="1152">
  <si>
    <t>ITEM</t>
  </si>
  <si>
    <t>REF.</t>
  </si>
  <si>
    <t>COD.</t>
  </si>
  <si>
    <t>DESCRIÇÃO</t>
  </si>
  <si>
    <t>UND</t>
  </si>
  <si>
    <t>P. UNT</t>
  </si>
  <si>
    <t>P. UNT COM BDI</t>
  </si>
  <si>
    <t>P. TOTAL</t>
  </si>
  <si>
    <t>SERVIÇOS PRELIMINARES</t>
  </si>
  <si>
    <t>M2</t>
  </si>
  <si>
    <t>TOTAL DO ITEM</t>
  </si>
  <si>
    <t>SINAPI</t>
  </si>
  <si>
    <t>1.0</t>
  </si>
  <si>
    <t>QNT.</t>
  </si>
  <si>
    <t>ADMINISTRAÇÃO DE OBRAS</t>
  </si>
  <si>
    <t>M3</t>
  </si>
  <si>
    <t>2.0</t>
  </si>
  <si>
    <t>3.0</t>
  </si>
  <si>
    <t>M</t>
  </si>
  <si>
    <t>7.0</t>
  </si>
  <si>
    <t>8.0</t>
  </si>
  <si>
    <t>PRAZO DE EXECUÇÃO:</t>
  </si>
  <si>
    <t>BDI DIFERENCIADO:</t>
  </si>
  <si>
    <t>BDI:</t>
  </si>
  <si>
    <t>DATA BASE DO ORÇAMENTO:</t>
  </si>
  <si>
    <t>REF.:</t>
  </si>
  <si>
    <t>OBRA:</t>
  </si>
  <si>
    <t>UNIDADE:</t>
  </si>
  <si>
    <t>MUNICÍPIO:</t>
  </si>
  <si>
    <t>ENDEREÇO:</t>
  </si>
  <si>
    <t>9.0</t>
  </si>
  <si>
    <t>PINTURA</t>
  </si>
  <si>
    <t>10.0</t>
  </si>
  <si>
    <t>LIMPEZA</t>
  </si>
  <si>
    <t>%</t>
  </si>
  <si>
    <t>PLANILHA RESUMO</t>
  </si>
  <si>
    <t>4.0</t>
  </si>
  <si>
    <t>5.0</t>
  </si>
  <si>
    <t>6.0</t>
  </si>
  <si>
    <t>11.0</t>
  </si>
  <si>
    <t>12.0</t>
  </si>
  <si>
    <t>13.0</t>
  </si>
  <si>
    <t>14.0</t>
  </si>
  <si>
    <t>TOTAL GLOBAL</t>
  </si>
  <si>
    <t>PRAZO DE EXEC.:</t>
  </si>
  <si>
    <t>DATA BASE:</t>
  </si>
  <si>
    <t>VALOR</t>
  </si>
  <si>
    <t>MÊS 01</t>
  </si>
  <si>
    <t>MÊS 02</t>
  </si>
  <si>
    <t>MÊS 03</t>
  </si>
  <si>
    <t>MÊS 04</t>
  </si>
  <si>
    <t>MÊS 05</t>
  </si>
  <si>
    <t>CRONOGRAMA FÍSICO-FINANCEIRO</t>
  </si>
  <si>
    <t>VALOR TOTAL</t>
  </si>
  <si>
    <t>VALOR ACUMULADO</t>
  </si>
  <si>
    <t>PLANILHA ORÇAMENTARIA SINTÉTICA</t>
  </si>
  <si>
    <t>DADOS DA OBRA</t>
  </si>
  <si>
    <t>DADOS DO ORÇAMENTO</t>
  </si>
  <si>
    <t>RESPONSAVEL TÉCNICO</t>
  </si>
  <si>
    <t>_____________________________________</t>
  </si>
  <si>
    <t>KG</t>
  </si>
  <si>
    <t>ENCARGOS:</t>
  </si>
  <si>
    <t>DESONERADO</t>
  </si>
  <si>
    <t>MÊS</t>
  </si>
  <si>
    <t>15.0</t>
  </si>
  <si>
    <t>16.0</t>
  </si>
  <si>
    <t>REVISÃO:</t>
  </si>
  <si>
    <t>ITENS RELATIVOS À ADMINISTRAÇÃO CENTRAL</t>
  </si>
  <si>
    <t>% SOBRE PV</t>
  </si>
  <si>
    <t>AC - Administração Central</t>
  </si>
  <si>
    <t>DF - Custos Financeiros</t>
  </si>
  <si>
    <t>Sub-total</t>
  </si>
  <si>
    <t>TAXAS E IMPOSTOS</t>
  </si>
  <si>
    <t>F - PIS</t>
  </si>
  <si>
    <t>G - COFINS</t>
  </si>
  <si>
    <t>H - ISSQN</t>
  </si>
  <si>
    <t>BDI COM IMPOSTOS</t>
  </si>
  <si>
    <t>Localidade / alíquota ISSQN</t>
  </si>
  <si>
    <t>L - Lucro Bruto</t>
  </si>
  <si>
    <t>R - Riscos</t>
  </si>
  <si>
    <t>SG - Seguros e Garantias Contratuais</t>
  </si>
  <si>
    <t>CPRB -Contribuição Previdenciária - Lei N° 13.161/15</t>
  </si>
  <si>
    <t>COMPOSIÇÃO DA PARCELA DE BDI</t>
  </si>
  <si>
    <t>CADERNO DE COMPOSIÇÕES ANALÍTICAS</t>
  </si>
  <si>
    <t>REFERÊNCIA:</t>
  </si>
  <si>
    <t>LOCALIDADE:</t>
  </si>
  <si>
    <t>ABRANGÊNCIA:</t>
  </si>
  <si>
    <t>Mato Grosso</t>
  </si>
  <si>
    <t>ENCARGOS SOCIAIS DESONERADOS:</t>
  </si>
  <si>
    <t>90,01% (hora)          52,06%(mês)</t>
  </si>
  <si>
    <t>CÓDIGO DA COMPOSIÇÃO</t>
  </si>
  <si>
    <t>DESCRIÇÃO DA COMPOSIÇÃO</t>
  </si>
  <si>
    <t>Referência da Composição:</t>
  </si>
  <si>
    <t>Revisão:</t>
  </si>
  <si>
    <t>Criada em:</t>
  </si>
  <si>
    <t>Data:</t>
  </si>
  <si>
    <t>TIPO DO ÍTEM</t>
  </si>
  <si>
    <t>TABELA</t>
  </si>
  <si>
    <t>CÓDIGO</t>
  </si>
  <si>
    <t>COEFICIENTE</t>
  </si>
  <si>
    <t>CUSTO UNT.</t>
  </si>
  <si>
    <t>CUSTO TOTAL</t>
  </si>
  <si>
    <t>H</t>
  </si>
  <si>
    <t>TOTAL DO ÍTEM</t>
  </si>
  <si>
    <t>COTAÇÃO</t>
  </si>
  <si>
    <t>MERCADO</t>
  </si>
  <si>
    <t>***</t>
  </si>
  <si>
    <t>Obs.: A cotação foi realizada considerando o fornecimento e a instalação do material.</t>
  </si>
  <si>
    <t>RESUMO DE COTAÇÃO</t>
  </si>
  <si>
    <t>Und</t>
  </si>
  <si>
    <t>DATA DA COTAÇÃO</t>
  </si>
  <si>
    <t>CONTATO</t>
  </si>
  <si>
    <t>TELEFONE</t>
  </si>
  <si>
    <t>EMPRESA</t>
  </si>
  <si>
    <t>CNPJ</t>
  </si>
  <si>
    <t>PREÇO</t>
  </si>
  <si>
    <t>MEDIANA:</t>
  </si>
  <si>
    <t>COMPOSICAO</t>
  </si>
  <si>
    <t>SERVENTE COM ENCARGOS COMPLEMENTARES</t>
  </si>
  <si>
    <t>INSUMO</t>
  </si>
  <si>
    <t>ORIGEM</t>
  </si>
  <si>
    <t>DESTINO</t>
  </si>
  <si>
    <t>VIAGENS</t>
  </si>
  <si>
    <t>PREÇO UNT.</t>
  </si>
  <si>
    <t>PREÇO TOTAL</t>
  </si>
  <si>
    <t>FONTE DO PREÇO</t>
  </si>
  <si>
    <t>TON</t>
  </si>
  <si>
    <t>QNT</t>
  </si>
  <si>
    <t>UND DE MEDIÇÃO</t>
  </si>
  <si>
    <t>T X KM</t>
  </si>
  <si>
    <t>TRANSPORTE COMERCIAL DE CARGA SECA COM CAMINHAO CARROCERIA 9 T, RODOVIA PAVIMENTADA, REFERENTE À MOBILIZAÇÃO DE EQUIPAMENTOS E CANTEIRO DE OBRAS</t>
  </si>
  <si>
    <t>TOTAL MOBILIZAÇÃO (SEM BDI)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</si>
  <si>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</si>
  <si>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</si>
  <si>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</si>
  <si>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</si>
  <si>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</si>
  <si>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</si>
  <si>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</si>
  <si>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</si>
  <si>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</si>
  <si>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</si>
  <si>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</si>
  <si>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</si>
  <si>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</si>
  <si>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</si>
  <si>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</si>
  <si>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</si>
  <si>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</si>
  <si>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</si>
  <si>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</si>
  <si>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</si>
  <si>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</si>
  <si>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</si>
  <si>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</si>
  <si>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</si>
  <si>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</si>
  <si>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</si>
  <si>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</si>
  <si>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</si>
  <si>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</si>
  <si>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</si>
  <si>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</si>
  <si>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</si>
  <si>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</si>
  <si>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</si>
  <si>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</si>
  <si>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</si>
  <si>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</si>
  <si>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</si>
  <si>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</si>
  <si>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</si>
  <si>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</si>
  <si>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</si>
  <si>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</si>
  <si>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</si>
  <si>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</si>
  <si>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</si>
  <si>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</si>
  <si>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</si>
  <si>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</si>
  <si>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</si>
  <si>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</si>
  <si>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</si>
  <si>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</si>
  <si>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</si>
  <si>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</si>
  <si>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</si>
  <si>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</si>
  <si>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</si>
  <si>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</si>
  <si>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</si>
  <si>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</si>
  <si>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</si>
  <si>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</si>
  <si>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</si>
  <si>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</si>
  <si>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</si>
  <si>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DETALHAMENTO DE ENCARGOS SOCIAIS</t>
  </si>
  <si>
    <t>MÊS 06</t>
  </si>
  <si>
    <t>INSTALAÇÕES ELÉTRICAS</t>
  </si>
  <si>
    <t>IMPERMEABILIZAÇÕES E TRATAMENTOS</t>
  </si>
  <si>
    <t>FORRO</t>
  </si>
  <si>
    <t>Várzea Grande - MT</t>
  </si>
  <si>
    <t>SINAPI / Mercado</t>
  </si>
  <si>
    <r>
      <t xml:space="preserve">Alíquota de </t>
    </r>
    <r>
      <rPr>
        <b/>
        <i/>
        <u/>
        <sz val="11"/>
        <color indexed="10"/>
        <rFont val="Calibri Light"/>
        <family val="2"/>
      </rPr>
      <t>Várzea Grande</t>
    </r>
    <r>
      <rPr>
        <i/>
        <sz val="11"/>
        <color indexed="10"/>
        <rFont val="Calibri Light"/>
        <family val="2"/>
      </rPr>
      <t xml:space="preserve"> = 3,0%</t>
    </r>
  </si>
  <si>
    <t>Engenheiro Civil</t>
  </si>
  <si>
    <t>MOBILIZAÇÃO OU DESMOBILIZAÇÃO</t>
  </si>
  <si>
    <t>MOB</t>
  </si>
  <si>
    <t>PMVG-001</t>
  </si>
  <si>
    <t>ADMINISTRAÇÃO LOCAL DE OBRA</t>
  </si>
  <si>
    <t>PMVG-002</t>
  </si>
  <si>
    <t>LOCACAO DE CONTAINER 2,30 X 6,00 M, ALT. 2,50 M, COM 1 SANITARIO, PARA ESCRITORIO, COMPLETO, SEM DIVISORIAS INTERNAS</t>
  </si>
  <si>
    <t>Obs.: INSUMO SINAPI.</t>
  </si>
  <si>
    <t>PMVG-003</t>
  </si>
  <si>
    <t>LOCACAO DE CONTAINER 2,30 X 4,30 M, ALT. 2,50 M, P/ SANITARIO, C/ 5 BACIAS, 1 LAVATORIO E 4 MICTORIOS</t>
  </si>
  <si>
    <t>TRANSPORTE COM CAMINHÃO CARROCERIA COM GUINDAUTO (MUNCK), MOMENTO MÁXIMO DE CARGA 11,7 TM, EM VIA URBANA PAVIMENTADA, DMT ATÉ 30KM (UNIDADE: TXKM). AF_07/2020</t>
  </si>
  <si>
    <t>TXKM</t>
  </si>
  <si>
    <t>MOBILIZAÇÃO</t>
  </si>
  <si>
    <t>SINAPI  10/2021</t>
  </si>
  <si>
    <t>PMVG-004</t>
  </si>
  <si>
    <t>TAPUME COM COMPENSADO DE MADEIRA. AF_05/2018</t>
  </si>
  <si>
    <t>PMVG-005</t>
  </si>
  <si>
    <t>PLACA DE OBRA (PARA CONSTRUCAO CIVIL) EM CHAPA GALVANIZADA, FIXADA COM PARAFUSOS EM PAREDE OU  CHAPA DE MADEIRA</t>
  </si>
  <si>
    <t>PMVG-006</t>
  </si>
  <si>
    <t>PMVG-007</t>
  </si>
  <si>
    <t>IMPERMEABILIZAÇÃO DE SUPERFÍCIE COM ARGAMASSA POLIMÉRICA / MEMBRANA ACRÍLICA, 3 DEMÃOS. AF_06/2018</t>
  </si>
  <si>
    <t>PEDRAS</t>
  </si>
  <si>
    <t>DIVISORIA SANITÁRIA, TIPO CABINE, EM GRANITO CINZA POLIDO, ESP = 3CM, ASSENTADO COM ARGAMASSA COLANTE AC III-E, EXCLUSIVE FERRAGENS. AF_01/2021</t>
  </si>
  <si>
    <t>ESQUADRIAS</t>
  </si>
  <si>
    <t>INSTALAÇÕES HIDROSSANITÁRIAS</t>
  </si>
  <si>
    <t>REGISTRO DE PRESSÃO BRUTO, LATÃO, ROSCÁVEL, 3/4", COM ACABAMENTO E CANOPLA CROMADOS - FORNECIMENTO E INSTALAÇÃO. AF_08/2021</t>
  </si>
  <si>
    <t>VÁLVULA DE DESCARGA METÁLICA, BASE 1 1/2", ACABAMENTO METALICO CROMADO - FORNECIMENTO E INSTALAÇÃO. AF_08/2021</t>
  </si>
  <si>
    <t>TORNEIRA CROMADA DE MESA, 1/2 OU 3/4, PARA LAVATÓRIO, PADRÃO MÉDIO - FORNECIMENTO E INSTALAÇÃO. AF_01/2020</t>
  </si>
  <si>
    <t>CHUVEIRO ELÉTRICO COMUM CORPO PLÁSTICO, TIPO DUCHA  FORNECIMENTO E INSTALAÇÃO. AF_01/2020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</si>
  <si>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</si>
  <si>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</si>
  <si>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</si>
  <si>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TUBO PVC, SERIE NORMAL, ESGOTO PREDIAL, DN 100 MM,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</si>
  <si>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</si>
  <si>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JOELHO 45 GRAUS, PVC, SERIE NORMAL, ESGOTO PREDIAL, DN 50 MM, JUNTA ELÁSTICA,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</si>
  <si>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</si>
  <si>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</si>
  <si>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</si>
  <si>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LUVA SIMPLES, PVC, SERIE NORMAL, ESGOTO PREDIAL, DN 50 MM, JUNTA ELÁSTICA, FORNECIDO E INSTALADO EM RAMAL DE DESCARGA OU RAMAL DE ESGOTO SANITÁRIO. AF_12/2014</t>
  </si>
  <si>
    <t>LUVA SIMPLES, PVC, SERIE NORMAL, ESGOTO PREDIAL, DN 100 MM, JUNTA ELÁSTICA, FORNECIDO E INSTALADO EM RAMAL DE DESCARGA OU RAMAL DE ESGOTO SANITÁRIO. AF_12/2014</t>
  </si>
  <si>
    <t>JUNÇÃO SIMPLES, PVC, SERIE NORMAL, ESGOTO PREDIAL, DN 100 X 100 MM, JUNTA ELÁSTICA, FORNECIDO E INSTALADO EM RAMAL DE DESCARGA OU RAMAL DE ESGOTO SANITÁRIO. AF_12/2014</t>
  </si>
  <si>
    <t>CAIXA SIFONADA, PVC, DN 150 X 185 X 75 MM, JUNTA ELÁSTICA, FORNECIDA E INSTALADA EM RAMAL DE DESCARGA OU EM RAMAL DE ESGOTO SANITÁRIO. AF_12/2014</t>
  </si>
  <si>
    <t>PMVG-016</t>
  </si>
  <si>
    <t>DISJUNTOR BIPOLAR TIPO DIN, CORRENTE NOMINAL DE 10A - FORNECIMENTO E INSTALAÇÃO. AF_10/2020</t>
  </si>
  <si>
    <t>URBANISMO</t>
  </si>
  <si>
    <t>LOCAÇÃO DE CAÇAMBA BOTA FORA 5M3</t>
  </si>
  <si>
    <t>MC MINERAÇÃO</t>
  </si>
  <si>
    <t>LOCAFLEX</t>
  </si>
  <si>
    <t>ARMANDO CAÇAMBA</t>
  </si>
  <si>
    <t>65 3675006</t>
  </si>
  <si>
    <t>65 36249191</t>
  </si>
  <si>
    <t>PMVG-017</t>
  </si>
  <si>
    <t>CARGA MANUAL DE ENTULHO EM CAÇAMBAS</t>
  </si>
  <si>
    <t>Obs.: Composição referenciada na base SINAPI 08/2020, cod. 72897.</t>
  </si>
  <si>
    <t>MUN.:</t>
  </si>
  <si>
    <t>END.:</t>
  </si>
  <si>
    <t>UNID.:</t>
  </si>
  <si>
    <t>TOTAL
(%)</t>
  </si>
  <si>
    <t>VÁRZEA
GRANDE</t>
  </si>
  <si>
    <t>KM</t>
  </si>
  <si>
    <t>PMVG-019</t>
  </si>
  <si>
    <t>Obs.</t>
  </si>
  <si>
    <t>PRÓPRIA</t>
  </si>
  <si>
    <t>DEMOLIÇÕES E RETIRADAS</t>
  </si>
  <si>
    <t>DEMOLIÇÃO DE ALVENARIA DE BLOCO FURADO, DE FORMA MANUAL, SEM REAPROVEITAMENTO. AF_12/2017</t>
  </si>
  <si>
    <t>PMVG-020</t>
  </si>
  <si>
    <t>PMVG-021</t>
  </si>
  <si>
    <t>AUXILIAR DE ELETRICISTA COM ENCARGOS COMPLEMENTARES</t>
  </si>
  <si>
    <t>ELETRICISTA COM ENCARGOS COMPLEMENTARES</t>
  </si>
  <si>
    <t>89746</t>
  </si>
  <si>
    <t>89726</t>
  </si>
  <si>
    <t>89732</t>
  </si>
  <si>
    <t>89731</t>
  </si>
  <si>
    <t>89797</t>
  </si>
  <si>
    <t>JUNÇÃO SIMPLES, PVC, SERIE NORMAL, ESGOTO PREDIAL, DN 150 X 150 MM, JUNTA ELÁSTICA, FORNECIDO E INSTALADO EM SUBCOLETOR AÉREO DE ESGOTO SANITÁRIO. AF_12/2014</t>
  </si>
  <si>
    <t>89833</t>
  </si>
  <si>
    <t>TE, PVC, SERIE NORMAL, ESGOTO PREDIAL, DN 100 X 100 MM, JUNTA ELÁSTICA, FORNECIDO E INSTALADO EM PRUMADA DE ESGOTO SANITÁRIO OU VENTILAÇÃO. AF_12/2014</t>
  </si>
  <si>
    <t>89362</t>
  </si>
  <si>
    <t>89395</t>
  </si>
  <si>
    <t>89801</t>
  </si>
  <si>
    <t>JOELHO 90 GRAUS, PVC, SERIE NORMAL, ESGOTO PREDIAL, DN 50 MM, JUNTA ELÁSTICA, FORNECIDO E INSTALADO EM PRUMADA DE ESGOTO SANITÁRIO OU VENTILAÇÃO. AF_12/2014</t>
  </si>
  <si>
    <t>89825</t>
  </si>
  <si>
    <t>TE, PVC, SERIE NORMAL, ESGOTO PREDIAL, DN 50 X 50 MM, JUNTA ELÁSTICA, FORNECIDO E INSTALADO EM PRUMADA DE ESGOTO SANITÁRIO OU VENTILAÇÃO. AF_12/2014</t>
  </si>
  <si>
    <t>89501</t>
  </si>
  <si>
    <t>89832</t>
  </si>
  <si>
    <t>89546</t>
  </si>
  <si>
    <t>89364</t>
  </si>
  <si>
    <t>89503</t>
  </si>
  <si>
    <t>89507</t>
  </si>
  <si>
    <t>89517</t>
  </si>
  <si>
    <t>89398</t>
  </si>
  <si>
    <t>TE, PVC, SOLDÁVEL, DN 50MM, INSTALADO EM RAMAL OU SUB-RAMAL DE ÁGUA - FORNECIMENTO E INSTALAÇÃO. AF_12/2014</t>
  </si>
  <si>
    <t>89628</t>
  </si>
  <si>
    <t>89630</t>
  </si>
  <si>
    <t>89800</t>
  </si>
  <si>
    <t>TUBO PVC, SERIE NORMAL, ESGOTO PREDIAL, DN 100 MM, FORNECIDO E INSTALADO EM PRUMADA DE ESGOTO SANITÁRIO OU VENTILAÇÃO. AF_12/2014</t>
  </si>
  <si>
    <t>89357</t>
  </si>
  <si>
    <t>TUBO, PVC, SOLDÁVEL, DN 50MM, INSTALADO EM RAMAL OU SUB-RAMAL DE ÁGUA - FORNECIMENTO E INSTALAÇÃO. AF_12/2014</t>
  </si>
  <si>
    <t>89450</t>
  </si>
  <si>
    <t>89451</t>
  </si>
  <si>
    <t>89987</t>
  </si>
  <si>
    <t>REGISTRO DE GAVETA BRUTO, LATÃO, ROSCÁVEL, 3/4", COM ACABAMENTO E CANOPLA CROMADOS - FORNECIMENTO E INSTALAÇÃO. AF_08/2021</t>
  </si>
  <si>
    <t>89985</t>
  </si>
  <si>
    <t>99635</t>
  </si>
  <si>
    <t>86932</t>
  </si>
  <si>
    <t>VASO SANITÁRIO SIFONADO COM CAIXA ACOPLADA LOUÇA BRANCA - PADRÃO MÉDIO, INCLUSO ENGATE FLEXÍVEL EM METAL CROMADO, 1/2  X 40CM - FORNECIMENTO E INSTALAÇÃO. AF_01/2020</t>
  </si>
  <si>
    <t>96805</t>
  </si>
  <si>
    <t>KIT CHASSI PEX, PRÉ-FABRICADO, PARA CHUVEIRO COM REGISTROS DE PRESSÃO E CONEXÕES POR ANEL DESLIZANTE  FORNECIMENTO E INSTALAÇÃO. AF_06/2015</t>
  </si>
  <si>
    <t>89596</t>
  </si>
  <si>
    <t>100860</t>
  </si>
  <si>
    <t>86915</t>
  </si>
  <si>
    <t>95470</t>
  </si>
  <si>
    <t>VASO SANITARIO SIFONADO CONVENCIONAL COM LOUÇA BRANCA, INCLUSO CONJUNTO DE LIGAÇÃO PARA BACIA SANITÁRIA AJUSTÁVEL - FORNECIMENTO E INSTALAÇÃO. AF_10/2016</t>
  </si>
  <si>
    <t>93396</t>
  </si>
  <si>
    <t>BANCADA GRANITO CINZA,  50 X 60 CM, INCL. CUBA DE EMBUTIR OVAL LOUÇA BRANCA 35 X 50 CM, VÁLVULA METAL CROMADO, SIFÃO FLEXÍVEL PVC, ENGATE 30 CM FLEXÍVEL PLÁSTICO E TORNEIRA CROMADA DE MESA, PADRÃO POPULAR - FORNEC. E INSTALAÇÃO. AF_01/2020</t>
  </si>
  <si>
    <t>89709</t>
  </si>
  <si>
    <t>RALO SIFONADO, PVC, DN 100 X 40 MM, JUNTA SOLDÁVEL, FORNECIDO E INSTALADO EM RAMAL DE DESCARGA OU EM RAMAL DE ESGOTO SANITÁRIO. AF_12/2014</t>
  </si>
  <si>
    <t>97663</t>
  </si>
  <si>
    <t>REMOÇÃO DE LOUÇAS, DE FORMA MANUAL, SEM REAPROVEITAMENTO. AF_12/2017</t>
  </si>
  <si>
    <t>86881</t>
  </si>
  <si>
    <t>SIFÃO DO TIPO GARRAFA EM METAL CROMADO 1 X 1.1/2 - FORNECIMENTO E INSTALAÇÃO. AF_01/2020</t>
  </si>
  <si>
    <t>86883</t>
  </si>
  <si>
    <t>SIFÃO DO TIPO FLEXÍVEL EM PVC 1  X 1.1/2  - FORNECIMENTO E INSTALAÇÃO. AF_01/2020</t>
  </si>
  <si>
    <t>97666</t>
  </si>
  <si>
    <t>REMOÇÃO DE METAIS SANITÁRIOS, DE FORMA MANUAL, SEM REAPROVEITAMENTO. AF_12/2017</t>
  </si>
  <si>
    <t>86878</t>
  </si>
  <si>
    <t>VÁLVULA EM METAL CROMADO TIPO AMERICANA 3.1/2 X 1.1/2 PARA PIA - FORNECIMENTO E INSTALAÇÃO. AF_01/2020</t>
  </si>
  <si>
    <t>89748</t>
  </si>
  <si>
    <t>CURVA CURTA 90 GRAUS, PVC, SERIE NORMAL, ESGOTO PREDIAL, DN 100 MM, JUNTA ELÁSTICA, FORNECIDO E INSTALADO EM RAMAL DE DESCARGA OU RAMAL DE ESGOTO SANITÁRIO. AF_12/2014</t>
  </si>
  <si>
    <t>89728</t>
  </si>
  <si>
    <t>CURVA CURTA 90 GRAUS, PVC, SERIE NORMAL, ESGOTO PREDIAL, DN 40 MM, JUNTA SOLDÁVEL, FORNECIDO E INSTALADO EM RAMAL DE DESCARGA OU RAMAL DE ESGOTO SANITÁRIO. AF_12/2014</t>
  </si>
  <si>
    <t>89724</t>
  </si>
  <si>
    <t>89711</t>
  </si>
  <si>
    <t>89712</t>
  </si>
  <si>
    <t>89366</t>
  </si>
  <si>
    <t>89778</t>
  </si>
  <si>
    <t>89753</t>
  </si>
  <si>
    <t>89714</t>
  </si>
  <si>
    <t>89713</t>
  </si>
  <si>
    <t>89798</t>
  </si>
  <si>
    <t>TUBO PVC, SERIE NORMAL, ESGOTO PREDIAL, DN 50 MM, FORNECIDO E INSTALADO EM PRUMADA DE ESGOTO SANITÁRIO OU VENTILAÇÃO. AF_12/2014</t>
  </si>
  <si>
    <t>89708</t>
  </si>
  <si>
    <t>PMVG-022</t>
  </si>
  <si>
    <t>PMVG-023</t>
  </si>
  <si>
    <t>PMVG-024</t>
  </si>
  <si>
    <t>ENGENHEIRO CIVIL DE OBRA JUNIOR COM ENCARGOS COMPLEMENTARES</t>
  </si>
  <si>
    <t>Reforma UTI do Pronto Socorro Municipal de Várzea Grande</t>
  </si>
  <si>
    <t>Secretaria Municipal de Saúde</t>
  </si>
  <si>
    <t>Av. Alzira Santana, S/N, Nova Várzea Grande, Várzea Grande-MT</t>
  </si>
  <si>
    <t>94499</t>
  </si>
  <si>
    <t>REGISTRO DE GAVETA BRUTO, LATÃO, ROSCÁVEL, 2 1/2" - FORNECIMENTO E INSTALAÇÃO. AF_08/2021</t>
  </si>
  <si>
    <t>94501</t>
  </si>
  <si>
    <t>REGISTRO DE GAVETA BRUTO, LATÃO, ROSCÁVEL, 4" - FORNECIMENTO E INSTALAÇÃO. AF_08/2021</t>
  </si>
  <si>
    <t>89616</t>
  </si>
  <si>
    <t>ADAPTADOR CURTO COM BOLSA E ROSCA PARA REGISTRO, PVC, SOLDÁVEL, DN 85MM X 3 , INSTALADO EM PRUMADA DE ÁGUA - FORNECIMENTO E INSTALAÇÃO. AF_06/2022</t>
  </si>
  <si>
    <t>89613</t>
  </si>
  <si>
    <t>ADAPTADOR CURTO COM BOLSA E ROSCA PARA REGISTRO, PVC, SOLDÁVEL, DN 75MM X 2.1/2, INSTALADO EM PRUMADA DE ÁGUA - FORNECIMENTO E INSTALAÇÃO. AF_12/2014</t>
  </si>
  <si>
    <t>JOELHO 90 GRAUS, PVC, SOLDÁVEL, DN 50MM, INSTALADO EM PRUMADA DE ÁGUA - FORNECIMENTO E INSTALAÇÃO. AF_06/2022</t>
  </si>
  <si>
    <t>ADAPTADOR CURTO COM BOLSA E ROSCA PARA REGISTRO, PVC, SOLDÁVEL, DN 50MM X 1.1/2 , INSTALADO EM PRUMADA DE ÁGUA - FORNECIMENTO E INSTALAÇÃO. AF_06/2022</t>
  </si>
  <si>
    <t>103953</t>
  </si>
  <si>
    <t>BUCHA DE REDUÇÃO, CURTA, PVC, SOLDÁVEL, DN 32 X 25 MM, INSTALADO EM RAMAL DE DISTRIBUIÇÃO DE ÁGUA - FORNECIMENTO E INSTALAÇÃO. AF_06/2022</t>
  </si>
  <si>
    <t>103993</t>
  </si>
  <si>
    <t>BUCHA DE REDUÇÃO, PVC, SOLDÁVEL, DN 40MM X 32MM, INSTALADO EM RAMAL DE DISTRIBUIÇÃO DE ÁGUA - FORNECIMENTO E INSTALAÇÃO. AF_06/2022</t>
  </si>
  <si>
    <t>BUCHA DE REDUÇÃO, CPVC, SOLDÁVEL, DN 42MM X 22MM, INSTALADO EM RAMAL DE DISTRIBUIÇÃO DE ÁGUA - FORNECIMENTO E INSTALAÇÃO. AF_06/2022</t>
  </si>
  <si>
    <t>BUCHA DE REDUÇÃO LONGA, PVC, SERIE R, ÁGUA PLUVIAL, DN 50 X 40 MM, JUNTA ELÁSTICA, FORNECIDO E INSTALADO EM RAMAL DE ENCAMINHAMENTO. AF_06/2022</t>
  </si>
  <si>
    <t>104003</t>
  </si>
  <si>
    <t>BUCHA DE REDUÇÃO , LONGA, PVC, SOLDÁVEL, DN 50 X 32 MM, INSTALADO EM RAMAL DE DISTRIBUIÇÃO DE ÁGUA - FORNECIMENTO E INSTALAÇÃO. AF_06/2022</t>
  </si>
  <si>
    <t>103968</t>
  </si>
  <si>
    <t>BUCHA DE REDUÇÃO, LONGA, PVC, SOLDÁVEL, DN 60 X 25 MM, INSTALADO EM PRUMADA DE ÁGUA - FORNECIMENTO E INSTALAÇÃO. AF_06/2022</t>
  </si>
  <si>
    <t>103972</t>
  </si>
  <si>
    <t>BUCHA DE REDUÇÃO, LONGA, PVC, SOLDÁVEL, DN 75 X 50 MM, INSTALADO EM PRUMADA DE ÁGUA - FORNECIMENTO E INSTALAÇÃO. AF_06/2022</t>
  </si>
  <si>
    <t>89499</t>
  </si>
  <si>
    <t>CURVA 90 GRAUS, PVC, SOLDÁVEL, DN 40MM, INSTALADO EM PRUMADA DE ÁGUA - FORNECIMENTO E INSTALAÇÃO. AF_06/2022</t>
  </si>
  <si>
    <t>CURVA 90 GRAUS, PVC, SOLDÁVEL, DN 60MM, INSTALADO EM PRUMADA DE ÁGUA - FORNECIMENTO E INSTALAÇÃO. AF_06/2022</t>
  </si>
  <si>
    <t>CURVA 90 GRAUS, PVC, SOLDÁVEL, DN 75MM, INSTALADO EM PRUMADA DE ÁGUA - FORNECIMENTO E INSTALAÇÃO. AF_06/2022</t>
  </si>
  <si>
    <t>JOELHO 90 GRAUS, PVC, SOLDÁVEL, DN 25MM, INSTALADO EM RAMAL OU SUB-RAMAL DE ÁGUA - FORNECIMENTO E INSTALAÇÃO. AF_06/2022</t>
  </si>
  <si>
    <t>TE, PVC, SOLDÁVEL, DN 25MM, INSTALADO EM RAMAL OU SUB-RAMAL DE ÁGUA - FORNECIMENTO E INSTALAÇÃO. AF_06/2022</t>
  </si>
  <si>
    <t>TE, PVC, SOLDÁVEL, DN 32MM, INSTALADO EM RAMAL OU SUB-RAMAL DE ÁGUA - FORNECIMENTO E INSTALAÇÃO. AF_06/2022</t>
  </si>
  <si>
    <t>TE, PVC, SOLDÁVEL, DN 60MM, INSTALADO EM PRUMADA DE ÁGUA - FORNECIMENTO E INSTALAÇÃO. AF_06/2022</t>
  </si>
  <si>
    <t>94697</t>
  </si>
  <si>
    <t>TÊ, PVC, SOLDÁVEL, DN 75 MM INSTALADO EM RESERVAÇÃO DE ÁGUA DE EDIFICAÇÃO QUE POSSUA RESERVATÓRIO DE FIBRA/FIBROCIMENTO   FORNECIMENTO E INSTALAÇÃO. AF_06/2016</t>
  </si>
  <si>
    <t>94693</t>
  </si>
  <si>
    <t>TÊ DE REDUÇÃO, PVC, SOLDÁVEL, DN 40 MM X 32 MM, INSTALADO EM RESERVAÇÃO DE ÁGUA DE EDIFICAÇÃO QUE POSSUA RESERVATÓRIO DE FIBRA/FIBROCIMENTO   FORNECIMENTO E INSTALAÇÃO. AF_06/2016</t>
  </si>
  <si>
    <t>TE DE REDUÇÃO, PVC, SOLDÁVEL, DN 75MM X 50MM, INSTALADO EM PRUMADA DE ÁGUA - FORNECIMENTO E INSTALAÇÃO. AF_06/2022</t>
  </si>
  <si>
    <t>89446</t>
  </si>
  <si>
    <t>TUBO, PVC, SOLDÁVEL, DN 25MM, INSTALADO EM PRUMADA DE ÁGUA - FORNECIMENTO E INSTALAÇÃO. AF_06/2022</t>
  </si>
  <si>
    <t>89449</t>
  </si>
  <si>
    <t>TUBO, PVC, SOLDÁVEL, DN 50MM, INSTALADO EM PRUMADA DE ÁGUA - FORNECIMENTO E INSTALAÇÃO. AF_06/2022</t>
  </si>
  <si>
    <t>TUBO, PVC, SOLDÁVEL, DN 32MM, INSTALADO EM RAMAL OU SUB-RAMAL DE ÁGUA - FORNECIMENTO E INSTALAÇÃO. AF_06/2022</t>
  </si>
  <si>
    <t>TUBO, PVC, SOLDÁVEL, DN 60MM, INSTALADO EM PRUMADA DE ÁGUA - FORNECIMENTO E INSTALAÇÃO. AF_06/2022</t>
  </si>
  <si>
    <t>TUBO, PVC, SOLDÁVEL, DN 75MM, INSTALADO EM PRUMADA DE ÁGUA - FORNECIMENTO E INSTALAÇÃO. AF_06/2022</t>
  </si>
  <si>
    <t>100849</t>
  </si>
  <si>
    <t>ASSENTO SANITÁRIO CONVENCIONAL - FORNECIMENTO E INSTALACAO. AF_01/2020</t>
  </si>
  <si>
    <t>89783</t>
  </si>
  <si>
    <t>JUNÇÃO SIMPLES, PVC, SERIE NORMAL, ESGOTO PREDIAL, DN 40 MM, JUNTA SOLDÁVEL, FORNECIDO E INSTALADO EM RAMAL DE DESCARGA OU RAMAL DE ESGOTO SANITÁRIO. AF_12/2014</t>
  </si>
  <si>
    <t>TE, PVC, SERIE NORMAL, ESGOTO PREDIAL, DN 40 X 40 MM, JUNTA SOLDÁVEL, FORNECIDO E INSTALADO EM RAMAL DE DESCARGA OU RAMAL DE ESGOTO SANITÁRIO. AF_12/2014</t>
  </si>
  <si>
    <t>CURVA DE TRANSPOSIÇÃO, PVC, SOLDÁVEL, DN 25MM, INSTALADO EM RAMAL OU SUB-RAMAL DE ÁGUA   FORNECIMENTO E INSTALAÇÃO. AF_06/2022</t>
  </si>
  <si>
    <t>CURVA 90 GRAUS, PVC, SOLDÁVEL, DN 25MM, INSTALADO EM RAMAL OU SUB-RAMAL DE ÁGUA - FORNECIMENTO E INSTALAÇÃO. AF_06/2022</t>
  </si>
  <si>
    <t>CURVA 90 GRAUS, PVC, SOLDÁVEL, DN 50MM, INSTALADO EM PRUMADA DE ÁGUA - FORNECIMENTO E INSTALAÇÃO. AF_06/2022</t>
  </si>
  <si>
    <t>89498</t>
  </si>
  <si>
    <t>JOELHO 45 GRAUS, PVC, SOLDÁVEL, DN 40MM, INSTALADO EM PRUMADA DE ÁGUA - FORNECIMENTO E INSTALAÇÃO. AF_06/2022</t>
  </si>
  <si>
    <t>89378</t>
  </si>
  <si>
    <t>LUVA, PVC, SOLDÁVEL, DN 25MM, INSTALADO EM RAMAL OU SUB-RAMAL DE ÁGUA - FORNECIMENTO E INSTALAÇÃO. AF_06/2022</t>
  </si>
  <si>
    <t>89577</t>
  </si>
  <si>
    <t>LUVA DE CORRER, PVC, SOLDÁVEL, DN 50MM, INSTALADO EM PRUMADA DE ÁGUA - FORNECIMENTO E INSTALAÇÃO. AF_06/2022</t>
  </si>
  <si>
    <t>89799</t>
  </si>
  <si>
    <t>TUBO PVC, SERIE NORMAL, ESGOTO PREDIAL, DN 75 MM, FORNECIDO E INSTALADO EM PRUMADA DE ESGOTO SANITÁRIO OU VENTILAÇÃO. AF_12/2014</t>
  </si>
  <si>
    <t>89355</t>
  </si>
  <si>
    <t>TUBO, PVC, SOLDÁVEL, DN 20MM, INSTALADO EM RAMAL OU SUB-RAMAL DE ÁGUA - FORNECIMENTO E INSTALAÇÃO. AF_06/2022</t>
  </si>
  <si>
    <t>100858</t>
  </si>
  <si>
    <t>MICTÓRIO SIFONADO LOUÇA BRANCA  PADRÃO MÉDIO  FORNECIMENTO E INSTALAÇÃO. AF_01/2020</t>
  </si>
  <si>
    <t>86909</t>
  </si>
  <si>
    <t>TORNEIRA CROMADA TUBO MÓVEL, DE MESA, 1/2 OU 3/4, PARA PIA DE COZINHA, PADRÃO ALTO - FORNECIMENTO E INSTALAÇÃO. AF_01/2020</t>
  </si>
  <si>
    <t>89984</t>
  </si>
  <si>
    <t>REGISTRO DE PRESSÃO BRUTO, LATÃO, ROSCÁVEL, 1/2", COM ACABAMENTO E CANOPLA CROMADOS - FORNECIMENTO E INSTALAÇÃO. AF_08/2021</t>
  </si>
  <si>
    <t>JOELHO 90 GRAUS COM BUCHA DE LATÃO, PVC, SOLDÁVEL, DN 25MM, X 3/4  INSTALADO EM RAMAL OU SUB-RAMAL DE ÁGUA - FORNECIMENTO E INSTALAÇÃO. AF_06/2022</t>
  </si>
  <si>
    <t>89750</t>
  </si>
  <si>
    <t>CURVA LONGA 90 GRAUS, PVC, SERIE NORMAL, ESGOTO PREDIAL, DN 100 MM, JUNTA ELÁSTICA, FORNECIDO E INSTALADO EM RAMAL DE DESCARGA OU RAMAL DE ESGOTO SANITÁRIO. AF_12/2014</t>
  </si>
  <si>
    <t>89853</t>
  </si>
  <si>
    <t>CURVA LONGA 90 GRAUS, PVC, SERIE NORMAL, ESGOTO PREDIAL, DN 100 MM, JUNTA ELÁSTICA, FORNECIDO E INSTALADO EM SUBCOLETOR AÉREO DE ESGOTO SANITÁRIO. AF_12/2014</t>
  </si>
  <si>
    <t>89739</t>
  </si>
  <si>
    <t>JOELHO 45 GRAUS, PVC, SERIE NORMAL, ESGOTO PREDIAL, DN 75 MM, JUNTA ELÁSTICA, FORNECIDO E INSTALADO EM RAMAL DE DESCARGA OU RAMAL DE ESGOTO SANITÁRIO. AF_12/2014</t>
  </si>
  <si>
    <t>89785</t>
  </si>
  <si>
    <t>JUNÇÃO SIMPLES, PVC, SERIE NORMAL, ESGOTO PREDIAL, DN 50 X 50 MM, JUNTA ELÁSTICA, FORNECIDO E INSTALADO EM RAMAL DE DESCARGA OU RAMAL DE ESGOTO SANITÁRIO. AF_12/2014</t>
  </si>
  <si>
    <t>89795</t>
  </si>
  <si>
    <t>JUNÇÃO SIMPLES, PVC, SERIE NORMAL, ESGOTO PREDIAL, DN 75 X 75 MM, JUNTA ELÁSTICA, FORNECIDO E INSTALADO EM RAMAL DE DESCARGA OU RAMAL DE ESGOTO SANITÁRIO. AF_12/2014</t>
  </si>
  <si>
    <t>REDUCAO EXCENTRICA PVC, SERIE R, DN 100 X 75 MM, PVC, ESGOTO PREDIAL, JUNTA ELÁSTICA, JUNTA ELÁSTICA, FORNECIDO E INSTALADO EM RAMAL DE DESCARGA OU RAMAL DE ESGOTO SANITÁRIO. AF_12/2014</t>
  </si>
  <si>
    <t>89796</t>
  </si>
  <si>
    <t>TE, PVC, SERIE NORMAL, ESGOTO PREDIAL, DN 100 X 100 MM, JUNTA ELÁSTICA, FORNECIDO E INSTALADO EM RAMAL DE DESCARGA OU RAMAL DE ESGOTO SANITÁRIO. AF_12/2014</t>
  </si>
  <si>
    <t>89363</t>
  </si>
  <si>
    <t>JOELHO 45 GRAUS, PVC, SOLDÁVEL, DN 25MM, INSTALADO EM RAMAL OU SUB-RAMAL DE ÁGUA - FORNECIMENTO E INSTALAÇÃO. AF_06/2022</t>
  </si>
  <si>
    <t>89802</t>
  </si>
  <si>
    <t>JOELHO 45 GRAUS, PVC, SERIE NORMAL, ESGOTO PREDIAL, DN 50 MM, JUNTA ELÁSTICA, FORNECIDO E INSTALADO EM PRUMADA DE ESGOTO SANITÁRIO OU VENTILAÇÃO. AF_12/2014</t>
  </si>
  <si>
    <t>89561</t>
  </si>
  <si>
    <t>JUNÇÃO SIMPLES, PVC, SERIE R, ÁGUA PLUVIAL, DN 40 MM, JUNTA SOLDÁVEL, FORNECIDO E INSTALADO EM RAMAL DE ENCAMINHAMENTO. AF_06/2022</t>
  </si>
  <si>
    <t>89829</t>
  </si>
  <si>
    <t>TE, PVC, SERIE NORMAL, ESGOTO PREDIAL, DN 75 X 75 MM, JUNTA ELÁSTICA, FORNECIDO E INSTALADO EM PRUMADA DE ESGOTO SANITÁRIO OU VENTILAÇÃO. AF_12/2014</t>
  </si>
  <si>
    <t>91932</t>
  </si>
  <si>
    <t>CABO DE COBRE FLEXÍVEL ISOLADO, 10 MM², ANTI-CHAMA 450/750 V, PARA CIRCUITOS TERMINAIS - FORNECIMENTO E INSTALAÇÃO</t>
  </si>
  <si>
    <t>TUBO EM COBRE FLEXÍVEL, DN 1/2", COM ISOLAMENTO, INSTALADO EM RAMAL DE ALIMENTAÇÃO DE AR CONDICIONADO COM CONDENSADORA CENTRAL  FORNECIMENTO E INSTALAÇÃO</t>
  </si>
  <si>
    <t>TUBO EM COBRE FLEXÍVEL, DN 1/4, COM ISOLAMENTO, INSTALADO EM RAMAL DE ALIMENTAÇÃO DE AR CONDICIONADO COM CONDENSADORA INDIVIDUAL   FORNECIMENTO E INSTALAÇÃO</t>
  </si>
  <si>
    <t>TUBO EM COBRE FLEXÍVEL, DN 3/8", COM ISOLAMENTO, INSTALADO EM RAMAL DE ALIMENTAÇÃO DE AR CONDICIONADO COM CONDENSADORA INDIVIDUAL  FORNECIMENTO E INSTALAÇÃO</t>
  </si>
  <si>
    <t>TUBO EM COBRE FLEXÍVEL, DN 5/8", COM ISOLAMENTO, INSTALADO EM RAMAL DE ALIMENTAÇÃO DE AR CONDICIONADO COM CONDENSADORA INDIVIDUAL  FORNECIMENTO E INSTALAÇÃO</t>
  </si>
  <si>
    <t>TUBO EM COBRE FLEXÍVEL, DN 1/2", COM ISOLAMENTO, INSTALADO EM RAMAL DE ALIMENTAÇÃO DE AR CONDICIONADO COM CONDENSADORA INDIVIDUAL  FORNECIMENTO E INSTALAÇÃO</t>
  </si>
  <si>
    <t>TUBO EM COBRE FLEXÍVEL, DN 1/4", COM ISOLAMENTO, INSTALADO EM FORRO, PARA RAMAL DE ALIMENTAÇÃO DE AR CONDICIONADO, INCLUSO FIXADOR. AF_11/2021</t>
  </si>
  <si>
    <t>TUBO EM COBRE FLEXÍVEL, DN 3/8", COM ISOLAMENTO, INSTALADO EM FORRO, PARA RAMAL DE ALIMENTAÇÃO DE AR CONDICIONADO, INCLUSO FIXADOR. AF_11/2021</t>
  </si>
  <si>
    <t>TUBO EM COBRE FLEXÍVEL, DN 5/8", COM ISOLAMENTO, INSTALADO EM FORRO, PARA RAMAL DE ALIMENTAÇÃO DE AR CONDICIONADO, INCLUSO FIXADOR. AF_11/2021</t>
  </si>
  <si>
    <t>89774</t>
  </si>
  <si>
    <t>LUVA SIMPLES, PVC, SERIE NORMAL, ESGOTO PREDIAL, DN 75 MM, JUNTA ELÁSTICA, FORNECIDO E INSTALADO EM RAMAL DE DESCARGA OU RAMAL DE ESGOTO SANITÁRIO. AF_12/2014</t>
  </si>
  <si>
    <t>89737</t>
  </si>
  <si>
    <t>JOELHO 90 GRAUS, PVC, SERIE NORMAL, ESGOTO PREDIAL, DN 75 MM, JUNTA ELÁSTICA, FORNECIDO E INSTALADO EM RAMAL DE DESCARGA OU RAMAL DE ESGOTO SANITÁRIO. AF_06/2022</t>
  </si>
  <si>
    <t>93660</t>
  </si>
  <si>
    <t>93654</t>
  </si>
  <si>
    <t>DISJUNTOR MONOPOLAR TIPO DIN, CORRENTE NOMINAL DE 16A - FORNECIMENTO E INSTALAÇÃO. AF_10/2020</t>
  </si>
  <si>
    <t>101882</t>
  </si>
  <si>
    <t>QUADRO DE DISTRIBUIÇÃO DE ENERGIA EM CHAPA DE AÇO GALVANIZADO, DE EMBUTIR, COM BARRAMENTO TRIFÁSICO, PARA 30 DISJUNTORES DIN 225A - FORNECIMENTO E INSTALAÇÃO. AF_10/2020</t>
  </si>
  <si>
    <t>91942</t>
  </si>
  <si>
    <t>CAIXA RETANGULAR 4" X 4" ALTA (2,00 M DO PISO), PVC, INSTALADA EM PAREDE - FORNECIMENTO E INSTALAÇÃO</t>
  </si>
  <si>
    <t>91992</t>
  </si>
  <si>
    <t>TOMADA ALTA DE EMBUTIR (1 MÓDULO), 2P+T 10 A, INCLUINDO SUPORTE E PLACA - FORNECIMENTO E INSTALAÇÃO</t>
  </si>
  <si>
    <t>100562</t>
  </si>
  <si>
    <t>QUADRO DE DISTRIBUICAO PARA TELEFONE N.4, 60X60X12CM EM CHAPA METALICA, DE EMBUTIR, SEM ACESSORIOS, PADRAO TELEBRAS, FORNECIMENTO E INSTALAÇÃO. AF_11/2019</t>
  </si>
  <si>
    <t xml:space="preserve">ELETROCALHA LISA OU PERFURADA EM AÇO GALVANIZADO, LARGURA 50MM E ALTURA 50MM, INCLUSIVE FORNECIMENTO E INSTALAÇÃO </t>
  </si>
  <si>
    <t>TÊ HORIZONTAL 90º, PARA ELETROCALHA, LISA OU PERFURADA EM AÇO GALVANIZADO, LARGURA DE 25MM E ALTURA DE 50MM - FORNECIMENTO E INSTALAÇÃO</t>
  </si>
  <si>
    <t>96562</t>
  </si>
  <si>
    <t>SUPORTE PARA ELETROCALHA LISA OU PERFURADA EM AÇO GALVANIZADO, LARGURA 200 OU 400 MM E ALTURA 50 MM, ESPAÇADO A CADA 1,5 M, EM PERFILADO DE SEÇÃO 38X76 MM, POR METRO DE ELETRECOLHA FIXADA. AF_07/2017</t>
  </si>
  <si>
    <t>92994</t>
  </si>
  <si>
    <t>CABO DE COBRE FLEXÍVEL ISOLADO, 120 MM², ANTI-CHAMA 0,6/1,0 KV, PARA REDE ENTERRADA DE DISTRIBUIÇÃO DE ENERGIA ELÉTRICA - FORNECIMENTO E INSTALAÇÃO. AF_12/2021</t>
  </si>
  <si>
    <t>92996</t>
  </si>
  <si>
    <t>CABO DE COBRE FLEXÍVEL ISOLADO, 150 MM², ANTI-CHAMA 0,6/1,0 KV, PARA REDE ENTERRADA DE DISTRIBUIÇÃO DE ENERGIA ELÉTRICA - FORNECIMENTO E INSTALAÇÃO. AF_12/2021</t>
  </si>
  <si>
    <t>92980</t>
  </si>
  <si>
    <t>CABO DE COBRE FLEXÍVEL ISOLADO, 10 MM², ANTI-CHAMA 0,6/1,0 KV, PARA DISTRIBUIÇÃO - FORNECIMENTO E INSTALAÇÃO</t>
  </si>
  <si>
    <t>91929</t>
  </si>
  <si>
    <t>CABO DE COBRE FLEXÍVEL ISOLADO, 4 MM², ANTI-CHAMA 0,6/1,0 KV, PARA CIRCUITOS TERMINAIS - FORNECIMENTO E INSTALAÇÃO</t>
  </si>
  <si>
    <t>91931</t>
  </si>
  <si>
    <t>CABO DE COBRE FLEXÍVEL ISOLADO, 6 MM², ANTI-CHAMA 0,6/1,0 KV, PARA CIRCUITOS TERMINAIS - FORNECIMENTO E INSTALAÇÃO</t>
  </si>
  <si>
    <t xml:space="preserve">ELETROCALHA LISA OU PERFURADA EM AÇO GALVANIZADO, LARGURA 100MM E ALTURA 50MM, INCLUSIVE FORNECIMENTO E INSTALAÇÃO </t>
  </si>
  <si>
    <t xml:space="preserve">ELETROCALHA LISA OU PERFURADA EM AÇO GALVANIZADO, LARGURA 150MM E ALTURA 100MM, INCLUSIVE FORNECIMENTO E INSTALAÇÃO </t>
  </si>
  <si>
    <t xml:space="preserve">ELETROCALHA LISA OU PERFURADA EM AÇO GALVANIZADO, LARGURA 50MM E ALTURA 25MM, INCLUSIVE FORNECIMENTO E INSTALAÇÃO </t>
  </si>
  <si>
    <t xml:space="preserve">ELETROCALHA LISA OU PERFURADA EM AÇO GALVANIZADO, LARGURA 75MM E ALTURA 50MM, INCLUSIVE FORNECIMENTO E INSTALAÇÃO </t>
  </si>
  <si>
    <t>96563</t>
  </si>
  <si>
    <t>SUPORTE PARA ELETROCALHA LISA OU PERFURADA EM AÇO GALVANIZADO, LARGURA 500 OU 800 MM E ALTURA 50 MM, ESPAÇADO A CADA 1,5 M, EM PERFILADO DE SEÇÃO 38X76 MM, POR METRO DE ELETROCALHA FIXADA. AF_07/2017</t>
  </si>
  <si>
    <t>93653</t>
  </si>
  <si>
    <t>DISJUNTOR MONOPOLAR TIPO DIN, CORRENTE NOMINAL DE 10A - FORNECIMENTO E INSTALAÇÃO. AF_10/2020</t>
  </si>
  <si>
    <t>DISPOSITIVO DPS CLASSE II, 1 POLO, TENSAO MAXIMA DE 275 V, CORRENTE MAXIMA DE *90* KA (TIPO AC) - FORNECIMENTO E INSTALAÇÃO. AF_04/2016</t>
  </si>
  <si>
    <t>101881</t>
  </si>
  <si>
    <t>QUADRO DE DISTRIBUIÇÃO DE ENERGIA EM CHAPA DE AÇO GALVANIZADO, DE EMBUTIR, COM BARRAMENTO TRIFÁSICO, PARA 40 DISJUNTORES DIN 100A - FORNECIMENTO E INSTALAÇÃO. AF_10/2020</t>
  </si>
  <si>
    <t>91941</t>
  </si>
  <si>
    <t>CAIXA RETANGULAR 4" X 2" BAIXA (0,30 M DO PISO), PVC, INSTALADA EM PAREDE - FORNECIMENTO E INSTALAÇÃO</t>
  </si>
  <si>
    <t>92000</t>
  </si>
  <si>
    <t>TOMADA BAIXA DE EMBUTIR (1 MÓDULO), 2P+T 10 A, INCLUINDO SUPORTE E PLACA - FORNECIMENTO E INSTALAÇÃO</t>
  </si>
  <si>
    <t>91998</t>
  </si>
  <si>
    <t>TOMADA BAIXA DE EMBUTIR (1 MÓDULO), 2P+T 10 A, SEM SUPORTE E SEM PLACA - FORNECIMENTO E INSTALAÇÃO</t>
  </si>
  <si>
    <t>91999</t>
  </si>
  <si>
    <t>TOMADA BAIXA DE EMBUTIR (1 MÓDULO), 2P+T 20 A, SEM SUPORTE E SEM PLACA - FORNECIMENTO E INSTALAÇÃO</t>
  </si>
  <si>
    <t>101795</t>
  </si>
  <si>
    <t>CAIXA ENTERRADA PARA INSTALAÇÕES TELEFÔNICAS TIPO R1, EM ALVENARIA COM BLOCOS DE CONCRETO, DIMENSÕES INTERNAS: 0,35X0,60X0,60 M, EXCLUINDO TAMPÃO. AF_12/2020</t>
  </si>
  <si>
    <t>91940</t>
  </si>
  <si>
    <t>CAIXA RETANGULAR 4" X 2" MÉDIA (1,30 M DO PISO), PVC, INSTALADA EM PAREDE - FORNECIMENTO E INSTALAÇÃO</t>
  </si>
  <si>
    <t>91979</t>
  </si>
  <si>
    <t>INTERRUPTOR INTERMEDIÁRIO (1 MÓDULO), 10A/250V, INCLUINDO SUPORTE E PLACA - FORNECIMENTO E INSTALAÇÃO. AF_09/2017</t>
  </si>
  <si>
    <t>91955</t>
  </si>
  <si>
    <t>INTERRUPTOR PARALELO (1 MÓDULO), 10A/250V, INCLUINDO SUPORTE E PLACA - FORNECIMENTO E INSTALAÇÃO</t>
  </si>
  <si>
    <t>91953</t>
  </si>
  <si>
    <t>INTERRUPTOR SIMPLES (1 MÓDULO), 10A/250V, INCLUINDO SUPORTE E PLACA - FORNECIMENTO E INSTALAÇÃO</t>
  </si>
  <si>
    <t>91967</t>
  </si>
  <si>
    <t>INTERRUPTOR SIMPLES (3 MÓDULOS), 10A/250V, INCLUINDO SUPORTE E PLACA - FORNECIMENTO E INSTALAÇÃO</t>
  </si>
  <si>
    <t>91996</t>
  </si>
  <si>
    <t>TOMADA MÉDIA DE EMBUTIR (1 MÓDULO), 2P+T 10 A, INCLUINDO SUPORTE E PLACA - FORNECIMENTO E INSTALAÇÃO</t>
  </si>
  <si>
    <t>91963</t>
  </si>
  <si>
    <t>INTERRUPTOR SIMPLES (1 MÓDULO) COM INTERRUPTOR PARALELO (2 MÓDULOS), 10A/250V, INCLUINDO SUPORTE E PLACA - FORNECIMENTO E INSTALAÇÃO</t>
  </si>
  <si>
    <t>92023</t>
  </si>
  <si>
    <t>INTERRUPTOR SIMPLES (1 MÓDULO) COM 1 TOMADA DE EMBUTIR 2P+T 10 A,  INCLUINDO SUPORTE E PLACA - FORNECIMENTO E INSTALAÇÃO</t>
  </si>
  <si>
    <t>91994</t>
  </si>
  <si>
    <t>TOMADA MÉDIA DE EMBUTIR (1 MÓDULO), 2P+T 10 A, SEM SUPORTE E SEM PLACA - FORNECIMENTO E INSTALAÇÃO</t>
  </si>
  <si>
    <t>91995</t>
  </si>
  <si>
    <t>TOMADA MÉDIA DE EMBUTIR (1 MÓDULO), 2P+T 20 A, SEM SUPORTE E SEM PLACA - FORNECIMENTO E INSTALAÇÃO</t>
  </si>
  <si>
    <t>COTOVELO HORIZONTAL 90º PARA ELETROCALHA, LISA OU PERFURADA EM AÇO GALVANIZADO, LARGURA DE 50MM E ALTURA DE 50MM - FORNECIMENTO E INSTALAÇÃO</t>
  </si>
  <si>
    <t>91937</t>
  </si>
  <si>
    <t>CAIXA OCTOGONAL 3" X 3", PVC, INSTALADA EM LAJE - FORNECIMENTO E INSTALAÇÃO</t>
  </si>
  <si>
    <t>101654</t>
  </si>
  <si>
    <t>LUMINÁRIA DE LED PARA ILUMINAÇÃO PÚBLICA, DE 33 W ATÉ 50 W - FORNECIMENTO E INSTALAÇÃO. AF_08/2020</t>
  </si>
  <si>
    <t>100906</t>
  </si>
  <si>
    <t>LUMINÁRIA DUPLA TIPO CALHA, DE SOBREPOR, COM 4 LÂMPADAS TUBULARES FLUORESCENTES DE 36 W, COM REATORES DE PARTIDA RÁPIDA -FORNECIMENTO E INSTALAÇÃO. AF_02/2020</t>
  </si>
  <si>
    <t>92988</t>
  </si>
  <si>
    <t>CABO DE COBRE FLEXÍVEL ISOLADO, 50 MM², ANTI-CHAMA 0,6/1,0 KV, PARA REDE ENTERRADA DE DISTRIBUIÇÃO DE ENERGIA ELÉTRICA - FORNECIMENTO E INSTALAÇÃO. AF_12/2021</t>
  </si>
  <si>
    <t>92992</t>
  </si>
  <si>
    <t>CABO DE COBRE FLEXÍVEL ISOLADO, 95 MM², ANTI-CHAMA 0,6/1,0 KV, PARA REDE ENTERRADA DE DISTRIBUIÇÃO DE ENERGIA ELÉTRICA - FORNECIMENTO E INSTALAÇÃO. AF_12/2021</t>
  </si>
  <si>
    <t>91927</t>
  </si>
  <si>
    <t>CABO DE COBRE FLEXÍVEL ISOLADO, 2,5 MM², ANTI-CHAMA 0,6/1,0 KV, PARA CIRCUITOS TERMINAIS - FORNECIMENTO E INSTALAÇÃO</t>
  </si>
  <si>
    <t>91871</t>
  </si>
  <si>
    <t>ELETRODUTO RÍGIDO ROSCÁVEL, PVC, DN 25 MM (3/4"), PARA CIRCUITOS TERMINAIS, INSTALADO EM PAREDE - FORNECIMENTO E INSTALAÇÃO</t>
  </si>
  <si>
    <t>91861</t>
  </si>
  <si>
    <t>ELETRODUTO FLEXÍVEL LISO, PEAD, DN 40 MM (1 1/4"), PARA CIRCUITOS TERMINAIS, INSTALADO EM PAREDE - FORNECIMENTO E INSTALAÇÃO</t>
  </si>
  <si>
    <t>93009</t>
  </si>
  <si>
    <t>ELETRODUTO RÍGIDO ROSCÁVEL, PVC, DN 60 MM (2"), PARA REDE ENTERRADA DE DISTRIBUIÇÃO DE ENERGIA ELÉTRICA - FORNECIMENTO E INSTALAÇÃO. AF_12/2021</t>
  </si>
  <si>
    <t>101897</t>
  </si>
  <si>
    <t>DISJUNTOR TERMOMAGNÉTICO TRIPOLAR , CORRENTE NOMINAL DE 250A - FORNECIMENTO E INSTALAÇÃO. AF_10/2020</t>
  </si>
  <si>
    <t>101899</t>
  </si>
  <si>
    <t>DISJUNTOR TERMOMAGNÉTICO TRIPOLAR , CORRENTE NOMINAL DE 600A - FORNECIMENTO E INSTALAÇÃO. AF_10/2020</t>
  </si>
  <si>
    <t>93673</t>
  </si>
  <si>
    <t>DISJUNTOR TRIPOLAR TIPO DIN, CORRENTE NOMINAL DE 50A - FORNECIMENTO E INSTALAÇÃO. AF_10/2020</t>
  </si>
  <si>
    <t>93667</t>
  </si>
  <si>
    <t>DISJUNTOR TRIPOLAR TIPO DIN, CORRENTE NOMINAL DE 10A - FORNECIMENTO E INSTALAÇÃO. AF_10/2020</t>
  </si>
  <si>
    <t>101895</t>
  </si>
  <si>
    <t>DISJUNTOR TERMOMAGNÉTICO TRIPOLAR , CORRENTE NOMINAL DE 125A - FORNECIMENTO E INSTALAÇÃO. AF_10/2020</t>
  </si>
  <si>
    <t>93668</t>
  </si>
  <si>
    <t>DISJUNTOR TRIPOLAR TIPO DIN, CORRENTE NOMINAL DE 16A - FORNECIMENTO E INSTALAÇÃO. AF_10/2020</t>
  </si>
  <si>
    <t>93669</t>
  </si>
  <si>
    <t>DISJUNTOR TRIPOLAR TIPO DIN, CORRENTE NOMINAL DE 20A - FORNECIMENTO E INSTALAÇÃO. AF_10/2020</t>
  </si>
  <si>
    <t>DISPOSITIVO DR, 2 POLOS, SENSIBILIDADE DE 30 MA, CORRENTE DE 25 A, TIPO AC - FORNECIMENTO E INSTALAÇÃO. AF_04/2016</t>
  </si>
  <si>
    <t>101878</t>
  </si>
  <si>
    <t>QUADRO DE DISTRIBUIÇÃO DE ENERGIA EM CHAPA DE AÇO GALVANIZADO, DE SOBREPOR, COM BARRAMENTO TRIFÁSICO, PARA 18 DISJUNTORES DIN 100A - FORNECIMENTO E INSTALAÇÃO. AF_10/2020</t>
  </si>
  <si>
    <t>101879</t>
  </si>
  <si>
    <t>QUADRO DE DISTRIBUIÇÃO DE ENERGIA EM CHAPA DE AÇO GALVANIZADO, DE EMBUTIR, COM BARRAMENTO TRIFÁSICO, PARA 24 DISJUNTORES DIN 100A - FORNECIMENTO E INSTALAÇÃO. AF_10/2020</t>
  </si>
  <si>
    <t>101880</t>
  </si>
  <si>
    <t>QUADRO DE DISTRIBUIÇÃO DE ENERGIA EM CHAPA DE AÇO GALVANIZADO, DE EMBUTIR, COM BARRAMENTO TRIFÁSICO, PARA 30 DISJUNTORES DIN 150A - FORNECIMENTO E INSTALAÇÃO. AF_10/2020</t>
  </si>
  <si>
    <t>100557</t>
  </si>
  <si>
    <t>CAIXA DE PASSAGEM PARA TELEFONE 80X80X15CM (SOBREPOR) FORNECIMENTO E INSTALACAO. AF_11/2019</t>
  </si>
  <si>
    <t>91943</t>
  </si>
  <si>
    <t>CAIXA RETANGULAR 4" X 4" MÉDIA (1,30 M DO PISO), PVC, INSTALADA EM PAREDE - FORNECIMENTO E INSTALAÇÃO</t>
  </si>
  <si>
    <t>91959</t>
  </si>
  <si>
    <t>INTERRUPTOR SIMPLES (2 MÓDULOS), 10A/250V, INCLUINDO SUPORTE E PLACA - FORNECIMENTO E INSTALAÇÃO</t>
  </si>
  <si>
    <t>93013</t>
  </si>
  <si>
    <t>LUVA PARA ELETRODUTO, PVC, ROSCÁVEL, DN 50 MM (1 1/2"), PARA REDE ENTERRADA DE DISTRIBUIÇÃO DE ENERGIA ELÉTRICA - FORNECIMENTO E INSTALAÇÃO. AF_12/2021</t>
  </si>
  <si>
    <t>97670</t>
  </si>
  <si>
    <t>ELETRODUTO FLEXÍVEL CORRUGADO, PEAD, DN 100 (4"), PARA REDE ENTERRADA DE DISTRIBUIÇÃO DE ENERGIA ELÉTRICA - FORNECIMENTO E INSTALAÇÃO. AF_12/2021</t>
  </si>
  <si>
    <t>98111</t>
  </si>
  <si>
    <t>CAIXA DE INSPEÇÃO PARA ATERRAMENTO, CIRCULAR, EM POLIETILENO, DIÂMETRO INTERNO = 0,3 M. AF_12/2020</t>
  </si>
  <si>
    <t>96985</t>
  </si>
  <si>
    <t>HASTE DE ATERRAMENTO 5/8  PARA SPDA - FORNECIMENTO E INSTALAÇÃO. AF_12/2017</t>
  </si>
  <si>
    <t>101548</t>
  </si>
  <si>
    <t>ISOLADOR, TIPO ROLDANA, PARA BAIXA TENSÃO - FORNECIMENTO E INSTALAÇÃO. AF_07/2020</t>
  </si>
  <si>
    <t>92655</t>
  </si>
  <si>
    <t>TUBO DE AÇO GALVANIZADO COM COSTURA, CLASSE MÉDIA, CONEXÃO ROSQUEADA, DN 65 (2 1/2"), INSTALADO EM REDE DE ALIMENTAÇÃO PARA SPRINKLER - FORNECIMENTO E INSTALAÇÃO. AF_10/2020</t>
  </si>
  <si>
    <t>91170</t>
  </si>
  <si>
    <t>FIXAÇÃO DE TUBOS HORIZONTAIS DE PVC, CPVC OU COBRE DIÂMETROS MENORES OU IGUAIS A 40 MM OU ELETROCALHAS ATÉ 150MM DE LARGURA, COM ABRAÇADEIRA METÁLICA RÍGIDA TIPO D 1/2, FIXADA EM PERFILADO EM LAJE. AF_05/2015</t>
  </si>
  <si>
    <t>91933</t>
  </si>
  <si>
    <t>CABO DE COBRE FLEXÍVEL ISOLADO, 10 MM², ANTI-CHAMA 0,6/1,0 KV, PARA CIRCUITOS TERMINAIS - FORNECIMENTO E INSTALAÇÃO</t>
  </si>
  <si>
    <t>91935</t>
  </si>
  <si>
    <t>CABO DE COBRE FLEXÍVEL ISOLADO, 16 MM², ANTI-CHAMA 0,6/1,0 KV, PARA CIRCUITOS TERMINAIS - FORNECIMENTO E INSTALAÇÃO</t>
  </si>
  <si>
    <t>92986</t>
  </si>
  <si>
    <t>CABO DE COBRE FLEXÍVEL ISOLADO, 35 MM², ANTI-CHAMA 0,6/1,0 KV, PARA REDE ENTERRADA DE DISTRIBUIÇÃO DE ENERGIA ELÉTRICA - FORNECIMENTO E INSTALAÇÃO. AF_12/2021</t>
  </si>
  <si>
    <t>93000</t>
  </si>
  <si>
    <t>CABO DE COBRE FLEXÍVEL ISOLADO, 240 MM², ANTI-CHAMA 0,6/1,0 KV, PARA REDE ENTERRADA DE DISTRIBUIÇÃO DE ENERGIA ELÉTRICA - FORNECIMENTO E INSTALAÇÃO. AF_12/2021</t>
  </si>
  <si>
    <t>93002</t>
  </si>
  <si>
    <t>CABO DE COBRE FLEXÍVEL ISOLADO, 300 MM², ANTI-CHAMA 0,6/1,0 KV, PARA REDE ENTERRADA DE DISTRIBUIÇÃO DE ENERGIA ELÉTRICA - FORNECIMENTO E INSTALAÇÃO. AF_12/2021</t>
  </si>
  <si>
    <t>97669</t>
  </si>
  <si>
    <t>ELETRODUTO FLEXÍVEL CORRUGADO, PEAD, DN 90 (3"), PARA REDE ENTERRADA DE DISTRIBUIÇÃO DE ENERGIA ELÉTRICA - FORNECIMENTO E INSTALAÇÃO. AF_12/2021</t>
  </si>
  <si>
    <t>96989</t>
  </si>
  <si>
    <t>CAPTOR TIPO FRANKLIN PARA SPDA - FORNECIMENTO E INSTALAÇÃO. AF_12/2017</t>
  </si>
  <si>
    <t>96988</t>
  </si>
  <si>
    <t>MASTRO 1 ½  PARA SPDA - FORNECIMENTO E INSTALAÇÃO. AF_12/2017</t>
  </si>
  <si>
    <t>96973</t>
  </si>
  <si>
    <t>CORDOALHA DE COBRE NU 35 MM², NÃO ENTERRADA, COM ISOLADOR - FORNECIMENTO E INSTALAÇÃO. AF_12/2017</t>
  </si>
  <si>
    <t>96984</t>
  </si>
  <si>
    <t>ELETRODUTO PVC 40MM (1 ¼ ) PARA SPDA - FORNECIMENTO E INSTALAÇÃO. AF_12/2017</t>
  </si>
  <si>
    <t>101883</t>
  </si>
  <si>
    <t>QUADRO DE DISTRIBUIÇÃO DE ENERGIA EM CHAPA DE AÇO GALVANIZADO, DE EMBUTIR, COM BARRAMENTO TRIFÁSICO, PARA 18 DISJUNTORES DIN 100A - FORNECIMENTO E INSTALAÇÃO. AF_10/2020</t>
  </si>
  <si>
    <t>96986</t>
  </si>
  <si>
    <t>HASTE DE ATERRAMENTO 3/4  PARA SPDA - FORNECIMENTO E INSTALAÇÃO. AF_12/2017</t>
  </si>
  <si>
    <t>96971</t>
  </si>
  <si>
    <t>CORDOALHA DE COBRE NU 16 MM², NÃO ENTERRADA, COM ISOLADOR - FORNECIMENTO E INSTALAÇÃO. AF_12/2017</t>
  </si>
  <si>
    <t>96977</t>
  </si>
  <si>
    <t>CORDOALHA DE COBRE NU 50 MM², ENTERRADA, SEM ISOLADOR - FORNECIMENTO E INSTALAÇÃO. AF_12/2017</t>
  </si>
  <si>
    <t>TE, PVC, SOLDÁVEL, DN 40MM, INSTALADO EM RAMAL DE DISTRIBUIÇÃO DE ÁGUA - FORNECIMENTO E INSTALAÇÃO. AF_06/2022</t>
  </si>
  <si>
    <t>TUBO, PVC, SOLDÁVEL, DN 40MM, INSTALADO EM RAMAL DE DISTRIBUIÇÃO DE ÁGUA - FORNECIMENTO E INSTALAÇÃO. AF_06/2022</t>
  </si>
  <si>
    <t>CAIXA SIFONADA, PVC, DN 100 X 100 X 50 MM, JUNTA ELÁSTICA, FORNECIDA E INSTALADA EM RAMAL DE DESCARGA OU EM RAMAL DE ESGOTO SANITÁRIO. AF_12/2014</t>
  </si>
  <si>
    <t>297</t>
  </si>
  <si>
    <t>ANEL BORRACHA PARA TUBO ESGOTO PREDIAL, DN 75 MM (NBR 5688)</t>
  </si>
  <si>
    <t>20078</t>
  </si>
  <si>
    <t>PASTA LUBRIFICANTE PARA TUBOS E CONEXOES COM JUNTA ELASTICA, EMBALAGEM DE *400* GR (USO EM PVC, ACO, POLIETILENO E OUTROS)</t>
  </si>
  <si>
    <t>20042</t>
  </si>
  <si>
    <t>REDUCAO EXCENTRICA PVC P/ ESG PREDIAL DN 75 X 50MM</t>
  </si>
  <si>
    <t>REDUCAO EXCENTRICA PVC, SERIE NORMAL, DN 75 X 50 MM, PVC, ESGOTO PREDIAL, JUNTA ELÁSTICA, FORNECIDO E INSTALADO EM RAMAL DE DESCARGA OU RAMAL DE ESGOTO SANITÁRIO</t>
  </si>
  <si>
    <t>AUXILIAR DE ENCANADOR OU BOMBEIRO HIDRÁULICO COM ENCARGOS COMPLEMENTARES</t>
  </si>
  <si>
    <t>ENCANADOR OU BOMBEIRO HIDRÁULICO COM ENCARGOS COMPLEMENTARES</t>
  </si>
  <si>
    <t>ELETROCALHA LISA OU PERFURADA EM AÇO GALVANIZADO, LARGURA 50MM E ALTURA 50MM</t>
  </si>
  <si>
    <t>EMENDA PARA ELETROCALHA, LISA OU PERFURADA EM AÇO GALVANIZADO, LARGURA 50MM E ALTURA 50MM - FORNECIMENTO E INSTALAÇÃO</t>
  </si>
  <si>
    <t xml:space="preserve"> Suporte vertical - 120x146mm </t>
  </si>
  <si>
    <t xml:space="preserve">BUCHA S8 DE NYLON </t>
  </si>
  <si>
    <t>COMPOSIÇÃO</t>
  </si>
  <si>
    <t>PARAFUSO ZINCADO ROSCA SOBERBA, CABECA SEXTAVADA, 5/16 " X 50 MM, PARA FIXACAO DE TELHA EM MADEIRA</t>
  </si>
  <si>
    <t>TÊ HORIZONTAL 90º, PARA ELETROCALHA, LISA OU PERFURADA EM AÇO GALVANIZADO, LARGURA DE 25MM E ALTURA DE 50MM</t>
  </si>
  <si>
    <t>TALA PARA EMENDA DE ELETROCALHA LISA OU PERFURADA</t>
  </si>
  <si>
    <t>PARAFUSO CABEÇA LENTILHA ¼” X ¾”</t>
  </si>
  <si>
    <t>ARRUELA SIMPLES ¼”</t>
  </si>
  <si>
    <t>PORCA SEXTAVADA ¼”</t>
  </si>
  <si>
    <t>ELETROCALHA LISA OU PERFURADA EM AÇO GALVANIZADO, LARGURA 100MM E ALTURA 50MM</t>
  </si>
  <si>
    <t>EMENDA PARA ELETROCALHA, LISA OU PERFURADA EM AÇO GALVANIZADO, LARGURA 100MM E ALTURA 50MM - FORNECIMENTO E INSTALAÇÃO</t>
  </si>
  <si>
    <t>ELETROCALHA LISA OU PERFURADA EM AÇO GALVANIZADO, LARGURA 150MM E ALTURA 100MM</t>
  </si>
  <si>
    <t>EMENDA PARA ELETROCALHA, LISA OU PERFURADA EM AÇO GALVANIZADO, LARGURA 150MM E ALTURA 100MM - FORNECIMENTO E INSTALAÇÃO</t>
  </si>
  <si>
    <t>ELETROCALHA LISA OU PERFURADA EM AÇO GALVANIZADO, LARGURA 50MM E ALTURA 25MM</t>
  </si>
  <si>
    <t>EMENDA PARA ELETROCALHA, LISA OU PERFURADA EM AÇO GALVANIZADO, LARGURA 25MM E ALTURA 50MM - FORNECIMENTO E INSTALAÇÃO</t>
  </si>
  <si>
    <t>ELETROCALHA LISA OU PERFURADA EM AÇO GALVANIZADO, LARGURA 75MM E ALTURA 50MM</t>
  </si>
  <si>
    <t>EMENDA PARA ELETROCALHA, LISA OU PERFURADA EM AÇO GALVANIZADO, LARGURA 75MM E ALTURA 50MM - FORNECIMENTO E INSTALAÇÃO</t>
  </si>
  <si>
    <t>1575</t>
  </si>
  <si>
    <t>TERMINAL A COMPRESSAO EM COBRE ESTANHADO PARA CABO 16 MM2, 1 FURO E 1 COMPRESSAO, PARA PARAFUSO DE FIXACAO M6</t>
  </si>
  <si>
    <t>39472</t>
  </si>
  <si>
    <t>DISPOSITIVO DPS CLASSE II, 1 POLO, TENSAO MAXIMA DE 275 V, CORRENTE MAXIMA DE *90* KA (TIPO AC)</t>
  </si>
  <si>
    <t>COTOVELO HORIZONTAL 90º PARA ELETROCALHA, LISA OU PERFURADA EM AÇO GALVANIZADO, LARGURA DE 50MM E ALTURA DE 50MM</t>
  </si>
  <si>
    <t>DISPOSITIVO DR, 2 POLOS, SENSIBILIDADE DE 30 MA, CORRENTE DE 25 A, TIPO AC - FORNECIMENTO E INSTALAÇÃO</t>
  </si>
  <si>
    <t>1573</t>
  </si>
  <si>
    <t>TERMINAL A COMPRESSAO EM COBRE ESTANHADO PARA CABO 6 MM2, 1 FURO E 1 COMPRESSAO, PARA PARAFUSO DE FIXACAO M6</t>
  </si>
  <si>
    <t>39445</t>
  </si>
  <si>
    <t>DISPOSITIVO DR, 2 POLOS, SENSIBILIDADE DE 30 MA, CORRENTE DE 25 A, TIPO AC</t>
  </si>
  <si>
    <t>PMVG-025</t>
  </si>
  <si>
    <t>RETIRADA DE DIVISÓRIA</t>
  </si>
  <si>
    <t>SEDOP 021532</t>
  </si>
  <si>
    <t>Responsável Técnico:
Eng André</t>
  </si>
  <si>
    <t>PEDREIRO COM ENCARGOS COMPLEMENTARES</t>
  </si>
  <si>
    <t>PREPARO DE CONTRAPISO COM POLITRIZ. AF_09/2020</t>
  </si>
  <si>
    <t>VEDAÇÕES E REVESTIMENTOS</t>
  </si>
  <si>
    <t>ALVENARIA DE VEDAÇÃO DE BLOCOS CERÂMICOS FURADOS NA HORIZONTAL DE 9X14X19 CM (ESPESSURA 9 CM) E ARGAMASSA DE ASSENTAMENTO COM PREPARO EM BETONEIRA. AF_12/2021</t>
  </si>
  <si>
    <t>CHAPISCO APLICADO EM ALVENARIA (SEM PRESENÇA DE VÃOS) E ESTRUTURAS DE CONCRETO DE FACHADA, COM COLHER DE PEDREIRO. ARGAMASSA TRAÇO 1:3 COM PREPARO EM BETONEIRA 400L. AF_06/2014</t>
  </si>
  <si>
    <t>EMBOÇO OU MASSA ÚNICA EM ARGAMASSA TRAÇO 1:2:8, PREPARO MECÂNICO COM BETONEIRA 400 L, APLICADA MANUALMENTE EM PANOS CEGOS DE FACHADA (SEM PRESENÇA DE VÃOS), ESPESSURA DE 25 MM. AF_06/2014</t>
  </si>
  <si>
    <t>PAREDE COM PLACAS DE GESSO ACARTONADO (DRYWALL), PARA USO INTERNO, COM DUAS FACES SIMPLES E ESTRUTURA METÁLICA COM GUIAS SIMPLES, COM VÃOS AF_06/2017_P</t>
  </si>
  <si>
    <t>REVESTIMENTO CERÂMICO PARA PAREDES INTERNAS COM PLACAS TIPO ESMALTADA EXTRA DE DIMENSÕES 33X45 CM APLICADAS EM AMBIENTES DE ÁREA MAIOR QUE 5 M² A MEIA ALTURA DAS PAREDES. AF_06/2014</t>
  </si>
  <si>
    <t>PORTA DE ALUMÍNIO DE ABRIR COM LAMBRI, COM GUARNIÇÃO, FIXAÇÃO COM PARAFUSOS - FORNECIMENTO E INSTALAÇÃO. AF_12/2019</t>
  </si>
  <si>
    <t>CONTRAMARCO DE ALUMÍNIO, FIXAÇÃO COM PARAFUSO - FORNECIMENTO E INSTALAÇÃO. AF_12/2019</t>
  </si>
  <si>
    <t>PORTA DE CORRER DE ALUMÍNIO, COM DUAS FOLHAS PARA VIDRO, INCLUSO VIDRO LISO INCOLOR, FECHADURA E PUXADOR, SEM ALIZAR. AF_12/2019</t>
  </si>
  <si>
    <t>FORRO EM DRYWALL, PARA AMBIENTES COMERCIAIS, INCLUSIVE ESTRUTURA DE FIXAÇÃO. AF_05/2017_P</t>
  </si>
  <si>
    <t>ACABAMENTOS PARA FORRO (RODA-FORRO EM PERFIL METÁLICO E PLÁSTICO). AF_05/2017</t>
  </si>
  <si>
    <t>PISOS</t>
  </si>
  <si>
    <t>BANCADA DE GRANITO CINZA POLIDO, DE 1,50 X 0,60 M, PARA PIA DE COZINHA - FORNECIMENTO E INSTALAÇÃO. AF_01/2020</t>
  </si>
  <si>
    <t>BANCADA DE GRANITO CINZA POLIDO, DE 0,50 X 0,60 M, PARA LAVATÓRIO - FORNECIMENTO E INSTALAÇÃO. AF_01/2020</t>
  </si>
  <si>
    <t>APLICAÇÃO E LIXAMENTO DE MASSA LÁTEX EM TETO, DUAS DEMÃOS. AF_06/2014</t>
  </si>
  <si>
    <t>APLICAÇÃO DE FUNDO SELADOR ACRÍLICO EM TETO, UMA DEMÃO. AF_06/2014</t>
  </si>
  <si>
    <t>APLICAÇÃO MANUAL DE PINTURA COM TINTA LÁTEX ACRÍLICA EM TETO, DUAS DEMÃOS. AF_06/2014</t>
  </si>
  <si>
    <t>APLICAÇÃO E LIXAMENTO DE MASSA LÁTEX EM PAREDES, DUAS DEMÃOS. AF_06/2014</t>
  </si>
  <si>
    <t>APLICAÇÃO DE FUNDO SELADOR ACRÍLICO EM PAREDES, UMA DEMÃO. AF_06/2014</t>
  </si>
  <si>
    <t>PMVG-027</t>
  </si>
  <si>
    <t>PINTOR PARA TINTA EPÓXI COM ENCARGOS COMPLEMENTARES</t>
  </si>
  <si>
    <t>AJUDANTE DE PINTOR COM ENCARGOS COMPLEMENTARES</t>
  </si>
  <si>
    <t>TINTA EPOXI BASE AGUA PREMIUM, BRANCA</t>
  </si>
  <si>
    <t>L</t>
  </si>
  <si>
    <t>APLICAÇÃO DE PINTURA EPÓXI EM PAREDES, 03 DEMÃOS</t>
  </si>
  <si>
    <t>AGETOP 261002</t>
  </si>
  <si>
    <t xml:space="preserve"> APLICAÇÃO MANUAL DE PINTURA COM TINTA TEXTURIZADA ACRÍLICA EM PAREDES EXTERNAS DE CASAS, UMA COR. AF_06/2014</t>
  </si>
  <si>
    <t>ACM</t>
  </si>
  <si>
    <t>PMVG-028</t>
  </si>
  <si>
    <t>FACHADA NOVA UTI DO PRONTO SOCORRO MUNICIPAL DE VÁRZEA GRANDE - MT, ACABAMENTO EM ACM CONFORME PROJETO, INCLUSO ESTRUTURA METÁLICA DE SUSTENTAÇÃO, LETRAS CAIXAS E LOGOTIPOS - FORNECIMENTO E INSTALAÇÃO</t>
  </si>
  <si>
    <t>BASE DE PREÇOS:
MERCADO</t>
  </si>
  <si>
    <t>65 9973-3451</t>
  </si>
  <si>
    <t>EDSON</t>
  </si>
  <si>
    <t>12.317.856/0001-74</t>
  </si>
  <si>
    <t>PLANTIO DE GRAMA ESMERALDA OU SÃO CARLOS OU CURITIBANA, EM PLACAS. AF_05/2022</t>
  </si>
  <si>
    <t>PLANTIO DE FORRAÇÃO. AF_05/2018</t>
  </si>
  <si>
    <t>PLANTIO DE PALMEIRA COM ALTURA DE MUDA MENOR OU IGUAL A 2,00 M. AF_05/2018</t>
  </si>
  <si>
    <t xml:space="preserve"> LIMPEZA DE PISO CERÂMICO OU PORCELANATO COM VASSOURA A SECO. AF_04/2019</t>
  </si>
  <si>
    <t>LIMPEZA DE PISO CERÂMICO OU PORCELANATO COM PANO ÚMIDO. AF_04/2019</t>
  </si>
  <si>
    <t>LIMPEZA DE PORTA EM AÇO/ALUMÍNIO. AF_04/2019</t>
  </si>
  <si>
    <t>LIMPEZA DE REVESTIMENTO CERÂMICO EM PAREDE COM PANO ÚMIDO AF_04/2019</t>
  </si>
  <si>
    <t>LIMPEZA DE JANELA DE VIDRO COM CAIXILHO EM AÇO/ALUMÍNIO/PVC. AF_04/2019</t>
  </si>
  <si>
    <t>TÉCNICO EM SEGURANÇA DO TRABALHO COM ENCARGOS COMPLEMENTARES</t>
  </si>
  <si>
    <t>Obs.:Engenheiro período integral em obra.</t>
  </si>
  <si>
    <t>PMVG-029</t>
  </si>
  <si>
    <t>FIXAÇÃO UTILIZANDO PARAFUSO E BUCHA DE NYLON, SOMENTE MÃO DE OBRA. AF_10/2016</t>
  </si>
  <si>
    <t>PLACA DE OBRA (PARA CONSTRUCAO CIVIL) EM CHAPA GALVANIZADA *N. 22*, ADESIVADA, DE *2,0 X 1,125* M (SEM POSTES PARA FIXACAO)</t>
  </si>
  <si>
    <t>BUCHA DE NYLON SEM ABA S10, COM PARAFUSO DE 6,10 X 65 MM EM ACO ZINCADO COM ROSCA SOBERBA, CABECA CHATA E FENDA PHILLIPS</t>
  </si>
  <si>
    <t>06 meses</t>
  </si>
  <si>
    <t>1.1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</si>
  <si>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</si>
  <si>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</si>
  <si>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</si>
  <si>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</si>
  <si>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</si>
  <si>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</si>
  <si>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</si>
  <si>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</si>
  <si>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</si>
  <si>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</si>
  <si>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</si>
  <si>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</si>
  <si>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</si>
  <si>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</si>
  <si>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5.1</t>
  </si>
  <si>
    <t>5.2</t>
  </si>
  <si>
    <t>5.3</t>
  </si>
  <si>
    <t>6.1</t>
  </si>
  <si>
    <t>6.2</t>
  </si>
  <si>
    <t>7.1</t>
  </si>
  <si>
    <t>8.1</t>
  </si>
  <si>
    <t>9.1</t>
  </si>
  <si>
    <t>9.2</t>
  </si>
  <si>
    <t>9.3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</si>
  <si>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</si>
  <si>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</si>
  <si>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</si>
  <si>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</si>
  <si>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</si>
  <si>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</si>
  <si>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</si>
  <si>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</si>
  <si>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</si>
  <si>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</si>
  <si>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</si>
  <si>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</si>
  <si>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</si>
  <si>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</si>
  <si>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</si>
  <si>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</si>
  <si>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</si>
  <si>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</si>
  <si>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</si>
  <si>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</si>
  <si>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</si>
  <si>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</si>
  <si>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</si>
  <si>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</si>
  <si>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</si>
  <si>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</si>
  <si>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</si>
  <si>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</si>
  <si>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</si>
  <si>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</si>
  <si>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</si>
  <si>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</si>
  <si>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</si>
  <si>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</si>
  <si>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</si>
  <si>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</si>
  <si>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</si>
  <si>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</si>
  <si>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</si>
  <si>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</si>
  <si>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</si>
  <si>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</si>
  <si>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</si>
  <si>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</si>
  <si>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</si>
  <si>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</si>
  <si>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</si>
  <si>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</si>
  <si>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</si>
  <si>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</si>
  <si>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</si>
  <si>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</si>
  <si>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</si>
  <si>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</si>
  <si>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</si>
  <si>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</si>
  <si>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</si>
  <si>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</si>
  <si>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</si>
  <si>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</si>
  <si>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</si>
  <si>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</si>
  <si>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</si>
  <si>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</si>
  <si>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</si>
  <si>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</si>
  <si>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</si>
  <si>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</si>
  <si>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</si>
  <si>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</si>
  <si>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</si>
  <si>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</si>
  <si>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</si>
  <si>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</si>
  <si>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</si>
  <si>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</si>
  <si>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</si>
  <si>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</si>
  <si>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</si>
  <si>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</si>
  <si>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</si>
  <si>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</si>
  <si>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</si>
  <si>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</si>
  <si>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</si>
  <si>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</si>
  <si>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</si>
  <si>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</si>
  <si>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</si>
  <si>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</si>
  <si>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</si>
  <si>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</si>
  <si>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</si>
  <si>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</si>
  <si>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</si>
  <si>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</si>
  <si>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</si>
  <si>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</si>
  <si>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</si>
  <si>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</si>
  <si>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</si>
  <si>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</si>
  <si>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</si>
  <si>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</si>
  <si>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</si>
  <si>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</si>
  <si>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</si>
  <si>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</si>
  <si>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</si>
  <si>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</si>
  <si>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</si>
  <si>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</si>
  <si>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</si>
  <si>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</si>
  <si>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</si>
  <si>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</si>
  <si>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</si>
  <si>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</si>
  <si>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</si>
  <si>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</si>
  <si>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</si>
  <si>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</si>
  <si>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</si>
  <si>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</si>
  <si>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</si>
  <si>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</si>
  <si>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</si>
  <si>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</si>
  <si>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</si>
  <si>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</si>
  <si>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</si>
  <si>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</si>
  <si>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</si>
  <si>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</si>
  <si>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</si>
  <si>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</si>
  <si>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</si>
  <si>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</si>
  <si>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</si>
  <si>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</si>
  <si>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</si>
  <si>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</si>
  <si>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</si>
  <si>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</si>
  <si>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</si>
  <si>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</si>
  <si>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</si>
  <si>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</si>
  <si>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</si>
  <si>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</si>
  <si>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</si>
  <si>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</si>
  <si>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</si>
  <si>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</si>
  <si>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</si>
  <si>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</si>
  <si>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</si>
  <si>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</si>
  <si>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</si>
  <si>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</si>
  <si>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</si>
  <si>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</si>
  <si>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</si>
  <si>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</si>
  <si>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</si>
  <si>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</si>
  <si>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</si>
  <si>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</si>
  <si>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</si>
  <si>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</si>
  <si>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</si>
  <si>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</si>
  <si>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</si>
  <si>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</si>
  <si>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</si>
  <si>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</si>
  <si>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</si>
  <si>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</si>
  <si>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</si>
  <si>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</si>
  <si>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</si>
  <si>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</si>
  <si>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</si>
  <si>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</si>
  <si>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13.1</t>
  </si>
  <si>
    <t>13.2</t>
  </si>
  <si>
    <t>13.3</t>
  </si>
  <si>
    <t>13.4</t>
  </si>
  <si>
    <t>13.5</t>
  </si>
  <si>
    <t>13.6</t>
  </si>
  <si>
    <t>13.7</t>
  </si>
  <si>
    <t>14.1</t>
  </si>
  <si>
    <t>15.1</t>
  </si>
  <si>
    <t>15.2</t>
  </si>
  <si>
    <t>15.3</t>
  </si>
  <si>
    <t>16.1</t>
  </si>
  <si>
    <t>16.2</t>
  </si>
  <si>
    <t>16.3</t>
  </si>
  <si>
    <t>16.4</t>
  </si>
  <si>
    <t>16.5</t>
  </si>
  <si>
    <t>CAIXA DE PROTEÇÃO PARA MEDIDOR MONOFÁSICO DE EMBUTIR - FORNECIMENTO E INSTALAÇÃO. AF_10/2020</t>
  </si>
  <si>
    <t>AR-CONDICIONADO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</si>
  <si>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</si>
  <si>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</si>
  <si>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</si>
  <si>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</si>
  <si>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</si>
  <si>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</si>
  <si>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</si>
  <si>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</si>
  <si>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</si>
  <si>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AR CONDICIONADO SPLIT INVERTER, HI-WALL (PAREDE), 18000 BTU/H, CICLO FRIO - FORNECIMENTO E INSTALAÇÃO. AF_11/2021_P</t>
  </si>
  <si>
    <t>AR CONDICIONADO SPLIT ON/OFF, CASSETE (TETO), FRIO 4 VIAS 24000 BTU/H - FORNECIMENTO E INSTALAÇÃO. AF_11/2021_P</t>
  </si>
  <si>
    <t>AR CONDICIONADO SPLIT INVERTER, HI-WALL (PAREDE), 9000 BTU/H, CICLO FRIO - FORNECIMENTO E INSTALAÇÃO. AF_11/2021_P</t>
  </si>
  <si>
    <t>AR CONDICIONADO SPLIT ON/OFF, CASSETE (TETO), FRIO 4 VIAS 36000 BTU/H - FORNECIMENTO E INSTALAÇÃO. AF_11/2021_P</t>
  </si>
  <si>
    <t>AR CONDICIONADO SPLIT ON/OFF, HI-WALL (PAREDE), 9000 BTUS/H, CICLO QUENTE/FRIO - FORNECIMENTO E INSTALAÇÃO. AF_11/2021_P</t>
  </si>
  <si>
    <t>AR CONDICIONADO SPLIT ON/OFF, HI-WALL (PAREDE), 12000 BTUS/H, CICLO QUENTE/FRIO - FORNECIMENTO E INSTALAÇÃO. AF_11/2021_P</t>
  </si>
  <si>
    <t>AR CONDICIONADO SPLIT INVERTER, PISO TETO, 18000 BTU/H, CICLO FRIO - FORNECIMENTO E INSTALAÇÃO. AF_11/2021_P</t>
  </si>
  <si>
    <t>AR CONDICIONADO SPLIT ON/OFF, PISO TETO, 36.000 BTU/H, CICLO FRIO - FORNECIMENTO E INSTALAÇÃO. AF_11/2021_P</t>
  </si>
  <si>
    <t>DRENAGEM AR-CONDICIONADO</t>
  </si>
  <si>
    <t>13.8</t>
  </si>
  <si>
    <t>13.9</t>
  </si>
  <si>
    <t>13.10</t>
  </si>
  <si>
    <t>13.11</t>
  </si>
  <si>
    <t>13.12</t>
  </si>
  <si>
    <t>TUBO, PVC, SOLDÁVEL, DN 25MM, INSTALADO EM RAMAL DE DISTRIBUIÇÃO DE ÁGUA - FORNECIMENTO E INSTALAÇÃO. AF_06/2022</t>
  </si>
  <si>
    <t>TUBO, PVC, SOLDÁVEL, DN 25MM, INSTALADO EM RAMAL OU SUB-RAMAL DE ÁGUA - FORNECIMENTO E INSTALAÇÃO. AF_06/2022</t>
  </si>
  <si>
    <t>CABEAMENTO ESTRUTURADO</t>
  </si>
  <si>
    <t>TOMADA DE REDE RJ45 - FORNECIMENTO E INSTALAÇÃO. AF_11/2019</t>
  </si>
  <si>
    <t>SEDOP 171189</t>
  </si>
  <si>
    <t>PMVG-030</t>
  </si>
  <si>
    <t>PATCH CORD, CABO CAT6, 06 METROS - FORNECIMENTO E INSTALAÇÃO</t>
  </si>
  <si>
    <t>PATCH CORD (CABO DE REDE), CATEGORIA 6 (CAT 6) UTP, 23 AWG, 4 PARES, EXTENSAO DE 1,50 M</t>
  </si>
  <si>
    <t>PATCH PANEL 24 PORTAS, CATEGORIA 6 - FORNECIMENTO E INSTALAÇÃO. AF_11/2019</t>
  </si>
  <si>
    <t>RACK FECHADO PARA SERVIDOR - FORNECIMENTO E INSTALAÇÃO. AF_11/2019</t>
  </si>
  <si>
    <t>CABO ELETRÔNICO CATEGORIA 5E, INSTALADO EM EDIFICAÇÃO INSTITUCIONAL - FORNECIMENTO E INSTALAÇÃO. AF_11/2019</t>
  </si>
  <si>
    <t>PATCH PANEL 48 PORTAS, CATEGORIA 6 - FORNECIMENTO E INSTALAÇÃO. AF_11/2019</t>
  </si>
  <si>
    <t>ESTRUTURA METÁLICA (ELEVADOR/PASSARELA)</t>
  </si>
  <si>
    <t>PERFIL  A36 CHAPA LAM 8MM</t>
  </si>
  <si>
    <t>PERFIL A36 CHAPA LAM 10 MM</t>
  </si>
  <si>
    <t>PERFIL A36 CHAPA LAM 12.5 MM</t>
  </si>
  <si>
    <t>PERFIL A36 CHAPA LAM 31.5 MM</t>
  </si>
  <si>
    <t>PERFIL VERGALHÃO LAM A36 1 1/4</t>
  </si>
  <si>
    <t>PERFIL L LAMINADO, ASTM A36 COM DIMENSÕES DE 44.5x3.2</t>
  </si>
  <si>
    <t>CHAPA PISO EXTRUDADO A36 XADREZ COM DIMENSÕES DE 4.75 MM</t>
  </si>
  <si>
    <t>INCÊNDIO</t>
  </si>
  <si>
    <t>ABRIGO PARA HIDRANTE, 90X60X17CM, COM REGISTRO GLOBO ANGULAR 45 GRAUS 2 1/2", ADAPTADOR STORZ 2 1/2", MANGUEIRA DE INCÊNDIO 20M, REDUÇÃO 2 1/2" X 1 1/2" E ESGUICHO EM LATÃO 1 1/2" - FORNECIMENTO E INSTALAÇÃO. AF_10/2020</t>
  </si>
  <si>
    <t>LUVA DE REDUÇÃO, EM FERRO GALVANIZADO, 3" X 2 1/2", CONEXÃO ROSQUEADA, INSTALADO EM REDE DE ALIMENTAÇÃO PARA HIDRANTE - FORNECIMENTO E INSTALAÇÃO. AF_10/2020</t>
  </si>
  <si>
    <t>JOELHO 90 GRAUS, EM FERRO GALVANIZADO, DN 65 (2 1/2"), CONEXÃO ROSQUEADA, INSTALADO EM REDE DE ALIMENTAÇÃO PARA HIDRANTE - FORNECIMENTO E INSTALAÇÃO. AF_10/2020</t>
  </si>
  <si>
    <t>TUBO DE AÇO GALVANIZADO COM COSTURA, CLASSE MÉDIA, DN 65 (2 1/2"), CONEXÃO ROSQUEADA, INSTALADO EM REDE DE ALIMENTAÇÃO PARA HIDRANTE - FORNECIMENTO E INSTALAÇÃO. AF_10/2020</t>
  </si>
  <si>
    <t>TUBO DE AÇO GALVANIZADO COM COSTURA, CLASSE MÉDIA, DN 80 (3"), CONEXÃO ROSQUEADA, INSTALADO EM PRUMADAS - FORNECIMENTO E INSTALAÇÃO. AF_10/2020</t>
  </si>
  <si>
    <t>TUBO DE AÇO GALVANIZADO COM COSTURA, CLASSE MÉDIA, CONEXÃO RANHURADA, DN 65 (2 1/2"), INSTALADO EM PRUMADAS - FORNECIMENTO E INSTALAÇÃO. AF_10/2020</t>
  </si>
  <si>
    <t>EXTINTOR DE INCÊNDIO PORTÁTIL COM CARGA DE CO2 DE 4 KG, CLASSE BC - FORNECIMENTO E INSTALAÇÃO. AF_10/2020_P</t>
  </si>
  <si>
    <t>EXTINTOR DE INCÊNDIO PORTÁTIL COM CARGA DE ÁGUA PRESSURIZADA DE 10 L, CLASSE A - FORNECIMENTO E INSTALAÇÃO. AF_10/2020_P</t>
  </si>
  <si>
    <t>EXTINTOR DE INCÊNDIO PORTÁTIL COM CARGA DE PQS DE 4 KG, CLASSE BC - FORNECIMENTO E INSTALAÇÃO. AF_10/2020_P</t>
  </si>
  <si>
    <t>LUMINÁRIA DE EMERGÊNCIA, COM 30 LÂMPADAS LED DE 2 W, SEM REATOR - FORNECIMENTO E INSTALAÇÃO. AF_02/2020</t>
  </si>
  <si>
    <t>TÊ, EM FERRO GALVANIZADO, CONEXÃO ROSQUEADA, DN 65 (2 1/2"), INSTALADO EM REDE DE ALIMENTAÇÃO PARA HIDRANTE - FORNECIMENTO E INSTALAÇÃO. AF_10/2020</t>
  </si>
  <si>
    <t>NIPLE, EM FERRO GALVANIZADO, DN 65 (2 1/2"), CONEXÃO ROSQUEADA, INSTALADO EM PRUMADAS - FORNECIMENTO E INSTALAÇÃO. AF_10/2020</t>
  </si>
  <si>
    <t>UNIAO TIPO STORZ, COM EMPATACAO INTERNA TIPO ANEL DE EXPANSAO, ENGATE RAPIDO 2 1/2", PARA MANGUEIRA DE COMBATE A INCENDIO PREDIAL</t>
  </si>
  <si>
    <t>CONJUNTO DE MANGUEIRA PARA COMBATE A INCÊNDIO EM FIBRA DE POLIESTER PURA, COM 1.1/2", REVESTIDA INTERNAMENTE, COMPRIMENTO DE 15M - FORNECIMENTO E INSTALAÇÃO. AF_10/2020</t>
  </si>
  <si>
    <t>VÁLVULA DE RETENÇÃO VERTICAL, DE BRONZE, ROSCÁVEL, 2 1/2" - FORNECIMENTO E INSTALAÇÃO. AF_08/2021</t>
  </si>
  <si>
    <t>REGISTRO OU VALVULA GLOBO ANGULAR EM LATAO, PARA HIDRANTES EM INSTALACAO PREDIAL DE INCENDIO, 45 GRAUS, DIAMETRO DE 2 1/2", COM VOLANTE, CLASSE DE PRESSAO DE ATE 200 PSI</t>
  </si>
  <si>
    <t>ABRIGO PARA HIDRANTE, 75X45X17CM, COM REGISTRO GLOBO ANGULAR 45 GRAUS 2 1/2", ADAPTADOR STORZ 2 1/2", MANGUEIRA DE INCÊNDIO 15M 2 1/2" E ESGUICHO EM LATÃO 2 1/2" - FORNECIMENTO E INSTALAÇÃO. AF_10/2020</t>
  </si>
  <si>
    <t>JOELHO 45 GRAUS, EM FERRO GALVANIZADO, DN 65 (2 1/2"), CONEXÃO ROSQUEADA, INSTALADO EM REDE DE ALIMENTAÇÃO PARA HIDRANTE - FORNECIMENTO E INSTALAÇÃO. AF_10/2020</t>
  </si>
  <si>
    <t>PISO VINÍLICO SEMI-FLEXÍVEL EM PLACAS, PADRÃO LISO, ESPESSURA 3,2 MM, FIXADO COM COLA. AF_09/2020</t>
  </si>
  <si>
    <t>18.1</t>
  </si>
  <si>
    <t>17.1</t>
  </si>
  <si>
    <t>19.1</t>
  </si>
  <si>
    <t>14.2</t>
  </si>
  <si>
    <t>14.3</t>
  </si>
  <si>
    <t>14.4</t>
  </si>
  <si>
    <t>14.5</t>
  </si>
  <si>
    <t>14.6</t>
  </si>
  <si>
    <t>14.7</t>
  </si>
  <si>
    <t>14.8</t>
  </si>
  <si>
    <t>14.9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</si>
  <si>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</si>
  <si>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</si>
  <si>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</si>
  <si>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</si>
  <si>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</si>
  <si>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</si>
  <si>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</si>
  <si>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</si>
  <si>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</si>
  <si>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</si>
  <si>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</si>
  <si>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</si>
  <si>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</si>
  <si>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</si>
  <si>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</si>
  <si>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</si>
  <si>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16.6</t>
  </si>
  <si>
    <t>16.7</t>
  </si>
  <si>
    <t>16.8</t>
  </si>
  <si>
    <t>16.9</t>
  </si>
  <si>
    <t>17.0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</si>
  <si>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</si>
  <si>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</si>
  <si>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</si>
  <si>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</si>
  <si>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</si>
  <si>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</si>
  <si>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</si>
  <si>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</si>
  <si>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</si>
  <si>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</si>
  <si>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</si>
  <si>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</si>
  <si>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</si>
  <si>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</si>
  <si>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</si>
  <si>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</si>
  <si>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</si>
  <si>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18.0</t>
  </si>
  <si>
    <t>18.2</t>
  </si>
  <si>
    <t>18.3</t>
  </si>
  <si>
    <t>18.4</t>
  </si>
  <si>
    <t>18.5</t>
  </si>
  <si>
    <t>18.6</t>
  </si>
  <si>
    <t>18.7</t>
  </si>
  <si>
    <t>19.0</t>
  </si>
  <si>
    <t>20.0</t>
  </si>
  <si>
    <t>20.1</t>
  </si>
  <si>
    <t>20.2</t>
  </si>
  <si>
    <t>20.3</t>
  </si>
  <si>
    <t>21.0</t>
  </si>
  <si>
    <t>21.1</t>
  </si>
  <si>
    <t>21.2</t>
  </si>
  <si>
    <t>21.3</t>
  </si>
  <si>
    <t>21.4</t>
  </si>
  <si>
    <t>21.5</t>
  </si>
  <si>
    <t>PMVG-031</t>
  </si>
  <si>
    <t>CHAPA DE ACO GROSSA, ASTM A36, E = 3/8 " (9,53 MM) 74,69 KG/M2</t>
  </si>
  <si>
    <t>SCHURING BASE</t>
  </si>
  <si>
    <t>ELETRODO REVESTIDO AWS - E7018, DIAMETRO IGUAL A 4,00 MM</t>
  </si>
  <si>
    <t>MONTADOR DE ESTRUTURA METÁLICA COM ENCARGOS COMPLEMENTARES</t>
  </si>
  <si>
    <t>AJUDANTE DE ESTRUTURA METÁLICA COM ENCARGOS COMPLEMENTARES</t>
  </si>
  <si>
    <t>PINTURA COM TINTA ALQUÍDICA DE FUNDO E ACABAMENTO (ESMALTE SINTÉTICO GRAFITE) PULVERIZADA SOBRE SUPERFÍCIES METÁLICAS (EXCETO PERFIL) EXECUTADO EM OBRA (POR DEMÃO). AF_01/2020_P</t>
  </si>
  <si>
    <t>PINTURA COM TINTA ALQUÍDICA DE FUNDO (TIPO ZARCÃO) PULVERIZADA SOBRE PERFIL METÁLICO EXECUTADO EM FÁBRICA (POR DEMÃO). AF_01/2020_P</t>
  </si>
  <si>
    <t>SOLDADOR COM ENCARGOS COMPLEMENTARES</t>
  </si>
  <si>
    <t xml:space="preserve"> GUINDAUTO HIDRÁULICO, CAPACIDADE MÁXIMA DE CARGA 6200 KG, MOMENTO MÁXIMO DE CARGA 11,7 TM, ALCANCE MÁXIMO HORIZONTAL 9,70 M, INCLUSIVE CAMINHÃO TOCO PBT 16.000 KG, POTÊNCIA DE 189 CV - CHP DIURNO. AF_06/2014</t>
  </si>
  <si>
    <t>CHP</t>
  </si>
  <si>
    <t>PMVG-032</t>
  </si>
  <si>
    <t>PMVG-033</t>
  </si>
  <si>
    <t>PMVG-034</t>
  </si>
  <si>
    <t>PMVG-035</t>
  </si>
  <si>
    <t>PMVG-036</t>
  </si>
  <si>
    <t>PMVG-037</t>
  </si>
  <si>
    <t>PERFIL  A36 CHAPA LAM 10MM</t>
  </si>
  <si>
    <t>CHAPA DE ACO GROSSA, ASTM A36, E = 1/4 " (6,35 MM) 49,79 KG/M2</t>
  </si>
  <si>
    <t>PERFIL  A36 CHAPA LAM 12.5MM</t>
  </si>
  <si>
    <t>CHAPA DE ACO GROSSA, ASTM A36, E = 1/2 " (12,70 MM) 99,59 KG/M2</t>
  </si>
  <si>
    <t>PERFIL  A36 CHAPA LAM 31.5MM</t>
  </si>
  <si>
    <t>PERFIL "I" DE ACO LAMINADO, ABAS PARALELAS, "W", QUALQUER BITOLA</t>
  </si>
  <si>
    <t xml:space="preserve"> VIGA METÁLICA EM PERFIL LAMINADO OU SOLDADO EM AÇO ESTRUTURAL, COM CONEXÕES SOLDADAS, INCLUSOS MÃO DE OBRA, TRANSPORTE E IÇAMENTO UTILIZANDO GUINDASTE - FORNECIMENTO E INSTALAÇÃO. AF_01/2020_P</t>
  </si>
  <si>
    <t xml:space="preserve"> PILAR METÁLICO PERFIL LAMINADO OU SOLDADO EM AÇO ESTRUTURAL, COM CONEXÕES SOLDADAS, INCLUSOS MÃO DE OBRA, TRANSPORTE E IÇAMENTO UTILIZANDO GUINDASTE - FORNECIMENTO E INSTALAÇÃO. AF_01/2020_P</t>
  </si>
  <si>
    <t>CHAPA DE ACO XADREZ PARA PISOS, E = 1/4 " (6,30 MM) 54,53 KG/M2</t>
  </si>
  <si>
    <t>8.2</t>
  </si>
  <si>
    <t>REVESTIMENTO CERÂMICO PARA PISO COM PLACAS TIPO PORCELANATO DE DIMENSÕES 60X60 CM APLICADA EM AMBIENTES DE ÁREA MAIOR QUE 10 M². AF_06/2014</t>
  </si>
  <si>
    <t>9.4</t>
  </si>
  <si>
    <t>BANCADA EM GRANITO - FORNECIMENTO E INSTALAÇÃO</t>
  </si>
  <si>
    <t>CANTONEIRA ALUMINIO ABAS IGUAIS 1 ", E = 1/8 ", 25,40 X 3,17 MM (0,408 KG/M)</t>
  </si>
  <si>
    <t>GRANITO PARA BANCADA, POLIDO, TIPO ANDORINHA/ QUARTZ/ CASTELO/ CORUMBA OU OUTROS EQUIVALENTES DA REGIAO, E= *2,5* CM</t>
  </si>
  <si>
    <t>ORSE 11150</t>
  </si>
  <si>
    <r>
      <t xml:space="preserve">BASE DE PREÇOS:
</t>
    </r>
    <r>
      <rPr>
        <sz val="8"/>
        <rFont val="Calibri"/>
        <family val="2"/>
        <scheme val="minor"/>
      </rPr>
      <t>SINAPI 12/2022</t>
    </r>
  </si>
  <si>
    <t>ELETRODUTO FLEXÍVEL CORRUGADO, PVC, DN 32 MM (1"), PARA CIRCUITOS TERMINAIS, INSTALADO EM FORRO - FORNECIMENTO E INSTALAÇÃO</t>
  </si>
  <si>
    <t>RASGO EM ALVENARIA PARA RAMAIS/ DISTRIBUIÇÃO COM DIAMETROS MENORES OU IGUAIS A 40 MM. AF_05/2015</t>
  </si>
  <si>
    <t>AR CONDICIONADO SPLIT INVERTER, HI-WALL (PAREDE), 24000 BTU/H, CICLO FRIO - FORNECIMENTO E INSTALAÇÃO. AF_11/2021_PE</t>
  </si>
  <si>
    <t>ATERRAMENTO (SPDA)</t>
  </si>
  <si>
    <t>,</t>
  </si>
  <si>
    <t>12.20</t>
  </si>
  <si>
    <t>12.21</t>
  </si>
  <si>
    <t>COBERTURA</t>
  </si>
  <si>
    <t>22.0</t>
  </si>
  <si>
    <t>22.1</t>
  </si>
  <si>
    <t>22.2</t>
  </si>
  <si>
    <t>22.3</t>
  </si>
  <si>
    <t>22.4</t>
  </si>
  <si>
    <t>22.5</t>
  </si>
  <si>
    <t>22.6</t>
  </si>
  <si>
    <t>94216</t>
  </si>
  <si>
    <t>TELHAMENTO COM TELHA METÁLICA TERMOACÚSTICA E = 30 MM, COM ATÉ 2 ÁGUAS, INCLUSO IÇAMENTO. AF_07/2019</t>
  </si>
  <si>
    <t>m²</t>
  </si>
  <si>
    <t>94229</t>
  </si>
  <si>
    <t>CALHA EM CHAPA DE AÇO GALVANIZADO NÚMERO 24, DESENVOLVIMENTO DE 100 CM, INCLUSO TRANSPORTE VERTICAL. AF_07/2019</t>
  </si>
  <si>
    <t>m</t>
  </si>
  <si>
    <t>100327</t>
  </si>
  <si>
    <t>RUFO EXTERNO/INTERNO EM CHAPA DE AÇO GALVANIZADO NÚMERO 26, CORTE DE 33 CM, INCLUSO IÇAMENTO. AF_07/2019</t>
  </si>
  <si>
    <t>100275</t>
  </si>
  <si>
    <t>TRANSPORTE HORIZONTAL MANUAL, DE TELHA TERMOACÚSTICA OU TELHA DE AÇO ZINCADO (UNIDADE: M2XKM). AF_07/2019</t>
  </si>
  <si>
    <t>m²XKm</t>
  </si>
  <si>
    <t>94213</t>
  </si>
  <si>
    <t>TELHAMENTO COM TELHA DE AÇO/ALUMÍNIO E = 0,5 MM, COM ATÉ 2 ÁGUAS, INCLUSO IÇAMENTO. AF_07/2019</t>
  </si>
  <si>
    <t>un</t>
  </si>
  <si>
    <t>CURVA LONGA, 45 GRAUS, PVC OCRE, JUNTA ELÁSTICA, DN 100 MM, PARA COLETOR PREDIAL DE ESGOTO. AF_06/2022</t>
  </si>
  <si>
    <t>CURVA LONGA, 90 GRAUS, PVC OCRE, JUNTA ELÁSTICA, DN 150 MM, PARA COLETOR PREDIAL DE ESGOTO. AF_06/2022</t>
  </si>
  <si>
    <t>TUBO, PVC OCRE, JUNTA ELÁSTICA, DN 100 MM, PARA COLETOR PREDIAL DE ESGOTO. AF_06/2022</t>
  </si>
  <si>
    <t>TUBO, PVC OCRE, JUNTA ELÁSTICA, DN 150 MM, PARA COLETOR PREDIAL DE ESGOTO. AF_06/2022</t>
  </si>
  <si>
    <t>TUBO DE PVC PARA REDE COLETORA DE ESGOTO DE PAREDE MACIÇA, DN 200 MM, JUNTA ELÁSTICA - FORNECIMENTO E ASSENTAMENTO. AF_01/2021</t>
  </si>
  <si>
    <t>TUBO DE PVC PARA REDE COLETORA DE ESGOTO DE PAREDE MACIÇA, DN 250 MM, JUNTA ELÁSTICA - FORNECIMENTO E ASSENTAMENTO. AF_01/2021</t>
  </si>
  <si>
    <t>CALHA EM CHAPA DE AÇO GALVANIZADO NÚMERO 24, DESENVOLVIMENTO DE 100 CM , INCLUSO TRANSPORTE VERTICAL. AF_07/2019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</si>
  <si>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</si>
  <si>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</si>
  <si>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</si>
  <si>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</si>
  <si>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</si>
  <si>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</si>
  <si>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</si>
  <si>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</si>
  <si>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</si>
  <si>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</si>
  <si>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REMOÇÃO DE TELHAS, DE FIBROCIMENTO, METÁLICA E CERÂMICA, DE FORMA MANUAL, SEM REAPROVEITAMENTO. AF_12/2017</t>
  </si>
  <si>
    <t xml:space="preserve">ELEVADOR </t>
  </si>
  <si>
    <t>23.0</t>
  </si>
  <si>
    <t>23.1</t>
  </si>
  <si>
    <t>ELEVADOR DE PASSAGEIROS SEM CASA DE MÁQUINAS MODELO MACA CAPACIDADE 15 PASSAGEIROS (1125 kg) 2 PARADAS</t>
  </si>
  <si>
    <t>COMPOSIÇÃO DA PARCELA DE BDI DIFERENCIADO</t>
  </si>
  <si>
    <t>CALHA DE BEIRAL, SEMICIRCULAR DE PVC, DIAMETRO 125 MM, INCLUINDO CABECEIRAS, EMENDAS, BOCAIS, SUPORTES E VEDAÇÕES, EXCLUINDO CONDUTORES, INCLUSO TRANSPORTE VERTICAL. AF_07/2019</t>
  </si>
  <si>
    <t>CAIXA ENTERRADA RETENTORA DE AREIA RETANGULAR, EM ALVENARIA COM BLOCOS DE CONCRETO, DIMENSÕES INTERNAS: 1,00 X 1,00 X 1,20 M, EXCLUINDO TAMPÃO. AF_12/2020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</si>
</sst>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2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10"/>
      <color rgb="FFFF0000"/>
      <name val="Calibri Light"/>
      <family val="2"/>
    </font>
    <font>
      <i/>
      <sz val="11"/>
      <color rgb="FFFF0000"/>
      <name val="Calibri Light"/>
      <family val="2"/>
    </font>
    <font>
      <b/>
      <i/>
      <u/>
      <sz val="11"/>
      <color indexed="10"/>
      <name val="Calibri Light"/>
      <family val="2"/>
    </font>
    <font>
      <i/>
      <sz val="11"/>
      <color indexed="10"/>
      <name val="Calibri Light"/>
      <family val="2"/>
    </font>
    <font>
      <sz val="11"/>
      <color rgb="FFFF000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1"/>
      <color theme="1"/>
      <name val="Calibri Light"/>
      <family val="2"/>
    </font>
    <font>
      <b/>
      <sz val="9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A2114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17" fontId="2" fillId="0" borderId="0" xfId="1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10" fontId="2" fillId="0" borderId="4" xfId="2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right" vertical="center"/>
    </xf>
    <xf numFmtId="0" fontId="3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0" fontId="5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0" fontId="2" fillId="0" borderId="0" xfId="2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3" fontId="4" fillId="0" borderId="6" xfId="0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center" vertical="center"/>
    </xf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17" fontId="2" fillId="0" borderId="4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right" vertical="center"/>
    </xf>
    <xf numFmtId="0" fontId="0" fillId="0" borderId="20" xfId="0" applyBorder="1"/>
    <xf numFmtId="0" fontId="3" fillId="0" borderId="17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24" xfId="0" applyBorder="1"/>
    <xf numFmtId="0" fontId="3" fillId="0" borderId="0" xfId="1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43" fontId="2" fillId="0" borderId="27" xfId="1" applyFont="1" applyBorder="1" applyAlignment="1">
      <alignment horizontal="center" vertical="center" wrapText="1"/>
    </xf>
    <xf numFmtId="43" fontId="2" fillId="0" borderId="27" xfId="1" applyFont="1" applyBorder="1" applyAlignment="1">
      <alignment horizontal="righ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right" vertical="center" wrapText="1"/>
    </xf>
    <xf numFmtId="43" fontId="3" fillId="3" borderId="27" xfId="1" applyFont="1" applyFill="1" applyBorder="1" applyAlignment="1">
      <alignment horizontal="center" vertical="center" wrapText="1"/>
    </xf>
    <xf numFmtId="43" fontId="3" fillId="3" borderId="27" xfId="1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7" xfId="1" applyNumberFormat="1" applyFont="1" applyFill="1" applyBorder="1" applyAlignment="1">
      <alignment horizontal="center" vertical="center" wrapText="1"/>
    </xf>
    <xf numFmtId="0" fontId="3" fillId="2" borderId="27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4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right" vertical="center"/>
    </xf>
    <xf numFmtId="0" fontId="3" fillId="0" borderId="21" xfId="1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12" fillId="0" borderId="0" xfId="3" applyFont="1" applyAlignment="1">
      <alignment horizontal="right"/>
    </xf>
    <xf numFmtId="0" fontId="16" fillId="0" borderId="0" xfId="3" applyFont="1" applyAlignment="1">
      <alignment horizontal="left" vertical="center"/>
    </xf>
    <xf numFmtId="10" fontId="11" fillId="0" borderId="0" xfId="4" applyNumberFormat="1" applyFont="1" applyBorder="1" applyAlignment="1">
      <alignment horizontal="center"/>
    </xf>
    <xf numFmtId="10" fontId="12" fillId="0" borderId="0" xfId="3" applyNumberFormat="1" applyFont="1" applyAlignment="1">
      <alignment horizontal="center"/>
    </xf>
    <xf numFmtId="0" fontId="10" fillId="0" borderId="0" xfId="3" applyFont="1" applyAlignment="1">
      <alignment horizontal="left"/>
    </xf>
    <xf numFmtId="10" fontId="10" fillId="0" borderId="0" xfId="4" applyNumberFormat="1" applyFont="1" applyBorder="1" applyAlignment="1">
      <alignment horizontal="center"/>
    </xf>
    <xf numFmtId="0" fontId="15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left"/>
    </xf>
    <xf numFmtId="0" fontId="23" fillId="2" borderId="0" xfId="3" applyFont="1" applyFill="1" applyAlignment="1">
      <alignment horizontal="center"/>
    </xf>
    <xf numFmtId="0" fontId="9" fillId="5" borderId="0" xfId="3" applyFont="1" applyFill="1" applyAlignment="1">
      <alignment horizontal="right" vertical="center"/>
    </xf>
    <xf numFmtId="0" fontId="13" fillId="5" borderId="0" xfId="3" applyFont="1" applyFill="1" applyAlignment="1">
      <alignment vertical="center"/>
    </xf>
    <xf numFmtId="10" fontId="14" fillId="5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" fontId="5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/>
    </xf>
    <xf numFmtId="14" fontId="25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2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/>
    </xf>
    <xf numFmtId="14" fontId="5" fillId="0" borderId="17" xfId="0" quotePrefix="1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4" fontId="5" fillId="0" borderId="19" xfId="0" quotePrefix="1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44" fontId="2" fillId="0" borderId="0" xfId="6" applyFont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8" fillId="0" borderId="0" xfId="0" applyFont="1"/>
    <xf numFmtId="0" fontId="31" fillId="0" borderId="17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10" fontId="31" fillId="0" borderId="0" xfId="0" applyNumberFormat="1" applyFont="1" applyAlignment="1">
      <alignment horizontal="center" vertical="center"/>
    </xf>
    <xf numFmtId="10" fontId="31" fillId="0" borderId="18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0" fontId="30" fillId="0" borderId="1" xfId="0" applyNumberFormat="1" applyFont="1" applyBorder="1" applyAlignment="1">
      <alignment horizontal="center" vertical="center"/>
    </xf>
    <xf numFmtId="10" fontId="30" fillId="0" borderId="22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10" fontId="29" fillId="4" borderId="5" xfId="0" applyNumberFormat="1" applyFont="1" applyFill="1" applyBorder="1" applyAlignment="1">
      <alignment horizontal="center" vertical="center"/>
    </xf>
    <xf numFmtId="10" fontId="29" fillId="4" borderId="2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6" xfId="1" applyNumberFormat="1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" fontId="4" fillId="0" borderId="40" xfId="0" applyNumberFormat="1" applyFont="1" applyBorder="1" applyAlignment="1">
      <alignment horizontal="center" vertical="center"/>
    </xf>
    <xf numFmtId="4" fontId="24" fillId="6" borderId="43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5" fillId="0" borderId="18" xfId="1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/>
    </xf>
    <xf numFmtId="4" fontId="4" fillId="0" borderId="43" xfId="1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horizontal="center" vertical="center"/>
    </xf>
    <xf numFmtId="4" fontId="24" fillId="5" borderId="43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8" xfId="5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2" xfId="5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0" borderId="20" xfId="5" applyNumberFormat="1" applyFont="1" applyFill="1" applyBorder="1" applyAlignment="1">
      <alignment horizontal="right" vertical="center"/>
    </xf>
    <xf numFmtId="0" fontId="27" fillId="0" borderId="23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27" fillId="0" borderId="0" xfId="0" applyFont="1" applyAlignment="1">
      <alignment horizontal="left" vertical="top" wrapText="1"/>
    </xf>
    <xf numFmtId="0" fontId="3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0" fontId="5" fillId="0" borderId="4" xfId="2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right" vertical="center"/>
    </xf>
    <xf numFmtId="0" fontId="4" fillId="0" borderId="4" xfId="1" applyNumberFormat="1" applyFont="1" applyBorder="1" applyAlignment="1">
      <alignment horizontal="right" vertical="center"/>
    </xf>
    <xf numFmtId="0" fontId="5" fillId="0" borderId="4" xfId="1" applyNumberFormat="1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0" fontId="5" fillId="0" borderId="0" xfId="2" applyNumberFormat="1" applyFont="1" applyAlignment="1">
      <alignment horizontal="center" vertical="center"/>
    </xf>
    <xf numFmtId="0" fontId="5" fillId="0" borderId="0" xfId="1" applyNumberFormat="1" applyFont="1" applyAlignment="1">
      <alignment horizontal="right" vertical="center"/>
    </xf>
    <xf numFmtId="0" fontId="5" fillId="0" borderId="0" xfId="1" applyNumberFormat="1" applyFont="1" applyAlignment="1">
      <alignment horizontal="left" vertic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10" fontId="5" fillId="0" borderId="28" xfId="2" applyNumberFormat="1" applyFont="1" applyBorder="1" applyAlignment="1">
      <alignment horizontal="center" vertical="center"/>
    </xf>
    <xf numFmtId="43" fontId="5" fillId="0" borderId="29" xfId="0" applyNumberFormat="1" applyFont="1" applyBorder="1" applyAlignment="1">
      <alignment horizontal="right" vertical="center"/>
    </xf>
    <xf numFmtId="10" fontId="5" fillId="3" borderId="28" xfId="2" applyNumberFormat="1" applyFont="1" applyFill="1" applyBorder="1" applyAlignment="1">
      <alignment horizontal="right" vertical="center"/>
    </xf>
    <xf numFmtId="43" fontId="5" fillId="3" borderId="28" xfId="0" applyNumberFormat="1" applyFont="1" applyFill="1" applyBorder="1" applyAlignment="1">
      <alignment horizontal="right" vertical="center"/>
    </xf>
    <xf numFmtId="10" fontId="5" fillId="0" borderId="30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10" fontId="5" fillId="0" borderId="27" xfId="2" applyNumberFormat="1" applyFont="1" applyBorder="1" applyAlignment="1">
      <alignment horizontal="center" vertical="center"/>
    </xf>
    <xf numFmtId="43" fontId="5" fillId="0" borderId="31" xfId="0" applyNumberFormat="1" applyFont="1" applyBorder="1" applyAlignment="1">
      <alignment horizontal="right" vertical="center"/>
    </xf>
    <xf numFmtId="10" fontId="5" fillId="3" borderId="27" xfId="2" applyNumberFormat="1" applyFont="1" applyFill="1" applyBorder="1" applyAlignment="1">
      <alignment horizontal="right" vertical="center"/>
    </xf>
    <xf numFmtId="43" fontId="5" fillId="3" borderId="27" xfId="0" applyNumberFormat="1" applyFont="1" applyFill="1" applyBorder="1" applyAlignment="1">
      <alignment horizontal="right" vertical="center"/>
    </xf>
    <xf numFmtId="10" fontId="5" fillId="0" borderId="32" xfId="0" applyNumberFormat="1" applyFont="1" applyBorder="1" applyAlignment="1">
      <alignment horizontal="right" vertical="center"/>
    </xf>
    <xf numFmtId="10" fontId="5" fillId="0" borderId="27" xfId="2" applyNumberFormat="1" applyFont="1" applyFill="1" applyBorder="1" applyAlignment="1">
      <alignment horizontal="right" vertical="center"/>
    </xf>
    <xf numFmtId="43" fontId="5" fillId="0" borderId="27" xfId="0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51" xfId="0" applyFont="1" applyFill="1" applyBorder="1" applyAlignment="1">
      <alignment horizontal="center" vertical="center" wrapText="1"/>
    </xf>
    <xf numFmtId="44" fontId="33" fillId="7" borderId="50" xfId="0" applyNumberFormat="1" applyFont="1" applyFill="1" applyBorder="1" applyAlignment="1">
      <alignment horizontal="right" vertical="center"/>
    </xf>
    <xf numFmtId="0" fontId="33" fillId="7" borderId="50" xfId="0" applyFont="1" applyFill="1" applyBorder="1" applyAlignment="1">
      <alignment vertical="center"/>
    </xf>
    <xf numFmtId="44" fontId="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10" fontId="35" fillId="0" borderId="0" xfId="2" applyNumberFormat="1" applyFont="1" applyBorder="1" applyAlignment="1">
      <alignment horizontal="center" vertical="center"/>
    </xf>
    <xf numFmtId="43" fontId="35" fillId="0" borderId="27" xfId="1" applyFont="1" applyBorder="1" applyAlignment="1">
      <alignment horizontal="right" vertical="center" wrapText="1"/>
    </xf>
    <xf numFmtId="43" fontId="36" fillId="0" borderId="27" xfId="1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4" fillId="6" borderId="49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horizontal="left" vertical="center" wrapText="1"/>
    </xf>
    <xf numFmtId="0" fontId="24" fillId="6" borderId="47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5" fillId="0" borderId="12" xfId="0" applyNumberFormat="1" applyFont="1" applyBorder="1" applyAlignment="1">
      <alignment horizontal="center" vertical="center" wrapText="1"/>
    </xf>
    <xf numFmtId="4" fontId="25" fillId="0" borderId="18" xfId="0" applyNumberFormat="1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0" fontId="4" fillId="0" borderId="25" xfId="2" applyNumberFormat="1" applyFont="1" applyBorder="1" applyAlignment="1">
      <alignment horizontal="center" vertical="center"/>
    </xf>
    <xf numFmtId="10" fontId="4" fillId="0" borderId="10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3" fillId="7" borderId="50" xfId="0" applyFont="1" applyFill="1" applyBorder="1" applyAlignment="1">
      <alignment horizontal="center" vertical="center"/>
    </xf>
    <xf numFmtId="0" fontId="21" fillId="0" borderId="0" xfId="3" applyFont="1" applyAlignment="1">
      <alignment horizontal="right"/>
    </xf>
    <xf numFmtId="0" fontId="9" fillId="4" borderId="0" xfId="3" applyFont="1" applyFill="1" applyAlignment="1">
      <alignment horizontal="center"/>
    </xf>
    <xf numFmtId="0" fontId="23" fillId="2" borderId="0" xfId="3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0" fontId="22" fillId="2" borderId="0" xfId="3" applyFont="1" applyFill="1" applyAlignment="1">
      <alignment horizontal="center"/>
    </xf>
    <xf numFmtId="0" fontId="17" fillId="0" borderId="0" xfId="3" applyFont="1" applyAlignment="1">
      <alignment horizontal="right" vertical="center"/>
    </xf>
    <xf numFmtId="0" fontId="3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9" fillId="4" borderId="23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 wrapText="1"/>
    </xf>
    <xf numFmtId="0" fontId="29" fillId="4" borderId="23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</cellXfs>
  <cellStyles count="9">
    <cellStyle name="Moeda" xfId="6" builtinId="4"/>
    <cellStyle name="Normal" xfId="0" builtinId="0"/>
    <cellStyle name="Normal 13 2" xfId="8" xr:uid="{00000000-0005-0000-0000-000002000000}"/>
    <cellStyle name="Normal 2" xfId="3" xr:uid="{00000000-0005-0000-0000-000003000000}"/>
    <cellStyle name="Porcentagem" xfId="2" builtinId="5"/>
    <cellStyle name="Porcentagem 2 2" xfId="4" xr:uid="{00000000-0005-0000-0000-000005000000}"/>
    <cellStyle name="Vírgula" xfId="1" builtinId="3"/>
    <cellStyle name="Vírgula 2" xfId="7" xr:uid="{00000000-0005-0000-0000-000007000000}"/>
    <cellStyle name="Vírgula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'PLANILHA RESUMO'!$B$12:$B$32</c:f>
              <c:strCache>
                <c:ptCount val="21"/>
                <c:pt idx="0">
                  <c:v>ADMINISTRAÇÃO DE OBRAS</c:v>
                </c:pt>
                <c:pt idx="1">
                  <c:v>SERVIÇOS PRELIMINARES</c:v>
                </c:pt>
                <c:pt idx="2">
                  <c:v>DEMOLIÇÕES E RETIRADAS</c:v>
                </c:pt>
                <c:pt idx="3">
                  <c:v>VEDAÇÕES E REVESTIMENTOS</c:v>
                </c:pt>
                <c:pt idx="4">
                  <c:v>ESQUADRIAS</c:v>
                </c:pt>
                <c:pt idx="5">
                  <c:v>FORRO</c:v>
                </c:pt>
                <c:pt idx="6">
                  <c:v>IMPERMEABILIZAÇÕES E TRATAMENTOS</c:v>
                </c:pt>
                <c:pt idx="7">
                  <c:v>PISOS</c:v>
                </c:pt>
                <c:pt idx="8">
                  <c:v>PEDRAS</c:v>
                </c:pt>
                <c:pt idx="9">
                  <c:v>INSTALAÇÕES HIDROSSANITÁRIAS</c:v>
                </c:pt>
                <c:pt idx="10">
                  <c:v>INSTALAÇÕES ELÉTRICAS</c:v>
                </c:pt>
                <c:pt idx="11">
                  <c:v>AR-CONDICIONADO</c:v>
                </c:pt>
                <c:pt idx="12">
                  <c:v>DRENAGEM AR-CONDICIONADO</c:v>
                </c:pt>
                <c:pt idx="13">
                  <c:v>ATERRAMENTO (SPDA)</c:v>
                </c:pt>
                <c:pt idx="14">
                  <c:v>CABEAMENTO ESTRUTURADO</c:v>
                </c:pt>
                <c:pt idx="15">
                  <c:v>ESTRUTURA METÁLICA (ELEVADOR/PASSARELA)</c:v>
                </c:pt>
                <c:pt idx="16">
                  <c:v>INCÊNDIO</c:v>
                </c:pt>
                <c:pt idx="17">
                  <c:v>PINTURA</c:v>
                </c:pt>
                <c:pt idx="18">
                  <c:v>ACM</c:v>
                </c:pt>
                <c:pt idx="19">
                  <c:v>URBANISMO</c:v>
                </c:pt>
                <c:pt idx="20">
                  <c:v>LIMPEZA</c:v>
                </c:pt>
              </c:strCache>
            </c:strRef>
          </c:cat>
          <c:val>
            <c:numRef>
              <c:f>'PLANILHA RESUMO'!$D$12:$D$32</c:f>
              <c:numCache>
                <c:formatCode>_(* #,##0.00_);_(* \(#,##0.00\);_(* "-"??_);_(@_)</c:formatCode>
                <c:ptCount val="21"/>
                <c:pt idx="0">
                  <c:v>153964.79999999999</c:v>
                </c:pt>
                <c:pt idx="1">
                  <c:v>34691.519999999997</c:v>
                </c:pt>
                <c:pt idx="2">
                  <c:v>13302.71</c:v>
                </c:pt>
                <c:pt idx="3">
                  <c:v>264576.78999999998</c:v>
                </c:pt>
                <c:pt idx="4">
                  <c:v>120951.98</c:v>
                </c:pt>
                <c:pt idx="5">
                  <c:v>133818.95000000001</c:v>
                </c:pt>
                <c:pt idx="6">
                  <c:v>5464.4</c:v>
                </c:pt>
                <c:pt idx="7">
                  <c:v>392501.75</c:v>
                </c:pt>
                <c:pt idx="8">
                  <c:v>145615.57999999999</c:v>
                </c:pt>
                <c:pt idx="9">
                  <c:v>143267.56</c:v>
                </c:pt>
                <c:pt idx="10">
                  <c:v>969210.62</c:v>
                </c:pt>
                <c:pt idx="11">
                  <c:v>794882.85999999987</c:v>
                </c:pt>
                <c:pt idx="12">
                  <c:v>27571.75</c:v>
                </c:pt>
                <c:pt idx="13">
                  <c:v>44206.79</c:v>
                </c:pt>
                <c:pt idx="14">
                  <c:v>256350.37</c:v>
                </c:pt>
                <c:pt idx="15">
                  <c:v>252376.58</c:v>
                </c:pt>
                <c:pt idx="16">
                  <c:v>40543.9</c:v>
                </c:pt>
                <c:pt idx="17">
                  <c:v>265189.61</c:v>
                </c:pt>
                <c:pt idx="18">
                  <c:v>259324.85</c:v>
                </c:pt>
                <c:pt idx="19">
                  <c:v>15080.56</c:v>
                </c:pt>
                <c:pt idx="20">
                  <c:v>4180.17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927-B8D9-43A923CE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2528"/>
        <c:axId val="131864064"/>
      </c:barChart>
      <c:catAx>
        <c:axId val="13186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pt-BR"/>
          </a:p>
        </c:txPr>
        <c:crossAx val="131864064"/>
        <c:crosses val="autoZero"/>
        <c:auto val="1"/>
        <c:lblAlgn val="ctr"/>
        <c:lblOffset val="100"/>
        <c:noMultiLvlLbl val="0"/>
      </c:catAx>
      <c:valAx>
        <c:axId val="13186406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31862528"/>
        <c:crosses val="autoZero"/>
        <c:crossBetween val="between"/>
      </c:valAx>
    </c:plotArea>
    <c:plotVisOnly val="1"/>
    <c:dispBlanksAs val="gap"/>
    <c:showDLblsOverMax val="0"/>
  </c:chart>
  <c:spPr>
    <a:noFill/>
    <a:ln w="0">
      <a:noFill/>
    </a:ln>
  </c:sp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49</xdr:row>
      <xdr:rowOff>9523</xdr:rowOff>
    </xdr:from>
    <xdr:to>
      <xdr:col>3</xdr:col>
      <xdr:colOff>742950</xdr:colOff>
      <xdr:row>71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gma\Google%20Drive\VExten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VExtenso"/>
    </sheetNames>
    <definedNames>
      <definedName name="VExtenso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view="pageLayout" zoomScale="70" zoomScaleNormal="100" zoomScalePageLayoutView="70" workbookViewId="0">
      <selection activeCell="H20" sqref="H20"/>
    </sheetView>
  </sheetViews>
  <sheetFormatPr defaultColWidth="9.140625" defaultRowHeight="15" x14ac:dyDescent="0.25"/>
  <cols>
    <col min="1" max="1" width="29.140625" customWidth="1"/>
  </cols>
  <sheetData>
    <row r="1" spans="1:9" x14ac:dyDescent="0.25">
      <c r="A1" s="42"/>
      <c r="B1" s="43"/>
      <c r="C1" s="43"/>
      <c r="D1" s="43"/>
      <c r="E1" s="43"/>
      <c r="F1" s="43"/>
      <c r="G1" s="43"/>
      <c r="H1" s="43"/>
      <c r="I1" s="44"/>
    </row>
    <row r="2" spans="1:9" x14ac:dyDescent="0.25">
      <c r="A2" s="45"/>
      <c r="I2" s="46"/>
    </row>
    <row r="3" spans="1:9" x14ac:dyDescent="0.25">
      <c r="A3" s="45"/>
      <c r="I3" s="46"/>
    </row>
    <row r="4" spans="1:9" x14ac:dyDescent="0.25">
      <c r="A4" s="45"/>
      <c r="I4" s="46"/>
    </row>
    <row r="5" spans="1:9" x14ac:dyDescent="0.25">
      <c r="A5" s="45"/>
      <c r="I5" s="46"/>
    </row>
    <row r="6" spans="1:9" x14ac:dyDescent="0.25">
      <c r="A6" s="45"/>
      <c r="I6" s="46"/>
    </row>
    <row r="7" spans="1:9" x14ac:dyDescent="0.25">
      <c r="A7" s="45"/>
      <c r="I7" s="46"/>
    </row>
    <row r="8" spans="1:9" ht="18.75" x14ac:dyDescent="0.3">
      <c r="A8" s="212" t="s">
        <v>56</v>
      </c>
      <c r="B8" s="213"/>
      <c r="C8" s="213"/>
      <c r="D8" s="213"/>
      <c r="E8" s="213"/>
      <c r="F8" s="213"/>
      <c r="G8" s="213"/>
      <c r="H8" s="213"/>
      <c r="I8" s="214"/>
    </row>
    <row r="9" spans="1:9" x14ac:dyDescent="0.25">
      <c r="A9" s="47" t="s">
        <v>26</v>
      </c>
      <c r="B9" s="17" t="s">
        <v>352</v>
      </c>
      <c r="C9" s="16"/>
      <c r="D9" s="17"/>
      <c r="E9" s="36"/>
      <c r="F9" s="36"/>
      <c r="G9" s="36"/>
      <c r="H9" s="36"/>
      <c r="I9" s="48"/>
    </row>
    <row r="10" spans="1:9" x14ac:dyDescent="0.25">
      <c r="A10" s="49" t="s">
        <v>27</v>
      </c>
      <c r="B10" s="6" t="s">
        <v>353</v>
      </c>
      <c r="C10" s="8"/>
      <c r="D10" s="6"/>
      <c r="I10" s="46"/>
    </row>
    <row r="11" spans="1:9" x14ac:dyDescent="0.25">
      <c r="A11" s="49" t="s">
        <v>28</v>
      </c>
      <c r="B11" s="6" t="s">
        <v>203</v>
      </c>
      <c r="C11" s="8"/>
      <c r="D11" s="6"/>
      <c r="I11" s="46"/>
    </row>
    <row r="12" spans="1:9" x14ac:dyDescent="0.25">
      <c r="A12" s="50" t="s">
        <v>29</v>
      </c>
      <c r="B12" s="38" t="s">
        <v>354</v>
      </c>
      <c r="C12" s="37"/>
      <c r="D12" s="38"/>
      <c r="E12" s="39"/>
      <c r="F12" s="39"/>
      <c r="G12" s="39"/>
      <c r="H12" s="39"/>
      <c r="I12" s="51"/>
    </row>
    <row r="13" spans="1:9" x14ac:dyDescent="0.25">
      <c r="A13" s="45"/>
      <c r="I13" s="46"/>
    </row>
    <row r="14" spans="1:9" x14ac:dyDescent="0.25">
      <c r="A14" s="45"/>
      <c r="I14" s="46"/>
    </row>
    <row r="15" spans="1:9" x14ac:dyDescent="0.25">
      <c r="A15" s="45"/>
      <c r="I15" s="46"/>
    </row>
    <row r="16" spans="1:9" x14ac:dyDescent="0.25">
      <c r="A16" s="45"/>
      <c r="I16" s="46"/>
    </row>
    <row r="17" spans="1:9" x14ac:dyDescent="0.25">
      <c r="A17" s="45"/>
      <c r="I17" s="46"/>
    </row>
    <row r="18" spans="1:9" ht="18.75" x14ac:dyDescent="0.3">
      <c r="A18" s="212" t="s">
        <v>57</v>
      </c>
      <c r="B18" s="213"/>
      <c r="C18" s="213"/>
      <c r="D18" s="213"/>
      <c r="E18" s="213"/>
      <c r="F18" s="213"/>
      <c r="G18" s="213"/>
      <c r="H18" s="213"/>
      <c r="I18" s="214"/>
    </row>
    <row r="19" spans="1:9" x14ac:dyDescent="0.25">
      <c r="A19" s="47" t="s">
        <v>23</v>
      </c>
      <c r="B19" s="19">
        <f>BDI!C15</f>
        <v>0.29792218248733837</v>
      </c>
      <c r="C19" s="20"/>
      <c r="D19" s="36"/>
      <c r="E19" s="36"/>
      <c r="F19" s="36"/>
      <c r="G19" s="18" t="s">
        <v>24</v>
      </c>
      <c r="H19" s="40">
        <v>44896</v>
      </c>
      <c r="I19" s="48"/>
    </row>
    <row r="20" spans="1:9" x14ac:dyDescent="0.25">
      <c r="A20" s="49"/>
      <c r="B20" s="27"/>
      <c r="C20" s="34"/>
      <c r="G20" s="11" t="s">
        <v>21</v>
      </c>
      <c r="H20" s="35" t="s">
        <v>706</v>
      </c>
      <c r="I20" s="46"/>
    </row>
    <row r="21" spans="1:9" x14ac:dyDescent="0.25">
      <c r="A21" s="72" t="s">
        <v>25</v>
      </c>
      <c r="B21" s="71" t="s">
        <v>204</v>
      </c>
      <c r="C21" s="34"/>
      <c r="D21" s="34"/>
      <c r="E21" s="35"/>
      <c r="G21" s="11" t="s">
        <v>61</v>
      </c>
      <c r="H21" s="71" t="s">
        <v>62</v>
      </c>
      <c r="I21" s="46"/>
    </row>
    <row r="22" spans="1:9" x14ac:dyDescent="0.25">
      <c r="A22" s="73" t="s">
        <v>66</v>
      </c>
      <c r="B22" s="41"/>
      <c r="C22" s="39"/>
      <c r="D22" s="39"/>
      <c r="E22" s="39"/>
      <c r="F22" s="39"/>
      <c r="G22" s="39"/>
      <c r="H22" s="39"/>
      <c r="I22" s="51"/>
    </row>
    <row r="23" spans="1:9" x14ac:dyDescent="0.25">
      <c r="A23" s="45"/>
      <c r="I23" s="46"/>
    </row>
    <row r="24" spans="1:9" x14ac:dyDescent="0.25">
      <c r="A24" s="45"/>
      <c r="I24" s="46"/>
    </row>
    <row r="25" spans="1:9" x14ac:dyDescent="0.25">
      <c r="A25" s="45"/>
      <c r="I25" s="46"/>
    </row>
    <row r="26" spans="1:9" ht="18.75" x14ac:dyDescent="0.3">
      <c r="A26" s="215" t="s">
        <v>58</v>
      </c>
      <c r="B26" s="216"/>
      <c r="C26" s="216"/>
      <c r="D26" s="216"/>
      <c r="E26" s="216"/>
      <c r="F26" s="216"/>
      <c r="G26" s="216"/>
      <c r="H26" s="216"/>
      <c r="I26" s="217"/>
    </row>
    <row r="27" spans="1:9" x14ac:dyDescent="0.25">
      <c r="A27" s="45"/>
      <c r="I27" s="46"/>
    </row>
    <row r="28" spans="1:9" x14ac:dyDescent="0.25">
      <c r="A28" s="45"/>
      <c r="I28" s="46"/>
    </row>
    <row r="29" spans="1:9" x14ac:dyDescent="0.25">
      <c r="A29" s="45"/>
      <c r="I29" s="46"/>
    </row>
    <row r="30" spans="1:9" x14ac:dyDescent="0.25">
      <c r="A30" s="45"/>
      <c r="I30" s="46"/>
    </row>
    <row r="31" spans="1:9" x14ac:dyDescent="0.25">
      <c r="A31" s="45"/>
      <c r="I31" s="46"/>
    </row>
    <row r="32" spans="1:9" x14ac:dyDescent="0.25">
      <c r="A32" s="45"/>
      <c r="I32" s="46"/>
    </row>
    <row r="33" spans="1:9" x14ac:dyDescent="0.25">
      <c r="A33" s="45"/>
      <c r="I33" s="46"/>
    </row>
    <row r="34" spans="1:9" x14ac:dyDescent="0.25">
      <c r="A34" s="45"/>
      <c r="I34" s="46"/>
    </row>
    <row r="35" spans="1:9" x14ac:dyDescent="0.25">
      <c r="A35" s="45"/>
      <c r="I35" s="46"/>
    </row>
    <row r="36" spans="1:9" x14ac:dyDescent="0.25">
      <c r="A36" s="45"/>
      <c r="I36" s="46"/>
    </row>
    <row r="37" spans="1:9" x14ac:dyDescent="0.25">
      <c r="A37" s="218" t="s">
        <v>59</v>
      </c>
      <c r="B37" s="219"/>
      <c r="C37" s="219"/>
      <c r="D37" s="219"/>
      <c r="E37" s="219"/>
      <c r="F37" s="219"/>
      <c r="G37" s="219"/>
      <c r="H37" s="219"/>
      <c r="I37" s="220"/>
    </row>
    <row r="38" spans="1:9" x14ac:dyDescent="0.25">
      <c r="A38" s="221"/>
      <c r="B38" s="222"/>
      <c r="C38" s="222"/>
      <c r="D38" s="222"/>
      <c r="E38" s="222"/>
      <c r="F38" s="222"/>
      <c r="G38" s="222"/>
      <c r="H38" s="222"/>
      <c r="I38" s="223"/>
    </row>
    <row r="39" spans="1:9" x14ac:dyDescent="0.25">
      <c r="A39" s="218" t="s">
        <v>206</v>
      </c>
      <c r="B39" s="219"/>
      <c r="C39" s="219"/>
      <c r="D39" s="219"/>
      <c r="E39" s="219"/>
      <c r="F39" s="219"/>
      <c r="G39" s="219"/>
      <c r="H39" s="219"/>
      <c r="I39" s="220"/>
    </row>
    <row r="40" spans="1:9" x14ac:dyDescent="0.25">
      <c r="A40" s="218"/>
      <c r="B40" s="219"/>
      <c r="C40" s="219"/>
      <c r="D40" s="219"/>
      <c r="E40" s="219"/>
      <c r="F40" s="219"/>
      <c r="G40" s="219"/>
      <c r="H40" s="219"/>
      <c r="I40" s="220"/>
    </row>
    <row r="41" spans="1:9" x14ac:dyDescent="0.25">
      <c r="A41" s="218"/>
      <c r="B41" s="219"/>
      <c r="C41" s="219"/>
      <c r="D41" s="219"/>
      <c r="E41" s="219"/>
      <c r="F41" s="219"/>
      <c r="G41" s="219"/>
      <c r="H41" s="219"/>
      <c r="I41" s="220"/>
    </row>
    <row r="42" spans="1:9" x14ac:dyDescent="0.25">
      <c r="A42" s="45"/>
      <c r="I42" s="46"/>
    </row>
    <row r="43" spans="1:9" x14ac:dyDescent="0.25">
      <c r="A43" s="45"/>
      <c r="I43" s="46"/>
    </row>
    <row r="44" spans="1:9" x14ac:dyDescent="0.25">
      <c r="A44" s="45"/>
      <c r="I44" s="46"/>
    </row>
    <row r="45" spans="1:9" x14ac:dyDescent="0.25">
      <c r="A45" s="45"/>
      <c r="I45" s="46"/>
    </row>
    <row r="46" spans="1:9" x14ac:dyDescent="0.25">
      <c r="A46" s="45"/>
      <c r="I46" s="46"/>
    </row>
    <row r="47" spans="1:9" ht="15.75" thickBot="1" x14ac:dyDescent="0.3">
      <c r="A47" s="52"/>
      <c r="B47" s="53"/>
      <c r="C47" s="53"/>
      <c r="D47" s="53"/>
      <c r="E47" s="53"/>
      <c r="F47" s="53"/>
      <c r="G47" s="53"/>
      <c r="H47" s="53"/>
      <c r="I47" s="54"/>
    </row>
  </sheetData>
  <mergeCells count="8">
    <mergeCell ref="A8:I8"/>
    <mergeCell ref="A18:I18"/>
    <mergeCell ref="A26:I26"/>
    <mergeCell ref="A37:I37"/>
    <mergeCell ref="A41:I41"/>
    <mergeCell ref="A38:I38"/>
    <mergeCell ref="A39:I39"/>
    <mergeCell ref="A40:I40"/>
  </mergeCells>
  <pageMargins left="0.511811024" right="0.511811024" top="1.59375" bottom="0.78740157499999996" header="0.31496062000000002" footer="0.31496062000000002"/>
  <pageSetup paperSize="9" scale="90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showGridLines="0" view="pageLayout" topLeftCell="A7" zoomScaleNormal="100" workbookViewId="0">
      <selection activeCell="D31" sqref="D31"/>
    </sheetView>
  </sheetViews>
  <sheetFormatPr defaultColWidth="9.140625" defaultRowHeight="12.75" x14ac:dyDescent="0.25"/>
  <cols>
    <col min="1" max="1" width="9.140625" style="26"/>
    <col min="2" max="2" width="37.28515625" style="26" customWidth="1"/>
    <col min="3" max="3" width="14.42578125" style="26" customWidth="1"/>
    <col min="4" max="4" width="12.5703125" style="8" customWidth="1"/>
    <col min="5" max="16384" width="9.140625" style="26"/>
  </cols>
  <sheetData>
    <row r="1" spans="1:4" x14ac:dyDescent="0.25">
      <c r="A1" s="31" t="s">
        <v>26</v>
      </c>
      <c r="B1" s="225" t="str">
        <f>CAPA!B9</f>
        <v>Reforma UTI do Pronto Socorro Municipal de Várzea Grande</v>
      </c>
      <c r="C1" s="225"/>
      <c r="D1" s="225"/>
    </row>
    <row r="2" spans="1:4" x14ac:dyDescent="0.25">
      <c r="A2" s="22" t="s">
        <v>27</v>
      </c>
      <c r="B2" s="23" t="str">
        <f>CAPA!B10</f>
        <v>Secretaria Municipal de Saúde</v>
      </c>
    </row>
    <row r="3" spans="1:4" x14ac:dyDescent="0.25">
      <c r="A3" s="22" t="s">
        <v>28</v>
      </c>
      <c r="B3" s="23" t="str">
        <f>CAPA!B11</f>
        <v>Várzea Grande - MT</v>
      </c>
    </row>
    <row r="4" spans="1:4" x14ac:dyDescent="0.25">
      <c r="A4" s="22" t="s">
        <v>29</v>
      </c>
      <c r="B4" s="23" t="str">
        <f>CAPA!B12</f>
        <v>Av. Alzira Santana, S/N, Nova Várzea Grande, Várzea Grande-MT</v>
      </c>
    </row>
    <row r="5" spans="1:4" ht="6.75" customHeight="1" x14ac:dyDescent="0.25">
      <c r="A5" s="23"/>
      <c r="B5" s="23"/>
      <c r="D5" s="26"/>
    </row>
    <row r="6" spans="1:4" x14ac:dyDescent="0.25">
      <c r="A6" s="22" t="s">
        <v>23</v>
      </c>
      <c r="B6" s="24">
        <f>CAPA!B19</f>
        <v>0.29792218248733837</v>
      </c>
      <c r="C6" s="22" t="s">
        <v>44</v>
      </c>
      <c r="D6" s="24" t="str">
        <f>CAPA!H20</f>
        <v>06 meses</v>
      </c>
    </row>
    <row r="7" spans="1:4" x14ac:dyDescent="0.25">
      <c r="A7" s="22"/>
      <c r="B7" s="24"/>
      <c r="C7" s="22" t="s">
        <v>45</v>
      </c>
      <c r="D7" s="25">
        <f>CAPA!H19</f>
        <v>44896</v>
      </c>
    </row>
    <row r="8" spans="1:4" x14ac:dyDescent="0.25">
      <c r="A8" s="22" t="s">
        <v>61</v>
      </c>
      <c r="B8" s="26" t="str">
        <f>CAPA!H21</f>
        <v>DESONERADO</v>
      </c>
      <c r="C8" s="7" t="s">
        <v>66</v>
      </c>
      <c r="D8" s="6">
        <f>CAPA!B22</f>
        <v>0</v>
      </c>
    </row>
    <row r="9" spans="1:4" x14ac:dyDescent="0.25">
      <c r="A9" s="22"/>
      <c r="C9" s="7"/>
      <c r="D9" s="6"/>
    </row>
    <row r="10" spans="1:4" x14ac:dyDescent="0.25">
      <c r="A10" s="224" t="s">
        <v>35</v>
      </c>
      <c r="B10" s="224"/>
      <c r="C10" s="224"/>
      <c r="D10" s="224"/>
    </row>
    <row r="11" spans="1:4" ht="13.5" thickBot="1" x14ac:dyDescent="0.3">
      <c r="A11" s="29" t="s">
        <v>0</v>
      </c>
      <c r="B11" s="29" t="s">
        <v>3</v>
      </c>
      <c r="C11" s="29" t="s">
        <v>34</v>
      </c>
      <c r="D11" s="29" t="s">
        <v>7</v>
      </c>
    </row>
    <row r="12" spans="1:4" x14ac:dyDescent="0.25">
      <c r="A12" s="8" t="s">
        <v>12</v>
      </c>
      <c r="B12" s="69" t="str">
        <f>'PLANILHA SINTÉTICA'!D8</f>
        <v>ADMINISTRAÇÃO DE OBRAS</v>
      </c>
      <c r="C12" s="27">
        <f t="shared" ref="C12:C25" si="0">D12/$D$35</f>
        <v>2.9344879241781696E-2</v>
      </c>
      <c r="D12" s="28">
        <f>'PLANILHA SINTÉTICA'!I10</f>
        <v>153964.79999999999</v>
      </c>
    </row>
    <row r="13" spans="1:4" x14ac:dyDescent="0.25">
      <c r="A13" s="8" t="s">
        <v>16</v>
      </c>
      <c r="B13" s="69" t="str">
        <f>'PLANILHA SINTÉTICA'!D11</f>
        <v>SERVIÇOS PRELIMINARES</v>
      </c>
      <c r="C13" s="27">
        <f t="shared" si="0"/>
        <v>6.6120208327738192E-3</v>
      </c>
      <c r="D13" s="28">
        <f>'PLANILHA SINTÉTICA'!I18</f>
        <v>34691.519999999997</v>
      </c>
    </row>
    <row r="14" spans="1:4" x14ac:dyDescent="0.25">
      <c r="A14" s="8" t="s">
        <v>17</v>
      </c>
      <c r="B14" s="69" t="str">
        <f>'PLANILHA SINTÉTICA'!D19</f>
        <v>DEMOLIÇÕES E RETIRADAS</v>
      </c>
      <c r="C14" s="27">
        <f t="shared" si="0"/>
        <v>2.5354263996604535E-3</v>
      </c>
      <c r="D14" s="28">
        <f>'PLANILHA SINTÉTICA'!I23</f>
        <v>13302.71</v>
      </c>
    </row>
    <row r="15" spans="1:4" x14ac:dyDescent="0.25">
      <c r="A15" s="8" t="s">
        <v>36</v>
      </c>
      <c r="B15" s="69" t="str">
        <f>'PLANILHA SINTÉTICA'!D24</f>
        <v>VEDAÇÕES E REVESTIMENTOS</v>
      </c>
      <c r="C15" s="27">
        <f t="shared" si="0"/>
        <v>5.0426941435498474E-2</v>
      </c>
      <c r="D15" s="28">
        <f>'PLANILHA SINTÉTICA'!I30</f>
        <v>264576.78999999998</v>
      </c>
    </row>
    <row r="16" spans="1:4" x14ac:dyDescent="0.25">
      <c r="A16" s="8" t="s">
        <v>37</v>
      </c>
      <c r="B16" s="69" t="str">
        <f>'PLANILHA SINTÉTICA'!D31</f>
        <v>ESQUADRIAS</v>
      </c>
      <c r="C16" s="27">
        <f t="shared" si="0"/>
        <v>2.305280977960154E-2</v>
      </c>
      <c r="D16" s="28">
        <f>'PLANILHA SINTÉTICA'!I35</f>
        <v>120951.98</v>
      </c>
    </row>
    <row r="17" spans="1:4" x14ac:dyDescent="0.25">
      <c r="A17" s="8" t="s">
        <v>38</v>
      </c>
      <c r="B17" s="69" t="str">
        <f>'PLANILHA SINTÉTICA'!D36</f>
        <v>FORRO</v>
      </c>
      <c r="C17" s="27">
        <f t="shared" si="0"/>
        <v>2.5505186432301562E-2</v>
      </c>
      <c r="D17" s="28">
        <f>'PLANILHA SINTÉTICA'!I39</f>
        <v>133818.95000000001</v>
      </c>
    </row>
    <row r="18" spans="1:4" x14ac:dyDescent="0.25">
      <c r="A18" s="8" t="s">
        <v>19</v>
      </c>
      <c r="B18" s="69" t="str">
        <f>'PLANILHA SINTÉTICA'!D40</f>
        <v>IMPERMEABILIZAÇÕES E TRATAMENTOS</v>
      </c>
      <c r="C18" s="27">
        <f t="shared" si="0"/>
        <v>1.0414858339619958E-3</v>
      </c>
      <c r="D18" s="28">
        <f>'PLANILHA SINTÉTICA'!I42</f>
        <v>5464.4</v>
      </c>
    </row>
    <row r="19" spans="1:4" x14ac:dyDescent="0.25">
      <c r="A19" s="8" t="s">
        <v>20</v>
      </c>
      <c r="B19" s="69" t="str">
        <f>'PLANILHA SINTÉTICA'!D43</f>
        <v>PISOS</v>
      </c>
      <c r="C19" s="27">
        <f t="shared" si="0"/>
        <v>7.480876444445736E-2</v>
      </c>
      <c r="D19" s="28">
        <f>'PLANILHA SINTÉTICA'!I46</f>
        <v>392501.75</v>
      </c>
    </row>
    <row r="20" spans="1:4" x14ac:dyDescent="0.25">
      <c r="A20" s="8" t="s">
        <v>30</v>
      </c>
      <c r="B20" s="69" t="str">
        <f>'PLANILHA SINTÉTICA'!D47</f>
        <v>PEDRAS</v>
      </c>
      <c r="C20" s="27">
        <f t="shared" si="0"/>
        <v>2.7753561923387696E-2</v>
      </c>
      <c r="D20" s="28">
        <f>'PLANILHA SINTÉTICA'!I52</f>
        <v>145615.57999999999</v>
      </c>
    </row>
    <row r="21" spans="1:4" x14ac:dyDescent="0.25">
      <c r="A21" s="8" t="s">
        <v>32</v>
      </c>
      <c r="B21" s="69" t="str">
        <f>'PLANILHA SINTÉTICA'!D53</f>
        <v>INSTALAÇÕES HIDROSSANITÁRIAS</v>
      </c>
      <c r="C21" s="27">
        <f t="shared" si="0"/>
        <v>2.7306041689169953E-2</v>
      </c>
      <c r="D21" s="28">
        <f>'PLANILHA SINTÉTICA'!I152</f>
        <v>143267.56</v>
      </c>
    </row>
    <row r="22" spans="1:4" x14ac:dyDescent="0.25">
      <c r="A22" s="8" t="s">
        <v>39</v>
      </c>
      <c r="B22" s="69" t="str">
        <f>'PLANILHA SINTÉTICA'!D153</f>
        <v>INSTALAÇÕES ELÉTRICAS</v>
      </c>
      <c r="C22" s="27">
        <f t="shared" si="0"/>
        <v>0.18472643489779722</v>
      </c>
      <c r="D22" s="28">
        <f>'PLANILHA SINTÉTICA'!I230</f>
        <v>969210.62</v>
      </c>
    </row>
    <row r="23" spans="1:4" x14ac:dyDescent="0.25">
      <c r="A23" s="8" t="s">
        <v>40</v>
      </c>
      <c r="B23" s="69" t="str">
        <f>'PLANILHA SINTÉTICA'!D231</f>
        <v>AR-CONDICIONADO</v>
      </c>
      <c r="C23" s="27">
        <f t="shared" si="0"/>
        <v>0.15150048282504874</v>
      </c>
      <c r="D23" s="28">
        <f>'PLANILHA SINTÉTICA'!I253</f>
        <v>794882.85999999987</v>
      </c>
    </row>
    <row r="24" spans="1:4" x14ac:dyDescent="0.25">
      <c r="A24" s="8" t="s">
        <v>41</v>
      </c>
      <c r="B24" s="69" t="str">
        <f>'PLANILHA SINTÉTICA'!D254</f>
        <v>DRENAGEM AR-CONDICIONADO</v>
      </c>
      <c r="C24" s="27">
        <f t="shared" si="0"/>
        <v>5.2550302032321316E-3</v>
      </c>
      <c r="D24" s="28">
        <f>'PLANILHA SINTÉTICA'!I267</f>
        <v>27571.75</v>
      </c>
    </row>
    <row r="25" spans="1:4" x14ac:dyDescent="0.25">
      <c r="A25" s="8" t="s">
        <v>42</v>
      </c>
      <c r="B25" s="69" t="str">
        <f>'PLANILHA SINTÉTICA'!D268</f>
        <v>ATERRAMENTO (SPDA)</v>
      </c>
      <c r="C25" s="27">
        <f t="shared" si="0"/>
        <v>8.4255811342384933E-3</v>
      </c>
      <c r="D25" s="28">
        <f>'PLANILHA SINTÉTICA'!I278</f>
        <v>44206.79</v>
      </c>
    </row>
    <row r="26" spans="1:4" x14ac:dyDescent="0.25">
      <c r="A26" s="8" t="s">
        <v>64</v>
      </c>
      <c r="B26" s="69" t="str">
        <f>'PLANILHA SINTÉTICA'!D279</f>
        <v>CABEAMENTO ESTRUTURADO</v>
      </c>
      <c r="C26" s="27">
        <f t="shared" ref="C26:C31" si="1">D26/$D$35</f>
        <v>4.8859029149754082E-2</v>
      </c>
      <c r="D26" s="28">
        <f>'PLANILHA SINTÉTICA'!I299</f>
        <v>256350.37</v>
      </c>
    </row>
    <row r="27" spans="1:4" x14ac:dyDescent="0.25">
      <c r="A27" s="8" t="s">
        <v>65</v>
      </c>
      <c r="B27" s="69" t="str">
        <f>'PLANILHA SINTÉTICA'!D300</f>
        <v>ESTRUTURA METÁLICA (ELEVADOR/PASSARELA)</v>
      </c>
      <c r="C27" s="27">
        <f t="shared" si="1"/>
        <v>4.8101645723917792E-2</v>
      </c>
      <c r="D27" s="28">
        <f>'PLANILHA SINTÉTICA'!I310</f>
        <v>252376.58</v>
      </c>
    </row>
    <row r="28" spans="1:4" x14ac:dyDescent="0.25">
      <c r="A28" s="8" t="s">
        <v>1028</v>
      </c>
      <c r="B28" s="69" t="str">
        <f>'PLANILHA SINTÉTICA'!D311</f>
        <v>INCÊNDIO</v>
      </c>
      <c r="C28" s="27">
        <f t="shared" si="1"/>
        <v>7.7274536094670537E-3</v>
      </c>
      <c r="D28" s="28">
        <f>'PLANILHA SINTÉTICA'!I330</f>
        <v>40543.9</v>
      </c>
    </row>
    <row r="29" spans="1:4" x14ac:dyDescent="0.25">
      <c r="A29" s="8" t="s">
        <v>1046</v>
      </c>
      <c r="B29" s="69" t="str">
        <f>'PLANILHA SINTÉTICA'!D331</f>
        <v>PINTURA</v>
      </c>
      <c r="C29" s="27">
        <f t="shared" si="1"/>
        <v>5.0543741696966994E-2</v>
      </c>
      <c r="D29" s="28">
        <f>'PLANILHA SINTÉTICA'!I339</f>
        <v>265189.61</v>
      </c>
    </row>
    <row r="30" spans="1:4" x14ac:dyDescent="0.25">
      <c r="A30" s="8" t="s">
        <v>1053</v>
      </c>
      <c r="B30" s="69" t="str">
        <f>'PLANILHA SINTÉTICA'!D340</f>
        <v>ACM</v>
      </c>
      <c r="C30" s="27">
        <f t="shared" si="1"/>
        <v>4.9425949357535963E-2</v>
      </c>
      <c r="D30" s="28">
        <f>'PLANILHA SINTÉTICA'!I342</f>
        <v>259324.85</v>
      </c>
    </row>
    <row r="31" spans="1:4" x14ac:dyDescent="0.25">
      <c r="A31" s="8" t="s">
        <v>1054</v>
      </c>
      <c r="B31" s="69" t="str">
        <f>'PLANILHA SINTÉTICA'!D343</f>
        <v>URBANISMO</v>
      </c>
      <c r="C31" s="27">
        <f t="shared" si="1"/>
        <v>2.8742752375766627E-3</v>
      </c>
      <c r="D31" s="28">
        <f>'PLANILHA SINTÉTICA'!I347</f>
        <v>15080.56</v>
      </c>
    </row>
    <row r="32" spans="1:4" x14ac:dyDescent="0.25">
      <c r="A32" s="8" t="s">
        <v>1058</v>
      </c>
      <c r="B32" s="69" t="str">
        <f>'PLANILHA SINTÉTICA'!D348</f>
        <v>LIMPEZA</v>
      </c>
      <c r="C32" s="27">
        <f>D32/$D$35</f>
        <v>7.9671836588699884E-4</v>
      </c>
      <c r="D32" s="28">
        <f>'PLANILHA SINTÉTICA'!I354</f>
        <v>4180.17</v>
      </c>
    </row>
    <row r="33" spans="1:4" x14ac:dyDescent="0.25">
      <c r="A33" s="8" t="s">
        <v>1106</v>
      </c>
      <c r="B33" s="69" t="str">
        <f>'PLANILHA SINTÉTICA'!D355</f>
        <v>COBERTURA</v>
      </c>
      <c r="C33" s="27">
        <f>D33/$D$35</f>
        <v>8.2107132141839165E-2</v>
      </c>
      <c r="D33" s="28">
        <f>'PLANILHA SINTÉTICA'!I372</f>
        <v>430794.35</v>
      </c>
    </row>
    <row r="34" spans="1:4" x14ac:dyDescent="0.25">
      <c r="A34" s="8" t="s">
        <v>1146</v>
      </c>
      <c r="B34" s="69" t="str">
        <f>'PLANILHA SINTÉTICA'!D373</f>
        <v xml:space="preserve">ELEVADOR </v>
      </c>
      <c r="C34" s="27">
        <f>D34/$D$35</f>
        <v>9.126940764414429E-2</v>
      </c>
      <c r="D34" s="28">
        <f>'PLANILHA SINTÉTICA'!I375</f>
        <v>478866.38</v>
      </c>
    </row>
    <row r="35" spans="1:4" ht="13.5" thickBot="1" x14ac:dyDescent="0.3">
      <c r="A35" s="226" t="s">
        <v>43</v>
      </c>
      <c r="B35" s="226"/>
      <c r="C35" s="226"/>
      <c r="D35" s="30">
        <f>SUM(D12:D34)</f>
        <v>5246734.8299999991</v>
      </c>
    </row>
    <row r="36" spans="1:4" ht="24.75" customHeight="1" x14ac:dyDescent="0.25">
      <c r="A36" s="227" t="e">
        <f ca="1">'PLANILHA SINTÉTICA'!A377:I377</f>
        <v>#NAME?</v>
      </c>
      <c r="B36" s="227"/>
      <c r="C36" s="227"/>
      <c r="D36" s="227"/>
    </row>
    <row r="39" spans="1:4" x14ac:dyDescent="0.25">
      <c r="D39" s="27"/>
    </row>
  </sheetData>
  <mergeCells count="4">
    <mergeCell ref="A10:D10"/>
    <mergeCell ref="B1:D1"/>
    <mergeCell ref="A35:C35"/>
    <mergeCell ref="A36:D36"/>
  </mergeCells>
  <phoneticPr fontId="26" type="noConversion"/>
  <pageMargins left="0.511811024" right="0.511811024" top="1.2369791666666667" bottom="0.78740157499999996" header="0.31496062000000002" footer="0.31496062000000002"/>
  <pageSetup paperSize="9" scale="125" orientation="portrait" r:id="rId1"/>
  <headerFooter>
    <oddHeader>&amp;C&amp;"-,Negrito"&amp;8&amp;K01+041&amp;G</oddHeader>
    <oddFooter>&amp;L&amp;"-,Negrito"&amp;8&amp;K01+044PREFEITURA MUNICIPAL DE VÁRZEA GRANDE
Secretaria de Viação, Obras e Urbanismo
Av. Castelo Branco - Centro Sul, Várzea Grande&amp;C&amp;8&amp;K01+048&amp;P / &amp;N&amp;R&amp;"-,Negrito"&amp;8&amp;K01+040&amp;A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7"/>
  <sheetViews>
    <sheetView showGridLines="0" tabSelected="1" showRuler="0" showWhiteSpace="0" view="pageLayout" zoomScaleNormal="100" workbookViewId="0">
      <selection activeCell="A357" sqref="A357"/>
    </sheetView>
  </sheetViews>
  <sheetFormatPr defaultColWidth="9.140625" defaultRowHeight="12.75" x14ac:dyDescent="0.2"/>
  <cols>
    <col min="1" max="1" width="10.140625" style="1" customWidth="1"/>
    <col min="2" max="2" width="9.140625" style="1"/>
    <col min="3" max="3" width="11.85546875" style="1" customWidth="1"/>
    <col min="4" max="4" width="62.140625" style="2" customWidth="1"/>
    <col min="5" max="5" width="9.140625" style="1"/>
    <col min="6" max="6" width="9.7109375" style="4" bestFit="1" customWidth="1"/>
    <col min="7" max="7" width="12.140625" style="5" bestFit="1" customWidth="1"/>
    <col min="8" max="8" width="10.5703125" style="5" bestFit="1" customWidth="1"/>
    <col min="9" max="9" width="13.7109375" style="5" customWidth="1"/>
    <col min="10" max="16384" width="9.140625" style="3"/>
  </cols>
  <sheetData>
    <row r="1" spans="1:9" x14ac:dyDescent="0.2">
      <c r="A1" s="15" t="s">
        <v>26</v>
      </c>
      <c r="B1" s="17" t="str">
        <f>CAPA!B9</f>
        <v>Reforma UTI do Pronto Socorro Municipal de Várzea Grande</v>
      </c>
      <c r="C1" s="16"/>
      <c r="D1" s="17"/>
      <c r="E1" s="18" t="s">
        <v>23</v>
      </c>
      <c r="F1" s="19">
        <f>CAPA!B19</f>
        <v>0.29792218248733837</v>
      </c>
      <c r="G1" s="20"/>
      <c r="H1" s="21" t="s">
        <v>25</v>
      </c>
      <c r="I1" s="70" t="str">
        <f>CAPA!B21</f>
        <v>SINAPI / Mercado</v>
      </c>
    </row>
    <row r="2" spans="1:9" x14ac:dyDescent="0.2">
      <c r="A2" s="7" t="s">
        <v>27</v>
      </c>
      <c r="B2" s="6" t="str">
        <f>CAPA!B10</f>
        <v>Secretaria Municipal de Saúde</v>
      </c>
      <c r="C2" s="8"/>
      <c r="D2" s="6"/>
      <c r="E2" s="208" t="s">
        <v>22</v>
      </c>
      <c r="F2" s="209">
        <f>'BDI DIFERENCIADO'!C15</f>
        <v>0.20925856497550321</v>
      </c>
      <c r="G2" s="10"/>
      <c r="H2" s="10"/>
      <c r="I2" s="9"/>
    </row>
    <row r="3" spans="1:9" x14ac:dyDescent="0.2">
      <c r="A3" s="7" t="s">
        <v>28</v>
      </c>
      <c r="B3" s="6" t="str">
        <f>CAPA!B11</f>
        <v>Várzea Grande - MT</v>
      </c>
      <c r="C3" s="8"/>
      <c r="D3" s="6"/>
      <c r="E3" s="11" t="s">
        <v>24</v>
      </c>
      <c r="F3" s="14">
        <f>CAPA!H19</f>
        <v>44896</v>
      </c>
      <c r="G3" s="10"/>
      <c r="H3" s="55" t="s">
        <v>61</v>
      </c>
      <c r="I3" s="56" t="str">
        <f>CAPA!H21</f>
        <v>DESONERADO</v>
      </c>
    </row>
    <row r="4" spans="1:9" x14ac:dyDescent="0.2">
      <c r="A4" s="7" t="s">
        <v>29</v>
      </c>
      <c r="B4" s="6" t="str">
        <f>CAPA!B12</f>
        <v>Av. Alzira Santana, S/N, Nova Várzea Grande, Várzea Grande-MT</v>
      </c>
      <c r="C4" s="8"/>
      <c r="D4" s="6"/>
      <c r="E4" s="11" t="s">
        <v>21</v>
      </c>
      <c r="F4" s="9" t="str">
        <f>CAPA!H20</f>
        <v>06 meses</v>
      </c>
      <c r="G4" s="10"/>
      <c r="H4" s="55" t="s">
        <v>66</v>
      </c>
      <c r="I4" s="56">
        <f>CAPA!B22</f>
        <v>0</v>
      </c>
    </row>
    <row r="5" spans="1:9" x14ac:dyDescent="0.2">
      <c r="A5" s="7"/>
      <c r="B5" s="8"/>
      <c r="C5" s="8"/>
      <c r="D5" s="6"/>
      <c r="E5" s="11"/>
      <c r="F5" s="9"/>
      <c r="G5" s="10"/>
      <c r="H5" s="3"/>
      <c r="I5" s="3"/>
    </row>
    <row r="6" spans="1:9" x14ac:dyDescent="0.2">
      <c r="A6" s="224" t="s">
        <v>55</v>
      </c>
      <c r="B6" s="224"/>
      <c r="C6" s="224"/>
      <c r="D6" s="224"/>
      <c r="E6" s="224"/>
      <c r="F6" s="224"/>
      <c r="G6" s="224"/>
      <c r="H6" s="224"/>
      <c r="I6" s="224"/>
    </row>
    <row r="7" spans="1:9" s="1" customFormat="1" ht="26.25" thickBot="1" x14ac:dyDescent="0.3">
      <c r="A7" s="12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3" t="s">
        <v>13</v>
      </c>
      <c r="G7" s="13" t="s">
        <v>5</v>
      </c>
      <c r="H7" s="13" t="s">
        <v>6</v>
      </c>
      <c r="I7" s="13" t="s">
        <v>7</v>
      </c>
    </row>
    <row r="8" spans="1:9" ht="13.5" thickTop="1" x14ac:dyDescent="0.2">
      <c r="A8" s="134" t="s">
        <v>12</v>
      </c>
      <c r="B8" s="134"/>
      <c r="C8" s="134"/>
      <c r="D8" s="135" t="s">
        <v>14</v>
      </c>
      <c r="E8" s="134"/>
      <c r="F8" s="136"/>
      <c r="G8" s="137"/>
      <c r="H8" s="137"/>
      <c r="I8" s="137"/>
    </row>
    <row r="9" spans="1:9" x14ac:dyDescent="0.2">
      <c r="A9" s="57" t="s">
        <v>707</v>
      </c>
      <c r="B9" s="57" t="s">
        <v>268</v>
      </c>
      <c r="C9" s="57" t="s">
        <v>209</v>
      </c>
      <c r="D9" s="58" t="s">
        <v>210</v>
      </c>
      <c r="E9" s="57" t="s">
        <v>63</v>
      </c>
      <c r="F9" s="59">
        <v>6</v>
      </c>
      <c r="G9" s="60">
        <f>'COMPOSIÇÃO DE PREÇO UNITÁRIO'!H13</f>
        <v>19770.68</v>
      </c>
      <c r="H9" s="60">
        <f>TRUNC(G9*(1+$F$1),2)</f>
        <v>25660.799999999999</v>
      </c>
      <c r="I9" s="60">
        <f>TRUNC(H9*F9,2)</f>
        <v>153964.79999999999</v>
      </c>
    </row>
    <row r="10" spans="1:9" x14ac:dyDescent="0.2">
      <c r="A10" s="61"/>
      <c r="B10" s="61"/>
      <c r="C10" s="61"/>
      <c r="D10" s="62" t="s">
        <v>10</v>
      </c>
      <c r="E10" s="61"/>
      <c r="F10" s="63"/>
      <c r="G10" s="64"/>
      <c r="H10" s="64"/>
      <c r="I10" s="64">
        <f>TRUNC(SUM(I9:I9),2)</f>
        <v>153964.79999999999</v>
      </c>
    </row>
    <row r="11" spans="1:9" x14ac:dyDescent="0.2">
      <c r="A11" s="65" t="s">
        <v>16</v>
      </c>
      <c r="B11" s="65"/>
      <c r="C11" s="65"/>
      <c r="D11" s="66" t="s">
        <v>8</v>
      </c>
      <c r="E11" s="65"/>
      <c r="F11" s="67"/>
      <c r="G11" s="68"/>
      <c r="H11" s="68"/>
      <c r="I11" s="68"/>
    </row>
    <row r="12" spans="1:9" x14ac:dyDescent="0.2">
      <c r="A12" s="57" t="s">
        <v>708</v>
      </c>
      <c r="B12" s="57" t="s">
        <v>268</v>
      </c>
      <c r="C12" s="57" t="s">
        <v>208</v>
      </c>
      <c r="D12" s="58" t="s">
        <v>218</v>
      </c>
      <c r="E12" s="57" t="s">
        <v>4</v>
      </c>
      <c r="F12" s="59">
        <v>2</v>
      </c>
      <c r="G12" s="60">
        <f>'COMPOSIÇÃO MOB-DESMOB'!K4</f>
        <v>545.4</v>
      </c>
      <c r="H12" s="60">
        <f t="shared" ref="H12" si="0">TRUNC(G12*(1+$F$1),2)</f>
        <v>707.88</v>
      </c>
      <c r="I12" s="60">
        <f>TRUNC(H12*F12,2)</f>
        <v>1415.76</v>
      </c>
    </row>
    <row r="13" spans="1:9" ht="25.5" x14ac:dyDescent="0.2">
      <c r="A13" s="57" t="s">
        <v>709</v>
      </c>
      <c r="B13" s="57" t="s">
        <v>268</v>
      </c>
      <c r="C13" s="57" t="s">
        <v>211</v>
      </c>
      <c r="D13" s="58" t="s">
        <v>212</v>
      </c>
      <c r="E13" s="57" t="s">
        <v>63</v>
      </c>
      <c r="F13" s="59">
        <v>6</v>
      </c>
      <c r="G13" s="60">
        <f>'COMPOSIÇÃO DE PREÇO UNITÁRIO'!H22</f>
        <v>830</v>
      </c>
      <c r="H13" s="60">
        <f t="shared" ref="H13" si="1">TRUNC(G13*(1+$F$1),2)</f>
        <v>1077.27</v>
      </c>
      <c r="I13" s="60">
        <f>TRUNC(H13*F13,2)</f>
        <v>6463.62</v>
      </c>
    </row>
    <row r="14" spans="1:9" ht="25.5" x14ac:dyDescent="0.2">
      <c r="A14" s="57" t="s">
        <v>710</v>
      </c>
      <c r="B14" s="57" t="s">
        <v>268</v>
      </c>
      <c r="C14" s="57" t="s">
        <v>214</v>
      </c>
      <c r="D14" s="58" t="s">
        <v>215</v>
      </c>
      <c r="E14" s="57" t="s">
        <v>63</v>
      </c>
      <c r="F14" s="59">
        <v>6</v>
      </c>
      <c r="G14" s="60">
        <f>'COMPOSIÇÃO DE PREÇO UNITÁRIO'!H31</f>
        <v>1037.5</v>
      </c>
      <c r="H14" s="60">
        <f t="shared" ref="H14" si="2">TRUNC(G14*(1+$F$1),2)</f>
        <v>1346.59</v>
      </c>
      <c r="I14" s="60">
        <f>TRUNC(H14*F14,2)</f>
        <v>8079.54</v>
      </c>
    </row>
    <row r="15" spans="1:9" ht="38.25" x14ac:dyDescent="0.2">
      <c r="A15" s="57" t="s">
        <v>711</v>
      </c>
      <c r="B15" s="57" t="s">
        <v>11</v>
      </c>
      <c r="C15" s="57">
        <v>100952</v>
      </c>
      <c r="D15" s="58" t="s">
        <v>216</v>
      </c>
      <c r="E15" s="57" t="s">
        <v>217</v>
      </c>
      <c r="F15" s="59">
        <v>444</v>
      </c>
      <c r="G15" s="60">
        <v>2.66</v>
      </c>
      <c r="H15" s="60">
        <f t="shared" ref="H15" si="3">TRUNC(G15*(1+$F$1),2)</f>
        <v>3.45</v>
      </c>
      <c r="I15" s="60">
        <f>TRUNC(H15*F15,2)</f>
        <v>1531.8</v>
      </c>
    </row>
    <row r="16" spans="1:9" x14ac:dyDescent="0.2">
      <c r="A16" s="57" t="s">
        <v>712</v>
      </c>
      <c r="B16" s="57" t="s">
        <v>11</v>
      </c>
      <c r="C16" s="57">
        <v>98458</v>
      </c>
      <c r="D16" s="58" t="s">
        <v>221</v>
      </c>
      <c r="E16" s="57" t="s">
        <v>9</v>
      </c>
      <c r="F16" s="59">
        <v>88</v>
      </c>
      <c r="G16" s="60">
        <v>146.06</v>
      </c>
      <c r="H16" s="60">
        <f t="shared" ref="H16:H17" si="4">TRUNC(G16*(1+$F$1),2)</f>
        <v>189.57</v>
      </c>
      <c r="I16" s="60">
        <f t="shared" ref="I16:I17" si="5">TRUNC(H16*F16,2)</f>
        <v>16682.16</v>
      </c>
    </row>
    <row r="17" spans="1:9" ht="25.5" x14ac:dyDescent="0.2">
      <c r="A17" s="57" t="s">
        <v>713</v>
      </c>
      <c r="B17" s="57" t="s">
        <v>268</v>
      </c>
      <c r="C17" s="57" t="s">
        <v>222</v>
      </c>
      <c r="D17" s="58" t="s">
        <v>223</v>
      </c>
      <c r="E17" s="57" t="s">
        <v>9</v>
      </c>
      <c r="F17" s="59">
        <v>6</v>
      </c>
      <c r="G17" s="60">
        <f>'COMPOSIÇÃO DE PREÇO UNITÁRIO'!H59</f>
        <v>66.599999999999994</v>
      </c>
      <c r="H17" s="60">
        <f t="shared" si="4"/>
        <v>86.44</v>
      </c>
      <c r="I17" s="60">
        <f t="shared" si="5"/>
        <v>518.64</v>
      </c>
    </row>
    <row r="18" spans="1:9" x14ac:dyDescent="0.2">
      <c r="A18" s="61"/>
      <c r="B18" s="61"/>
      <c r="C18" s="61"/>
      <c r="D18" s="62" t="s">
        <v>10</v>
      </c>
      <c r="E18" s="61"/>
      <c r="F18" s="63"/>
      <c r="G18" s="64"/>
      <c r="H18" s="64"/>
      <c r="I18" s="64">
        <f>TRUNC(SUM(I12:I17),2)</f>
        <v>34691.519999999997</v>
      </c>
    </row>
    <row r="19" spans="1:9" x14ac:dyDescent="0.2">
      <c r="A19" s="65" t="s">
        <v>17</v>
      </c>
      <c r="B19" s="65"/>
      <c r="C19" s="65"/>
      <c r="D19" s="66" t="s">
        <v>269</v>
      </c>
      <c r="E19" s="65"/>
      <c r="F19" s="67"/>
      <c r="G19" s="68"/>
      <c r="H19" s="68"/>
      <c r="I19" s="68"/>
    </row>
    <row r="20" spans="1:9" x14ac:dyDescent="0.2">
      <c r="A20" s="57" t="s">
        <v>714</v>
      </c>
      <c r="B20" s="57" t="s">
        <v>268</v>
      </c>
      <c r="C20" s="57" t="s">
        <v>652</v>
      </c>
      <c r="D20" s="58" t="s">
        <v>653</v>
      </c>
      <c r="E20" s="57" t="s">
        <v>9</v>
      </c>
      <c r="F20" s="59">
        <v>221.24</v>
      </c>
      <c r="G20" s="60">
        <f>'COMPOSIÇÃO DE PREÇO UNITÁRIO'!H209</f>
        <v>8.49</v>
      </c>
      <c r="H20" s="60">
        <f t="shared" ref="H20" si="6">TRUNC(G20*(1+$F$1),2)</f>
        <v>11.01</v>
      </c>
      <c r="I20" s="60">
        <f t="shared" ref="I20" si="7">TRUNC(H20*F20,2)</f>
        <v>2435.85</v>
      </c>
    </row>
    <row r="21" spans="1:9" ht="25.5" x14ac:dyDescent="0.2">
      <c r="A21" s="57" t="s">
        <v>715</v>
      </c>
      <c r="B21" s="57" t="s">
        <v>11</v>
      </c>
      <c r="C21" s="57">
        <v>97622</v>
      </c>
      <c r="D21" s="58" t="s">
        <v>270</v>
      </c>
      <c r="E21" s="57" t="s">
        <v>15</v>
      </c>
      <c r="F21" s="59">
        <v>107.29</v>
      </c>
      <c r="G21" s="60">
        <v>45.37</v>
      </c>
      <c r="H21" s="60">
        <f t="shared" ref="H21" si="8">TRUNC(G21*(1+$F$1),2)</f>
        <v>58.88</v>
      </c>
      <c r="I21" s="60">
        <f t="shared" ref="I21" si="9">TRUNC(H21*F21,2)</f>
        <v>6317.23</v>
      </c>
    </row>
    <row r="22" spans="1:9" x14ac:dyDescent="0.2">
      <c r="A22" s="57" t="s">
        <v>716</v>
      </c>
      <c r="B22" s="57" t="s">
        <v>11</v>
      </c>
      <c r="C22" s="57">
        <v>101748</v>
      </c>
      <c r="D22" s="58" t="s">
        <v>657</v>
      </c>
      <c r="E22" s="57" t="s">
        <v>9</v>
      </c>
      <c r="F22" s="59">
        <v>1210.01</v>
      </c>
      <c r="G22" s="60">
        <v>2.9</v>
      </c>
      <c r="H22" s="60">
        <f t="shared" ref="H22" si="10">TRUNC(G22*(1+$F$1),2)</f>
        <v>3.76</v>
      </c>
      <c r="I22" s="60">
        <f t="shared" ref="I22" si="11">TRUNC(H22*F22,2)</f>
        <v>4549.63</v>
      </c>
    </row>
    <row r="23" spans="1:9" x14ac:dyDescent="0.2">
      <c r="A23" s="61"/>
      <c r="B23" s="61"/>
      <c r="C23" s="61"/>
      <c r="D23" s="62" t="s">
        <v>10</v>
      </c>
      <c r="E23" s="61"/>
      <c r="F23" s="63"/>
      <c r="G23" s="64"/>
      <c r="H23" s="64"/>
      <c r="I23" s="64">
        <f>TRUNC(SUM(I20:I22),2)</f>
        <v>13302.71</v>
      </c>
    </row>
    <row r="24" spans="1:9" x14ac:dyDescent="0.2">
      <c r="A24" s="65" t="s">
        <v>36</v>
      </c>
      <c r="B24" s="65"/>
      <c r="C24" s="65"/>
      <c r="D24" s="66" t="s">
        <v>658</v>
      </c>
      <c r="E24" s="65"/>
      <c r="F24" s="67"/>
      <c r="G24" s="68"/>
      <c r="H24" s="68"/>
      <c r="I24" s="68"/>
    </row>
    <row r="25" spans="1:9" ht="38.25" x14ac:dyDescent="0.2">
      <c r="A25" s="57" t="s">
        <v>717</v>
      </c>
      <c r="B25" s="57" t="s">
        <v>11</v>
      </c>
      <c r="C25" s="57">
        <v>103332</v>
      </c>
      <c r="D25" s="58" t="s">
        <v>659</v>
      </c>
      <c r="E25" s="57" t="s">
        <v>9</v>
      </c>
      <c r="F25" s="59">
        <v>205.28</v>
      </c>
      <c r="G25" s="60">
        <v>112.51</v>
      </c>
      <c r="H25" s="60">
        <f t="shared" ref="H25:H26" si="12">TRUNC(G25*(1+$F$1),2)</f>
        <v>146.02000000000001</v>
      </c>
      <c r="I25" s="60">
        <f t="shared" ref="I25:I26" si="13">TRUNC(H25*F25,2)</f>
        <v>29974.98</v>
      </c>
    </row>
    <row r="26" spans="1:9" ht="38.25" x14ac:dyDescent="0.2">
      <c r="A26" s="57" t="s">
        <v>718</v>
      </c>
      <c r="B26" s="57" t="s">
        <v>11</v>
      </c>
      <c r="C26" s="57">
        <v>87894</v>
      </c>
      <c r="D26" s="58" t="s">
        <v>660</v>
      </c>
      <c r="E26" s="57" t="s">
        <v>9</v>
      </c>
      <c r="F26" s="59">
        <v>410.56</v>
      </c>
      <c r="G26" s="60">
        <v>6.05</v>
      </c>
      <c r="H26" s="60">
        <f t="shared" si="12"/>
        <v>7.85</v>
      </c>
      <c r="I26" s="60">
        <f t="shared" si="13"/>
        <v>3222.89</v>
      </c>
    </row>
    <row r="27" spans="1:9" ht="51" x14ac:dyDescent="0.2">
      <c r="A27" s="57" t="s">
        <v>719</v>
      </c>
      <c r="B27" s="57" t="s">
        <v>11</v>
      </c>
      <c r="C27" s="57">
        <v>87792</v>
      </c>
      <c r="D27" s="58" t="s">
        <v>661</v>
      </c>
      <c r="E27" s="57" t="s">
        <v>9</v>
      </c>
      <c r="F27" s="59">
        <v>410.56</v>
      </c>
      <c r="G27" s="60">
        <v>37.03</v>
      </c>
      <c r="H27" s="60">
        <f t="shared" ref="H27" si="14">TRUNC(G27*(1+$F$1),2)</f>
        <v>48.06</v>
      </c>
      <c r="I27" s="60">
        <f t="shared" ref="I27" si="15">TRUNC(H27*F27,2)</f>
        <v>19731.509999999998</v>
      </c>
    </row>
    <row r="28" spans="1:9" ht="38.25" x14ac:dyDescent="0.2">
      <c r="A28" s="57" t="s">
        <v>720</v>
      </c>
      <c r="B28" s="57" t="s">
        <v>11</v>
      </c>
      <c r="C28" s="57">
        <v>96359</v>
      </c>
      <c r="D28" s="58" t="s">
        <v>662</v>
      </c>
      <c r="E28" s="57" t="s">
        <v>9</v>
      </c>
      <c r="F28" s="59">
        <v>1102.26</v>
      </c>
      <c r="G28" s="60">
        <v>115.89</v>
      </c>
      <c r="H28" s="60">
        <f t="shared" ref="H28" si="16">TRUNC(G28*(1+$F$1),2)</f>
        <v>150.41</v>
      </c>
      <c r="I28" s="60">
        <f t="shared" ref="I28" si="17">TRUNC(H28*F28,2)</f>
        <v>165790.92000000001</v>
      </c>
    </row>
    <row r="29" spans="1:9" ht="38.25" x14ac:dyDescent="0.2">
      <c r="A29" s="57" t="s">
        <v>721</v>
      </c>
      <c r="B29" s="57" t="s">
        <v>11</v>
      </c>
      <c r="C29" s="57">
        <v>87275</v>
      </c>
      <c r="D29" s="58" t="s">
        <v>663</v>
      </c>
      <c r="E29" s="57" t="s">
        <v>9</v>
      </c>
      <c r="F29" s="59">
        <v>486.18</v>
      </c>
      <c r="G29" s="60">
        <v>72.67</v>
      </c>
      <c r="H29" s="60">
        <f t="shared" ref="H29" si="18">TRUNC(G29*(1+$F$1),2)</f>
        <v>94.32</v>
      </c>
      <c r="I29" s="60">
        <f t="shared" ref="I29" si="19">TRUNC(H29*F29,2)</f>
        <v>45856.49</v>
      </c>
    </row>
    <row r="30" spans="1:9" x14ac:dyDescent="0.2">
      <c r="A30" s="61"/>
      <c r="B30" s="61"/>
      <c r="C30" s="61"/>
      <c r="D30" s="62" t="s">
        <v>10</v>
      </c>
      <c r="E30" s="61"/>
      <c r="F30" s="63"/>
      <c r="G30" s="64"/>
      <c r="H30" s="64"/>
      <c r="I30" s="64">
        <f>TRUNC(SUM(I25:I29),2)</f>
        <v>264576.78999999998</v>
      </c>
    </row>
    <row r="31" spans="1:9" x14ac:dyDescent="0.2">
      <c r="A31" s="65" t="s">
        <v>37</v>
      </c>
      <c r="B31" s="65"/>
      <c r="C31" s="65"/>
      <c r="D31" s="66" t="s">
        <v>229</v>
      </c>
      <c r="E31" s="65"/>
      <c r="F31" s="67"/>
      <c r="G31" s="68"/>
      <c r="H31" s="68"/>
      <c r="I31" s="68"/>
    </row>
    <row r="32" spans="1:9" ht="25.5" x14ac:dyDescent="0.2">
      <c r="A32" s="57" t="s">
        <v>722</v>
      </c>
      <c r="B32" s="57" t="s">
        <v>11</v>
      </c>
      <c r="C32" s="57">
        <v>94590</v>
      </c>
      <c r="D32" s="58" t="s">
        <v>665</v>
      </c>
      <c r="E32" s="57" t="s">
        <v>18</v>
      </c>
      <c r="F32" s="59">
        <v>278.39999999999998</v>
      </c>
      <c r="G32" s="60">
        <v>17.98</v>
      </c>
      <c r="H32" s="60">
        <f t="shared" ref="H32:H34" si="20">TRUNC(G32*(1+$F$1),2)</f>
        <v>23.33</v>
      </c>
      <c r="I32" s="60">
        <f t="shared" ref="I32:I34" si="21">TRUNC(H32*F32,2)</f>
        <v>6495.07</v>
      </c>
    </row>
    <row r="33" spans="1:9" ht="25.5" x14ac:dyDescent="0.2">
      <c r="A33" s="57" t="s">
        <v>723</v>
      </c>
      <c r="B33" s="57" t="s">
        <v>11</v>
      </c>
      <c r="C33" s="57">
        <v>91338</v>
      </c>
      <c r="D33" s="58" t="s">
        <v>664</v>
      </c>
      <c r="E33" s="57" t="s">
        <v>9</v>
      </c>
      <c r="F33" s="59">
        <v>108.36</v>
      </c>
      <c r="G33" s="60">
        <v>784.36</v>
      </c>
      <c r="H33" s="60">
        <f t="shared" si="20"/>
        <v>1018.03</v>
      </c>
      <c r="I33" s="60">
        <f t="shared" si="21"/>
        <v>110313.73</v>
      </c>
    </row>
    <row r="34" spans="1:9" ht="25.5" x14ac:dyDescent="0.2">
      <c r="A34" s="57" t="s">
        <v>724</v>
      </c>
      <c r="B34" s="57" t="s">
        <v>11</v>
      </c>
      <c r="C34" s="57">
        <v>100702</v>
      </c>
      <c r="D34" s="58" t="s">
        <v>666</v>
      </c>
      <c r="E34" s="57" t="s">
        <v>9</v>
      </c>
      <c r="F34" s="59">
        <v>7.56</v>
      </c>
      <c r="G34" s="60">
        <v>422.25</v>
      </c>
      <c r="H34" s="60">
        <f t="shared" si="20"/>
        <v>548.04</v>
      </c>
      <c r="I34" s="60">
        <f t="shared" si="21"/>
        <v>4143.18</v>
      </c>
    </row>
    <row r="35" spans="1:9" x14ac:dyDescent="0.2">
      <c r="A35" s="61"/>
      <c r="B35" s="61"/>
      <c r="C35" s="61"/>
      <c r="D35" s="62" t="s">
        <v>10</v>
      </c>
      <c r="E35" s="61"/>
      <c r="F35" s="63"/>
      <c r="G35" s="64"/>
      <c r="H35" s="64"/>
      <c r="I35" s="64">
        <f>TRUNC(SUM(I32:I34),2)</f>
        <v>120951.98</v>
      </c>
    </row>
    <row r="36" spans="1:9" x14ac:dyDescent="0.2">
      <c r="A36" s="65" t="s">
        <v>38</v>
      </c>
      <c r="B36" s="65"/>
      <c r="C36" s="65"/>
      <c r="D36" s="66" t="s">
        <v>202</v>
      </c>
      <c r="E36" s="65"/>
      <c r="F36" s="67"/>
      <c r="G36" s="68"/>
      <c r="H36" s="68"/>
      <c r="I36" s="68"/>
    </row>
    <row r="37" spans="1:9" ht="25.5" x14ac:dyDescent="0.2">
      <c r="A37" s="57" t="s">
        <v>725</v>
      </c>
      <c r="B37" s="57" t="s">
        <v>11</v>
      </c>
      <c r="C37" s="57">
        <v>96114</v>
      </c>
      <c r="D37" s="58" t="s">
        <v>667</v>
      </c>
      <c r="E37" s="57" t="s">
        <v>9</v>
      </c>
      <c r="F37" s="59">
        <v>1210.01</v>
      </c>
      <c r="G37" s="60">
        <v>78.989999999999995</v>
      </c>
      <c r="H37" s="60">
        <f t="shared" ref="H37" si="22">TRUNC(G37*(1+$F$1),2)</f>
        <v>102.52</v>
      </c>
      <c r="I37" s="60">
        <f t="shared" ref="I37" si="23">TRUNC(H37*F37,2)</f>
        <v>124050.22</v>
      </c>
    </row>
    <row r="38" spans="1:9" ht="25.5" x14ac:dyDescent="0.2">
      <c r="A38" s="57" t="s">
        <v>726</v>
      </c>
      <c r="B38" s="57" t="s">
        <v>11</v>
      </c>
      <c r="C38" s="57">
        <v>96121</v>
      </c>
      <c r="D38" s="58" t="s">
        <v>668</v>
      </c>
      <c r="E38" s="57" t="s">
        <v>9</v>
      </c>
      <c r="F38" s="59">
        <v>655.17999999999995</v>
      </c>
      <c r="G38" s="60">
        <v>11.49</v>
      </c>
      <c r="H38" s="60">
        <f t="shared" ref="H38" si="24">TRUNC(G38*(1+$F$1),2)</f>
        <v>14.91</v>
      </c>
      <c r="I38" s="60">
        <f t="shared" ref="I38" si="25">TRUNC(H38*F38,2)</f>
        <v>9768.73</v>
      </c>
    </row>
    <row r="39" spans="1:9" x14ac:dyDescent="0.2">
      <c r="A39" s="61"/>
      <c r="B39" s="61"/>
      <c r="C39" s="61"/>
      <c r="D39" s="62" t="s">
        <v>10</v>
      </c>
      <c r="E39" s="61"/>
      <c r="F39" s="63"/>
      <c r="G39" s="64"/>
      <c r="H39" s="64"/>
      <c r="I39" s="64">
        <f>TRUNC(SUM(I37:I38),2)</f>
        <v>133818.95000000001</v>
      </c>
    </row>
    <row r="40" spans="1:9" x14ac:dyDescent="0.2">
      <c r="A40" s="65" t="s">
        <v>19</v>
      </c>
      <c r="B40" s="65"/>
      <c r="C40" s="65"/>
      <c r="D40" s="66" t="s">
        <v>201</v>
      </c>
      <c r="E40" s="65"/>
      <c r="F40" s="67"/>
      <c r="G40" s="68"/>
      <c r="H40" s="68"/>
      <c r="I40" s="68"/>
    </row>
    <row r="41" spans="1:9" ht="25.5" x14ac:dyDescent="0.2">
      <c r="A41" s="57" t="s">
        <v>727</v>
      </c>
      <c r="B41" s="57" t="s">
        <v>11</v>
      </c>
      <c r="C41" s="57">
        <v>98555</v>
      </c>
      <c r="D41" s="58" t="s">
        <v>226</v>
      </c>
      <c r="E41" s="57" t="s">
        <v>9</v>
      </c>
      <c r="F41" s="59">
        <v>172.27</v>
      </c>
      <c r="G41" s="60">
        <v>24.44</v>
      </c>
      <c r="H41" s="60">
        <f t="shared" ref="H41" si="26">TRUNC(G41*(1+$F$1),2)</f>
        <v>31.72</v>
      </c>
      <c r="I41" s="60">
        <f t="shared" ref="I41" si="27">TRUNC(H41*F41,2)</f>
        <v>5464.4</v>
      </c>
    </row>
    <row r="42" spans="1:9" x14ac:dyDescent="0.2">
      <c r="A42" s="61"/>
      <c r="B42" s="61"/>
      <c r="C42" s="61"/>
      <c r="D42" s="62" t="s">
        <v>10</v>
      </c>
      <c r="E42" s="61"/>
      <c r="F42" s="63"/>
      <c r="G42" s="64"/>
      <c r="H42" s="64"/>
      <c r="I42" s="64">
        <f>TRUNC(SUM(I41:I41),2)</f>
        <v>5464.4</v>
      </c>
    </row>
    <row r="43" spans="1:9" x14ac:dyDescent="0.2">
      <c r="A43" s="65" t="s">
        <v>20</v>
      </c>
      <c r="B43" s="65"/>
      <c r="C43" s="65"/>
      <c r="D43" s="66" t="s">
        <v>669</v>
      </c>
      <c r="E43" s="65"/>
      <c r="F43" s="67"/>
      <c r="G43" s="68"/>
      <c r="H43" s="68"/>
      <c r="I43" s="68"/>
    </row>
    <row r="44" spans="1:9" ht="25.5" x14ac:dyDescent="0.2">
      <c r="A44" s="57" t="s">
        <v>728</v>
      </c>
      <c r="B44" s="57" t="s">
        <v>11</v>
      </c>
      <c r="C44" s="57">
        <v>101727</v>
      </c>
      <c r="D44" s="58" t="s">
        <v>996</v>
      </c>
      <c r="E44" s="57" t="s">
        <v>9</v>
      </c>
      <c r="F44" s="59">
        <v>1188.57</v>
      </c>
      <c r="G44" s="60">
        <v>229.21</v>
      </c>
      <c r="H44" s="60">
        <f t="shared" ref="H44" si="28">TRUNC(G44*(1+$F$1),2)</f>
        <v>297.49</v>
      </c>
      <c r="I44" s="60">
        <f t="shared" ref="I44" si="29">TRUNC(H44*F44,2)</f>
        <v>353587.68</v>
      </c>
    </row>
    <row r="45" spans="1:9" ht="38.25" x14ac:dyDescent="0.2">
      <c r="A45" s="57" t="s">
        <v>1090</v>
      </c>
      <c r="B45" s="57" t="s">
        <v>11</v>
      </c>
      <c r="C45" s="57">
        <v>87263</v>
      </c>
      <c r="D45" s="58" t="s">
        <v>1091</v>
      </c>
      <c r="E45" s="57" t="s">
        <v>9</v>
      </c>
      <c r="F45" s="59">
        <v>172.27</v>
      </c>
      <c r="G45" s="60">
        <v>174.04</v>
      </c>
      <c r="H45" s="60">
        <f t="shared" ref="H45" si="30">TRUNC(G45*(1+$F$1),2)</f>
        <v>225.89</v>
      </c>
      <c r="I45" s="60">
        <f t="shared" ref="I45" si="31">TRUNC(H45*F45,2)</f>
        <v>38914.07</v>
      </c>
    </row>
    <row r="46" spans="1:9" x14ac:dyDescent="0.2">
      <c r="A46" s="61"/>
      <c r="B46" s="61"/>
      <c r="C46" s="61"/>
      <c r="D46" s="62" t="s">
        <v>10</v>
      </c>
      <c r="E46" s="61"/>
      <c r="F46" s="63"/>
      <c r="G46" s="64"/>
      <c r="H46" s="64"/>
      <c r="I46" s="64">
        <f>TRUNC(SUM(I44:I45),2)</f>
        <v>392501.75</v>
      </c>
    </row>
    <row r="47" spans="1:9" x14ac:dyDescent="0.2">
      <c r="A47" s="65" t="s">
        <v>30</v>
      </c>
      <c r="B47" s="65"/>
      <c r="C47" s="65"/>
      <c r="D47" s="66" t="s">
        <v>227</v>
      </c>
      <c r="E47" s="65"/>
      <c r="F47" s="67"/>
      <c r="G47" s="68"/>
      <c r="H47" s="68"/>
      <c r="I47" s="68"/>
    </row>
    <row r="48" spans="1:9" ht="38.25" x14ac:dyDescent="0.2">
      <c r="A48" s="57" t="s">
        <v>729</v>
      </c>
      <c r="B48" s="57" t="s">
        <v>11</v>
      </c>
      <c r="C48" s="57">
        <v>102253</v>
      </c>
      <c r="D48" s="58" t="s">
        <v>228</v>
      </c>
      <c r="E48" s="57" t="s">
        <v>9</v>
      </c>
      <c r="F48" s="59">
        <v>82</v>
      </c>
      <c r="G48" s="60">
        <v>1063.23</v>
      </c>
      <c r="H48" s="60">
        <f t="shared" ref="H48" si="32">TRUNC(G48*(1+$F$1),2)</f>
        <v>1379.98</v>
      </c>
      <c r="I48" s="60">
        <f t="shared" ref="I48" si="33">TRUNC(H48*F48,2)</f>
        <v>113158.36</v>
      </c>
    </row>
    <row r="49" spans="1:9" ht="25.5" x14ac:dyDescent="0.2">
      <c r="A49" s="57" t="s">
        <v>730</v>
      </c>
      <c r="B49" s="57" t="s">
        <v>11</v>
      </c>
      <c r="C49" s="57">
        <v>86889</v>
      </c>
      <c r="D49" s="58" t="s">
        <v>670</v>
      </c>
      <c r="E49" s="57" t="s">
        <v>4</v>
      </c>
      <c r="F49" s="59">
        <v>7</v>
      </c>
      <c r="G49" s="60">
        <v>975.21</v>
      </c>
      <c r="H49" s="60">
        <f t="shared" ref="H49:H50" si="34">TRUNC(G49*(1+$F$1),2)</f>
        <v>1265.74</v>
      </c>
      <c r="I49" s="60">
        <f t="shared" ref="I49:I50" si="35">TRUNC(H49*F49,2)</f>
        <v>8860.18</v>
      </c>
    </row>
    <row r="50" spans="1:9" ht="25.5" x14ac:dyDescent="0.2">
      <c r="A50" s="57" t="s">
        <v>731</v>
      </c>
      <c r="B50" s="57" t="s">
        <v>11</v>
      </c>
      <c r="C50" s="57">
        <v>86895</v>
      </c>
      <c r="D50" s="58" t="s">
        <v>671</v>
      </c>
      <c r="E50" s="57" t="s">
        <v>4</v>
      </c>
      <c r="F50" s="59">
        <v>15</v>
      </c>
      <c r="G50" s="60">
        <v>445.16</v>
      </c>
      <c r="H50" s="60">
        <f t="shared" si="34"/>
        <v>577.78</v>
      </c>
      <c r="I50" s="60">
        <f t="shared" si="35"/>
        <v>8666.7000000000007</v>
      </c>
    </row>
    <row r="51" spans="1:9" x14ac:dyDescent="0.2">
      <c r="A51" s="57" t="s">
        <v>1092</v>
      </c>
      <c r="B51" s="57" t="s">
        <v>11</v>
      </c>
      <c r="C51" s="57" t="s">
        <v>1080</v>
      </c>
      <c r="D51" s="58" t="s">
        <v>1093</v>
      </c>
      <c r="E51" s="57" t="s">
        <v>9</v>
      </c>
      <c r="F51" s="59">
        <v>762.92</v>
      </c>
      <c r="G51" s="60">
        <f>'COMPOSIÇÃO DE PREÇO UNITÁRIO'!H352</f>
        <v>15.08</v>
      </c>
      <c r="H51" s="60">
        <f t="shared" ref="H51" si="36">TRUNC(G51*(1+$F$1),2)</f>
        <v>19.57</v>
      </c>
      <c r="I51" s="60">
        <f t="shared" ref="I51" si="37">TRUNC(H51*F51,2)</f>
        <v>14930.34</v>
      </c>
    </row>
    <row r="52" spans="1:9" x14ac:dyDescent="0.2">
      <c r="A52" s="61"/>
      <c r="B52" s="61"/>
      <c r="C52" s="61"/>
      <c r="D52" s="62" t="s">
        <v>10</v>
      </c>
      <c r="E52" s="61"/>
      <c r="F52" s="63"/>
      <c r="G52" s="64"/>
      <c r="H52" s="64"/>
      <c r="I52" s="64">
        <f>TRUNC(SUM(I48:I51),2)</f>
        <v>145615.57999999999</v>
      </c>
    </row>
    <row r="53" spans="1:9" x14ac:dyDescent="0.2">
      <c r="A53" s="65" t="s">
        <v>32</v>
      </c>
      <c r="B53" s="65"/>
      <c r="C53" s="65"/>
      <c r="D53" s="66" t="s">
        <v>230</v>
      </c>
      <c r="E53" s="65"/>
      <c r="F53" s="67"/>
      <c r="G53" s="68"/>
      <c r="H53" s="68"/>
      <c r="I53" s="68"/>
    </row>
    <row r="54" spans="1:9" ht="25.5" x14ac:dyDescent="0.2">
      <c r="A54" s="57" t="s">
        <v>732</v>
      </c>
      <c r="B54" s="57" t="s">
        <v>11</v>
      </c>
      <c r="C54" s="57" t="s">
        <v>355</v>
      </c>
      <c r="D54" s="58" t="s">
        <v>356</v>
      </c>
      <c r="E54" s="57" t="s">
        <v>4</v>
      </c>
      <c r="F54" s="59">
        <v>1</v>
      </c>
      <c r="G54" s="60">
        <v>254.85</v>
      </c>
      <c r="H54" s="60">
        <f t="shared" ref="H54" si="38">TRUNC(G54*(1+$F$1),2)</f>
        <v>330.77</v>
      </c>
      <c r="I54" s="60">
        <f t="shared" ref="I54" si="39">TRUNC(H54*F54,2)</f>
        <v>330.77</v>
      </c>
    </row>
    <row r="55" spans="1:9" ht="25.5" x14ac:dyDescent="0.2">
      <c r="A55" s="57" t="s">
        <v>733</v>
      </c>
      <c r="B55" s="57" t="s">
        <v>11</v>
      </c>
      <c r="C55" s="57" t="s">
        <v>357</v>
      </c>
      <c r="D55" s="58" t="s">
        <v>358</v>
      </c>
      <c r="E55" s="57" t="s">
        <v>4</v>
      </c>
      <c r="F55" s="59">
        <v>1</v>
      </c>
      <c r="G55" s="60">
        <v>602.89</v>
      </c>
      <c r="H55" s="60">
        <f t="shared" ref="H55" si="40">TRUNC(G55*(1+$F$1),2)</f>
        <v>782.5</v>
      </c>
      <c r="I55" s="60">
        <f t="shared" ref="I55" si="41">TRUNC(H55*F55,2)</f>
        <v>782.5</v>
      </c>
    </row>
    <row r="56" spans="1:9" ht="38.25" x14ac:dyDescent="0.2">
      <c r="A56" s="57" t="s">
        <v>734</v>
      </c>
      <c r="B56" s="57" t="s">
        <v>11</v>
      </c>
      <c r="C56" s="57" t="s">
        <v>359</v>
      </c>
      <c r="D56" s="58" t="s">
        <v>360</v>
      </c>
      <c r="E56" s="57" t="s">
        <v>4</v>
      </c>
      <c r="F56" s="59">
        <v>2</v>
      </c>
      <c r="G56" s="60">
        <v>46.67</v>
      </c>
      <c r="H56" s="60">
        <f t="shared" ref="H56:H103" si="42">TRUNC(G56*(1+$F$1),2)</f>
        <v>60.57</v>
      </c>
      <c r="I56" s="60">
        <f t="shared" ref="I56:I103" si="43">TRUNC(H56*F56,2)</f>
        <v>121.14</v>
      </c>
    </row>
    <row r="57" spans="1:9" ht="38.25" x14ac:dyDescent="0.2">
      <c r="A57" s="57" t="s">
        <v>735</v>
      </c>
      <c r="B57" s="57" t="s">
        <v>11</v>
      </c>
      <c r="C57" s="57" t="s">
        <v>361</v>
      </c>
      <c r="D57" s="58" t="s">
        <v>362</v>
      </c>
      <c r="E57" s="57" t="s">
        <v>4</v>
      </c>
      <c r="F57" s="59">
        <v>2</v>
      </c>
      <c r="G57" s="60">
        <v>34.619999999999997</v>
      </c>
      <c r="H57" s="60">
        <f t="shared" si="42"/>
        <v>44.93</v>
      </c>
      <c r="I57" s="60">
        <f t="shared" si="43"/>
        <v>89.86</v>
      </c>
    </row>
    <row r="58" spans="1:9" ht="25.5" x14ac:dyDescent="0.2">
      <c r="A58" s="57" t="s">
        <v>736</v>
      </c>
      <c r="B58" s="57" t="s">
        <v>11</v>
      </c>
      <c r="C58" s="57" t="s">
        <v>289</v>
      </c>
      <c r="D58" s="58" t="s">
        <v>363</v>
      </c>
      <c r="E58" s="57" t="s">
        <v>4</v>
      </c>
      <c r="F58" s="59">
        <v>65</v>
      </c>
      <c r="G58" s="60">
        <v>14.63</v>
      </c>
      <c r="H58" s="60">
        <f t="shared" si="42"/>
        <v>18.98</v>
      </c>
      <c r="I58" s="60">
        <f t="shared" si="43"/>
        <v>1233.7</v>
      </c>
    </row>
    <row r="59" spans="1:9" ht="38.25" x14ac:dyDescent="0.2">
      <c r="A59" s="57" t="s">
        <v>737</v>
      </c>
      <c r="B59" s="57" t="s">
        <v>11</v>
      </c>
      <c r="C59" s="57" t="s">
        <v>314</v>
      </c>
      <c r="D59" s="58" t="s">
        <v>364</v>
      </c>
      <c r="E59" s="57" t="s">
        <v>4</v>
      </c>
      <c r="F59" s="59">
        <v>17</v>
      </c>
      <c r="G59" s="60">
        <v>11.08</v>
      </c>
      <c r="H59" s="60">
        <f t="shared" si="42"/>
        <v>14.38</v>
      </c>
      <c r="I59" s="60">
        <f t="shared" si="43"/>
        <v>244.46</v>
      </c>
    </row>
    <row r="60" spans="1:9" ht="38.25" x14ac:dyDescent="0.2">
      <c r="A60" s="57" t="s">
        <v>738</v>
      </c>
      <c r="B60" s="57" t="s">
        <v>11</v>
      </c>
      <c r="C60" s="57" t="s">
        <v>365</v>
      </c>
      <c r="D60" s="58" t="s">
        <v>366</v>
      </c>
      <c r="E60" s="57" t="s">
        <v>4</v>
      </c>
      <c r="F60" s="59">
        <v>2</v>
      </c>
      <c r="G60" s="60">
        <v>6.67</v>
      </c>
      <c r="H60" s="60">
        <f t="shared" si="42"/>
        <v>8.65</v>
      </c>
      <c r="I60" s="60">
        <f t="shared" si="43"/>
        <v>17.3</v>
      </c>
    </row>
    <row r="61" spans="1:9" ht="38.25" x14ac:dyDescent="0.2">
      <c r="A61" s="57" t="s">
        <v>739</v>
      </c>
      <c r="B61" s="57" t="s">
        <v>11</v>
      </c>
      <c r="C61" s="57" t="s">
        <v>367</v>
      </c>
      <c r="D61" s="58" t="s">
        <v>368</v>
      </c>
      <c r="E61" s="57" t="s">
        <v>4</v>
      </c>
      <c r="F61" s="59">
        <v>1</v>
      </c>
      <c r="G61" s="60">
        <v>9.34</v>
      </c>
      <c r="H61" s="60">
        <f t="shared" si="42"/>
        <v>12.12</v>
      </c>
      <c r="I61" s="60">
        <f t="shared" si="43"/>
        <v>12.12</v>
      </c>
    </row>
    <row r="62" spans="1:9" ht="38.25" x14ac:dyDescent="0.2">
      <c r="A62" s="57" t="s">
        <v>740</v>
      </c>
      <c r="B62" s="57" t="s">
        <v>11</v>
      </c>
      <c r="C62" s="57" t="s">
        <v>290</v>
      </c>
      <c r="D62" s="58" t="s">
        <v>369</v>
      </c>
      <c r="E62" s="57" t="s">
        <v>4</v>
      </c>
      <c r="F62" s="59">
        <v>1</v>
      </c>
      <c r="G62" s="60">
        <v>39.58</v>
      </c>
      <c r="H62" s="60">
        <f t="shared" si="42"/>
        <v>51.37</v>
      </c>
      <c r="I62" s="60">
        <f t="shared" si="43"/>
        <v>51.37</v>
      </c>
    </row>
    <row r="63" spans="1:9" ht="38.25" x14ac:dyDescent="0.2">
      <c r="A63" s="57" t="s">
        <v>741</v>
      </c>
      <c r="B63" s="57" t="s">
        <v>11</v>
      </c>
      <c r="C63" s="57" t="s">
        <v>291</v>
      </c>
      <c r="D63" s="58" t="s">
        <v>370</v>
      </c>
      <c r="E63" s="57" t="s">
        <v>4</v>
      </c>
      <c r="F63" s="59">
        <v>6</v>
      </c>
      <c r="G63" s="60">
        <v>13.12</v>
      </c>
      <c r="H63" s="60">
        <f t="shared" ref="H63" si="44">TRUNC(G63*(1+$F$1),2)</f>
        <v>17.02</v>
      </c>
      <c r="I63" s="60">
        <f t="shared" ref="I63" si="45">TRUNC(H63*F63,2)</f>
        <v>102.12</v>
      </c>
    </row>
    <row r="64" spans="1:9" ht="38.25" x14ac:dyDescent="0.2">
      <c r="A64" s="57" t="s">
        <v>742</v>
      </c>
      <c r="B64" s="57" t="s">
        <v>11</v>
      </c>
      <c r="C64" s="57" t="s">
        <v>371</v>
      </c>
      <c r="D64" s="58" t="s">
        <v>372</v>
      </c>
      <c r="E64" s="57" t="s">
        <v>4</v>
      </c>
      <c r="F64" s="59">
        <v>1</v>
      </c>
      <c r="G64" s="60">
        <v>15</v>
      </c>
      <c r="H64" s="60">
        <f t="shared" si="42"/>
        <v>19.46</v>
      </c>
      <c r="I64" s="60">
        <f t="shared" si="43"/>
        <v>19.46</v>
      </c>
    </row>
    <row r="65" spans="1:9" ht="25.5" x14ac:dyDescent="0.2">
      <c r="A65" s="57" t="s">
        <v>743</v>
      </c>
      <c r="B65" s="57" t="s">
        <v>11</v>
      </c>
      <c r="C65" s="57" t="s">
        <v>373</v>
      </c>
      <c r="D65" s="58" t="s">
        <v>374</v>
      </c>
      <c r="E65" s="57" t="s">
        <v>4</v>
      </c>
      <c r="F65" s="59">
        <v>2</v>
      </c>
      <c r="G65" s="60">
        <v>18.71</v>
      </c>
      <c r="H65" s="60">
        <f t="shared" si="42"/>
        <v>24.28</v>
      </c>
      <c r="I65" s="60">
        <f t="shared" si="43"/>
        <v>48.56</v>
      </c>
    </row>
    <row r="66" spans="1:9" ht="25.5" x14ac:dyDescent="0.2">
      <c r="A66" s="57" t="s">
        <v>744</v>
      </c>
      <c r="B66" s="57" t="s">
        <v>11</v>
      </c>
      <c r="C66" s="57" t="s">
        <v>375</v>
      </c>
      <c r="D66" s="58" t="s">
        <v>376</v>
      </c>
      <c r="E66" s="57" t="s">
        <v>4</v>
      </c>
      <c r="F66" s="59">
        <v>2</v>
      </c>
      <c r="G66" s="60">
        <v>33.07</v>
      </c>
      <c r="H66" s="60">
        <f t="shared" si="42"/>
        <v>42.92</v>
      </c>
      <c r="I66" s="60">
        <f t="shared" si="43"/>
        <v>85.84</v>
      </c>
    </row>
    <row r="67" spans="1:9" ht="25.5" x14ac:dyDescent="0.2">
      <c r="A67" s="57" t="s">
        <v>745</v>
      </c>
      <c r="B67" s="57" t="s">
        <v>11</v>
      </c>
      <c r="C67" s="57" t="s">
        <v>377</v>
      </c>
      <c r="D67" s="58" t="s">
        <v>378</v>
      </c>
      <c r="E67" s="57" t="s">
        <v>4</v>
      </c>
      <c r="F67" s="59">
        <v>1</v>
      </c>
      <c r="G67" s="60">
        <v>21.68</v>
      </c>
      <c r="H67" s="60">
        <f t="shared" si="42"/>
        <v>28.13</v>
      </c>
      <c r="I67" s="60">
        <f t="shared" si="43"/>
        <v>28.13</v>
      </c>
    </row>
    <row r="68" spans="1:9" ht="25.5" x14ac:dyDescent="0.2">
      <c r="A68" s="57" t="s">
        <v>746</v>
      </c>
      <c r="B68" s="57" t="s">
        <v>11</v>
      </c>
      <c r="C68" s="57" t="s">
        <v>294</v>
      </c>
      <c r="D68" s="58" t="s">
        <v>379</v>
      </c>
      <c r="E68" s="57" t="s">
        <v>4</v>
      </c>
      <c r="F68" s="59">
        <v>1</v>
      </c>
      <c r="G68" s="60">
        <v>53.9</v>
      </c>
      <c r="H68" s="60">
        <f t="shared" si="42"/>
        <v>69.95</v>
      </c>
      <c r="I68" s="60">
        <f t="shared" si="43"/>
        <v>69.95</v>
      </c>
    </row>
    <row r="69" spans="1:9" ht="25.5" x14ac:dyDescent="0.2">
      <c r="A69" s="57" t="s">
        <v>747</v>
      </c>
      <c r="B69" s="57" t="s">
        <v>11</v>
      </c>
      <c r="C69" s="57" t="s">
        <v>295</v>
      </c>
      <c r="D69" s="58" t="s">
        <v>380</v>
      </c>
      <c r="E69" s="57" t="s">
        <v>4</v>
      </c>
      <c r="F69" s="59">
        <v>1</v>
      </c>
      <c r="G69" s="60">
        <v>80.75</v>
      </c>
      <c r="H69" s="60">
        <f t="shared" si="42"/>
        <v>104.8</v>
      </c>
      <c r="I69" s="60">
        <f t="shared" si="43"/>
        <v>104.8</v>
      </c>
    </row>
    <row r="70" spans="1:9" ht="25.5" x14ac:dyDescent="0.2">
      <c r="A70" s="57" t="s">
        <v>748</v>
      </c>
      <c r="B70" s="57" t="s">
        <v>11</v>
      </c>
      <c r="C70" s="57" t="s">
        <v>283</v>
      </c>
      <c r="D70" s="58" t="s">
        <v>381</v>
      </c>
      <c r="E70" s="57" t="s">
        <v>4</v>
      </c>
      <c r="F70" s="59">
        <v>129</v>
      </c>
      <c r="G70" s="60">
        <v>8.24</v>
      </c>
      <c r="H70" s="60">
        <f t="shared" si="42"/>
        <v>10.69</v>
      </c>
      <c r="I70" s="60">
        <f t="shared" si="43"/>
        <v>1379.01</v>
      </c>
    </row>
    <row r="71" spans="1:9" ht="25.5" x14ac:dyDescent="0.2">
      <c r="A71" s="57" t="s">
        <v>749</v>
      </c>
      <c r="B71" s="57" t="s">
        <v>11</v>
      </c>
      <c r="C71" s="57" t="s">
        <v>284</v>
      </c>
      <c r="D71" s="58" t="s">
        <v>382</v>
      </c>
      <c r="E71" s="57" t="s">
        <v>4</v>
      </c>
      <c r="F71" s="59">
        <v>51</v>
      </c>
      <c r="G71" s="60">
        <v>11.5</v>
      </c>
      <c r="H71" s="60">
        <f t="shared" si="42"/>
        <v>14.92</v>
      </c>
      <c r="I71" s="60">
        <f t="shared" si="43"/>
        <v>760.92</v>
      </c>
    </row>
    <row r="72" spans="1:9" ht="25.5" x14ac:dyDescent="0.2">
      <c r="A72" s="57" t="s">
        <v>750</v>
      </c>
      <c r="B72" s="57" t="s">
        <v>11</v>
      </c>
      <c r="C72" s="57" t="s">
        <v>296</v>
      </c>
      <c r="D72" s="58" t="s">
        <v>383</v>
      </c>
      <c r="E72" s="57" t="s">
        <v>4</v>
      </c>
      <c r="F72" s="59">
        <v>2</v>
      </c>
      <c r="G72" s="60">
        <v>17.03</v>
      </c>
      <c r="H72" s="60">
        <f t="shared" si="42"/>
        <v>22.1</v>
      </c>
      <c r="I72" s="60">
        <f t="shared" si="43"/>
        <v>44.2</v>
      </c>
    </row>
    <row r="73" spans="1:9" ht="25.5" x14ac:dyDescent="0.2">
      <c r="A73" s="57" t="s">
        <v>751</v>
      </c>
      <c r="B73" s="57" t="s">
        <v>11</v>
      </c>
      <c r="C73" s="57">
        <v>104011</v>
      </c>
      <c r="D73" s="58" t="s">
        <v>611</v>
      </c>
      <c r="E73" s="57" t="s">
        <v>4</v>
      </c>
      <c r="F73" s="59">
        <v>2</v>
      </c>
      <c r="G73" s="60">
        <v>25.27</v>
      </c>
      <c r="H73" s="60">
        <f t="shared" si="42"/>
        <v>32.79</v>
      </c>
      <c r="I73" s="60">
        <f t="shared" si="43"/>
        <v>65.58</v>
      </c>
    </row>
    <row r="74" spans="1:9" ht="25.5" x14ac:dyDescent="0.2">
      <c r="A74" s="57" t="s">
        <v>752</v>
      </c>
      <c r="B74" s="57" t="s">
        <v>11</v>
      </c>
      <c r="C74" s="57" t="s">
        <v>298</v>
      </c>
      <c r="D74" s="58" t="s">
        <v>384</v>
      </c>
      <c r="E74" s="57" t="s">
        <v>4</v>
      </c>
      <c r="F74" s="59">
        <v>3</v>
      </c>
      <c r="G74" s="60">
        <v>53.99</v>
      </c>
      <c r="H74" s="60">
        <f t="shared" si="42"/>
        <v>70.069999999999993</v>
      </c>
      <c r="I74" s="60">
        <f t="shared" si="43"/>
        <v>210.21</v>
      </c>
    </row>
    <row r="75" spans="1:9" ht="38.25" x14ac:dyDescent="0.2">
      <c r="A75" s="57" t="s">
        <v>753</v>
      </c>
      <c r="B75" s="57" t="s">
        <v>11</v>
      </c>
      <c r="C75" s="57" t="s">
        <v>385</v>
      </c>
      <c r="D75" s="58" t="s">
        <v>386</v>
      </c>
      <c r="E75" s="57" t="s">
        <v>4</v>
      </c>
      <c r="F75" s="59">
        <v>1</v>
      </c>
      <c r="G75" s="60">
        <v>99.44</v>
      </c>
      <c r="H75" s="60">
        <f t="shared" si="42"/>
        <v>129.06</v>
      </c>
      <c r="I75" s="60">
        <f t="shared" si="43"/>
        <v>129.06</v>
      </c>
    </row>
    <row r="76" spans="1:9" ht="38.25" x14ac:dyDescent="0.2">
      <c r="A76" s="57" t="s">
        <v>754</v>
      </c>
      <c r="B76" s="57" t="s">
        <v>11</v>
      </c>
      <c r="C76" s="57" t="s">
        <v>387</v>
      </c>
      <c r="D76" s="58" t="s">
        <v>388</v>
      </c>
      <c r="E76" s="57" t="s">
        <v>4</v>
      </c>
      <c r="F76" s="59">
        <v>1</v>
      </c>
      <c r="G76" s="60">
        <v>25.18</v>
      </c>
      <c r="H76" s="60">
        <f t="shared" ref="H76:H83" si="46">TRUNC(G76*(1+$F$1),2)</f>
        <v>32.68</v>
      </c>
      <c r="I76" s="60">
        <f t="shared" ref="I76:I83" si="47">TRUNC(H76*F76,2)</f>
        <v>32.68</v>
      </c>
    </row>
    <row r="77" spans="1:9" ht="25.5" x14ac:dyDescent="0.2">
      <c r="A77" s="57" t="s">
        <v>755</v>
      </c>
      <c r="B77" s="57" t="s">
        <v>11</v>
      </c>
      <c r="C77" s="57" t="s">
        <v>299</v>
      </c>
      <c r="D77" s="58" t="s">
        <v>389</v>
      </c>
      <c r="E77" s="57" t="s">
        <v>4</v>
      </c>
      <c r="F77" s="59">
        <v>1</v>
      </c>
      <c r="G77" s="60">
        <v>69.88</v>
      </c>
      <c r="H77" s="60">
        <f t="shared" si="46"/>
        <v>90.69</v>
      </c>
      <c r="I77" s="60">
        <f t="shared" si="47"/>
        <v>90.69</v>
      </c>
    </row>
    <row r="78" spans="1:9" ht="25.5" x14ac:dyDescent="0.2">
      <c r="A78" s="57" t="s">
        <v>756</v>
      </c>
      <c r="B78" s="57" t="s">
        <v>11</v>
      </c>
      <c r="C78" s="57" t="s">
        <v>390</v>
      </c>
      <c r="D78" s="58" t="s">
        <v>391</v>
      </c>
      <c r="E78" s="57" t="s">
        <v>18</v>
      </c>
      <c r="F78" s="59">
        <v>95.55</v>
      </c>
      <c r="G78" s="60">
        <v>6.35</v>
      </c>
      <c r="H78" s="60">
        <f t="shared" si="46"/>
        <v>8.24</v>
      </c>
      <c r="I78" s="60">
        <f t="shared" si="47"/>
        <v>787.33</v>
      </c>
    </row>
    <row r="79" spans="1:9" ht="25.5" x14ac:dyDescent="0.2">
      <c r="A79" s="57" t="s">
        <v>757</v>
      </c>
      <c r="B79" s="57" t="s">
        <v>11</v>
      </c>
      <c r="C79" s="57" t="s">
        <v>392</v>
      </c>
      <c r="D79" s="58" t="s">
        <v>393</v>
      </c>
      <c r="E79" s="57" t="s">
        <v>18</v>
      </c>
      <c r="F79" s="59">
        <v>16.399999999999999</v>
      </c>
      <c r="G79" s="60">
        <v>22.09</v>
      </c>
      <c r="H79" s="60">
        <f t="shared" si="46"/>
        <v>28.67</v>
      </c>
      <c r="I79" s="60">
        <f t="shared" si="47"/>
        <v>470.18</v>
      </c>
    </row>
    <row r="80" spans="1:9" ht="25.5" x14ac:dyDescent="0.2">
      <c r="A80" s="57" t="s">
        <v>758</v>
      </c>
      <c r="B80" s="57" t="s">
        <v>11</v>
      </c>
      <c r="C80" s="57" t="s">
        <v>302</v>
      </c>
      <c r="D80" s="58" t="s">
        <v>394</v>
      </c>
      <c r="E80" s="57" t="s">
        <v>18</v>
      </c>
      <c r="F80" s="59">
        <v>6.77</v>
      </c>
      <c r="G80" s="60">
        <v>30.2</v>
      </c>
      <c r="H80" s="60">
        <f t="shared" si="46"/>
        <v>39.19</v>
      </c>
      <c r="I80" s="60">
        <f t="shared" si="47"/>
        <v>265.31</v>
      </c>
    </row>
    <row r="81" spans="1:9" ht="25.5" x14ac:dyDescent="0.2">
      <c r="A81" s="57" t="s">
        <v>759</v>
      </c>
      <c r="B81" s="57" t="s">
        <v>11</v>
      </c>
      <c r="C81" s="57">
        <v>103978</v>
      </c>
      <c r="D81" s="58" t="s">
        <v>612</v>
      </c>
      <c r="E81" s="57" t="s">
        <v>18</v>
      </c>
      <c r="F81" s="59">
        <v>7.54</v>
      </c>
      <c r="G81" s="60">
        <v>27.81</v>
      </c>
      <c r="H81" s="60">
        <f t="shared" si="46"/>
        <v>36.090000000000003</v>
      </c>
      <c r="I81" s="60">
        <f t="shared" si="47"/>
        <v>272.11</v>
      </c>
    </row>
    <row r="82" spans="1:9" ht="25.5" x14ac:dyDescent="0.2">
      <c r="A82" s="57" t="s">
        <v>760</v>
      </c>
      <c r="B82" s="57" t="s">
        <v>11</v>
      </c>
      <c r="C82" s="57">
        <v>103979</v>
      </c>
      <c r="D82" s="58" t="s">
        <v>303</v>
      </c>
      <c r="E82" s="57" t="s">
        <v>18</v>
      </c>
      <c r="F82" s="59">
        <v>120.15</v>
      </c>
      <c r="G82" s="60">
        <v>31.38</v>
      </c>
      <c r="H82" s="60">
        <f t="shared" si="46"/>
        <v>40.72</v>
      </c>
      <c r="I82" s="60">
        <f t="shared" si="47"/>
        <v>4892.5</v>
      </c>
    </row>
    <row r="83" spans="1:9" ht="25.5" x14ac:dyDescent="0.2">
      <c r="A83" s="57" t="s">
        <v>761</v>
      </c>
      <c r="B83" s="57" t="s">
        <v>11</v>
      </c>
      <c r="C83" s="57" t="s">
        <v>304</v>
      </c>
      <c r="D83" s="58" t="s">
        <v>395</v>
      </c>
      <c r="E83" s="57" t="s">
        <v>18</v>
      </c>
      <c r="F83" s="59">
        <v>11.16</v>
      </c>
      <c r="G83" s="60">
        <v>35.72</v>
      </c>
      <c r="H83" s="60">
        <f t="shared" si="46"/>
        <v>46.36</v>
      </c>
      <c r="I83" s="60">
        <f t="shared" si="47"/>
        <v>517.37</v>
      </c>
    </row>
    <row r="84" spans="1:9" ht="25.5" x14ac:dyDescent="0.2">
      <c r="A84" s="57" t="s">
        <v>762</v>
      </c>
      <c r="B84" s="57" t="s">
        <v>11</v>
      </c>
      <c r="C84" s="57" t="s">
        <v>305</v>
      </c>
      <c r="D84" s="58" t="s">
        <v>396</v>
      </c>
      <c r="E84" s="57" t="s">
        <v>18</v>
      </c>
      <c r="F84" s="59">
        <v>4.04</v>
      </c>
      <c r="G84" s="60">
        <v>6.53</v>
      </c>
      <c r="H84" s="60">
        <f t="shared" si="42"/>
        <v>8.4700000000000006</v>
      </c>
      <c r="I84" s="60">
        <f t="shared" si="43"/>
        <v>34.21</v>
      </c>
    </row>
    <row r="85" spans="1:9" ht="25.5" x14ac:dyDescent="0.2">
      <c r="A85" s="57" t="s">
        <v>763</v>
      </c>
      <c r="B85" s="57" t="s">
        <v>11</v>
      </c>
      <c r="C85" s="57" t="s">
        <v>306</v>
      </c>
      <c r="D85" s="58" t="s">
        <v>307</v>
      </c>
      <c r="E85" s="57" t="s">
        <v>4</v>
      </c>
      <c r="F85" s="59">
        <v>38</v>
      </c>
      <c r="G85" s="60">
        <v>79.62</v>
      </c>
      <c r="H85" s="60">
        <f t="shared" ref="H85:H94" si="48">TRUNC(G85*(1+$F$1),2)</f>
        <v>103.34</v>
      </c>
      <c r="I85" s="60">
        <f t="shared" ref="I85:I94" si="49">TRUNC(H85*F85,2)</f>
        <v>3926.92</v>
      </c>
    </row>
    <row r="86" spans="1:9" ht="25.5" x14ac:dyDescent="0.2">
      <c r="A86" s="57" t="s">
        <v>764</v>
      </c>
      <c r="B86" s="57" t="s">
        <v>11</v>
      </c>
      <c r="C86" s="57" t="s">
        <v>308</v>
      </c>
      <c r="D86" s="58" t="s">
        <v>231</v>
      </c>
      <c r="E86" s="57" t="s">
        <v>4</v>
      </c>
      <c r="F86" s="59">
        <v>96</v>
      </c>
      <c r="G86" s="60">
        <v>75.599999999999994</v>
      </c>
      <c r="H86" s="60">
        <f t="shared" si="48"/>
        <v>98.12</v>
      </c>
      <c r="I86" s="60">
        <f t="shared" si="49"/>
        <v>9419.52</v>
      </c>
    </row>
    <row r="87" spans="1:9" ht="38.25" x14ac:dyDescent="0.2">
      <c r="A87" s="57" t="s">
        <v>765</v>
      </c>
      <c r="B87" s="57" t="s">
        <v>11</v>
      </c>
      <c r="C87" s="57" t="s">
        <v>310</v>
      </c>
      <c r="D87" s="58" t="s">
        <v>311</v>
      </c>
      <c r="E87" s="57" t="s">
        <v>4</v>
      </c>
      <c r="F87" s="59">
        <v>15</v>
      </c>
      <c r="G87" s="60">
        <v>541.1</v>
      </c>
      <c r="H87" s="60">
        <f t="shared" si="48"/>
        <v>702.3</v>
      </c>
      <c r="I87" s="60">
        <f t="shared" si="49"/>
        <v>10534.5</v>
      </c>
    </row>
    <row r="88" spans="1:9" ht="38.25" x14ac:dyDescent="0.2">
      <c r="A88" s="57" t="s">
        <v>766</v>
      </c>
      <c r="B88" s="57" t="s">
        <v>11</v>
      </c>
      <c r="C88" s="57" t="s">
        <v>317</v>
      </c>
      <c r="D88" s="58" t="s">
        <v>318</v>
      </c>
      <c r="E88" s="57" t="s">
        <v>4</v>
      </c>
      <c r="F88" s="59">
        <v>30</v>
      </c>
      <c r="G88" s="60">
        <v>309.89</v>
      </c>
      <c r="H88" s="60">
        <f t="shared" si="48"/>
        <v>402.21</v>
      </c>
      <c r="I88" s="60">
        <f t="shared" si="49"/>
        <v>12066.3</v>
      </c>
    </row>
    <row r="89" spans="1:9" ht="25.5" x14ac:dyDescent="0.2">
      <c r="A89" s="57" t="s">
        <v>767</v>
      </c>
      <c r="B89" s="57" t="s">
        <v>11</v>
      </c>
      <c r="C89" s="57" t="s">
        <v>309</v>
      </c>
      <c r="D89" s="58" t="s">
        <v>232</v>
      </c>
      <c r="E89" s="57" t="s">
        <v>4</v>
      </c>
      <c r="F89" s="59">
        <v>15</v>
      </c>
      <c r="G89" s="60">
        <v>196.86</v>
      </c>
      <c r="H89" s="60">
        <f t="shared" si="48"/>
        <v>255.5</v>
      </c>
      <c r="I89" s="60">
        <f t="shared" si="49"/>
        <v>3832.5</v>
      </c>
    </row>
    <row r="90" spans="1:9" ht="25.5" x14ac:dyDescent="0.2">
      <c r="A90" s="57" t="s">
        <v>768</v>
      </c>
      <c r="B90" s="57" t="s">
        <v>11</v>
      </c>
      <c r="C90" s="57" t="s">
        <v>397</v>
      </c>
      <c r="D90" s="58" t="s">
        <v>398</v>
      </c>
      <c r="E90" s="57" t="s">
        <v>4</v>
      </c>
      <c r="F90" s="59">
        <v>15</v>
      </c>
      <c r="G90" s="60">
        <v>44.06</v>
      </c>
      <c r="H90" s="60">
        <f t="shared" si="48"/>
        <v>57.18</v>
      </c>
      <c r="I90" s="60">
        <f t="shared" si="49"/>
        <v>857.7</v>
      </c>
    </row>
    <row r="91" spans="1:9" ht="38.25" x14ac:dyDescent="0.2">
      <c r="A91" s="57" t="s">
        <v>769</v>
      </c>
      <c r="B91" s="57" t="s">
        <v>11</v>
      </c>
      <c r="C91" s="57" t="s">
        <v>312</v>
      </c>
      <c r="D91" s="58" t="s">
        <v>313</v>
      </c>
      <c r="E91" s="57" t="s">
        <v>4</v>
      </c>
      <c r="F91" s="59">
        <v>10</v>
      </c>
      <c r="G91" s="60">
        <v>239.32</v>
      </c>
      <c r="H91" s="60">
        <f t="shared" si="48"/>
        <v>310.61</v>
      </c>
      <c r="I91" s="60">
        <f t="shared" si="49"/>
        <v>3106.1</v>
      </c>
    </row>
    <row r="92" spans="1:9" ht="38.25" x14ac:dyDescent="0.2">
      <c r="A92" s="57" t="s">
        <v>770</v>
      </c>
      <c r="B92" s="57" t="s">
        <v>11</v>
      </c>
      <c r="C92" s="57" t="s">
        <v>335</v>
      </c>
      <c r="D92" s="58" t="s">
        <v>336</v>
      </c>
      <c r="E92" s="57" t="s">
        <v>4</v>
      </c>
      <c r="F92" s="59">
        <v>41</v>
      </c>
      <c r="G92" s="60">
        <v>13.25</v>
      </c>
      <c r="H92" s="60">
        <f t="shared" si="48"/>
        <v>17.190000000000001</v>
      </c>
      <c r="I92" s="60">
        <f t="shared" si="49"/>
        <v>704.79</v>
      </c>
    </row>
    <row r="93" spans="1:9" ht="38.25" x14ac:dyDescent="0.2">
      <c r="A93" s="57" t="s">
        <v>771</v>
      </c>
      <c r="B93" s="57" t="s">
        <v>11</v>
      </c>
      <c r="C93" s="57" t="s">
        <v>276</v>
      </c>
      <c r="D93" s="58" t="s">
        <v>239</v>
      </c>
      <c r="E93" s="57" t="s">
        <v>4</v>
      </c>
      <c r="F93" s="59">
        <v>43</v>
      </c>
      <c r="G93" s="60">
        <v>9.9499999999999993</v>
      </c>
      <c r="H93" s="60">
        <f t="shared" si="48"/>
        <v>12.91</v>
      </c>
      <c r="I93" s="60">
        <f t="shared" si="49"/>
        <v>555.13</v>
      </c>
    </row>
    <row r="94" spans="1:9" ht="38.25" x14ac:dyDescent="0.2">
      <c r="A94" s="57" t="s">
        <v>772</v>
      </c>
      <c r="B94" s="57" t="s">
        <v>11</v>
      </c>
      <c r="C94" s="57" t="s">
        <v>399</v>
      </c>
      <c r="D94" s="58" t="s">
        <v>400</v>
      </c>
      <c r="E94" s="57" t="s">
        <v>4</v>
      </c>
      <c r="F94" s="59">
        <v>1</v>
      </c>
      <c r="G94" s="60">
        <v>14.44</v>
      </c>
      <c r="H94" s="60">
        <f t="shared" si="48"/>
        <v>18.739999999999998</v>
      </c>
      <c r="I94" s="60">
        <f t="shared" si="49"/>
        <v>18.739999999999998</v>
      </c>
    </row>
    <row r="95" spans="1:9" ht="38.25" x14ac:dyDescent="0.2">
      <c r="A95" s="57" t="s">
        <v>773</v>
      </c>
      <c r="B95" s="57" t="s">
        <v>11</v>
      </c>
      <c r="C95" s="57" t="s">
        <v>275</v>
      </c>
      <c r="D95" s="58" t="s">
        <v>241</v>
      </c>
      <c r="E95" s="57" t="s">
        <v>4</v>
      </c>
      <c r="F95" s="59">
        <v>22</v>
      </c>
      <c r="G95" s="60">
        <v>31.48</v>
      </c>
      <c r="H95" s="60">
        <f t="shared" si="42"/>
        <v>40.85</v>
      </c>
      <c r="I95" s="60">
        <f t="shared" si="43"/>
        <v>898.7</v>
      </c>
    </row>
    <row r="96" spans="1:9" ht="38.25" x14ac:dyDescent="0.2">
      <c r="A96" s="57" t="s">
        <v>774</v>
      </c>
      <c r="B96" s="57" t="s">
        <v>11</v>
      </c>
      <c r="C96" s="57" t="s">
        <v>277</v>
      </c>
      <c r="D96" s="58" t="s">
        <v>240</v>
      </c>
      <c r="E96" s="57" t="s">
        <v>4</v>
      </c>
      <c r="F96" s="59">
        <v>18</v>
      </c>
      <c r="G96" s="60">
        <v>16.760000000000002</v>
      </c>
      <c r="H96" s="60">
        <f t="shared" si="42"/>
        <v>21.75</v>
      </c>
      <c r="I96" s="60">
        <f t="shared" si="43"/>
        <v>391.5</v>
      </c>
    </row>
    <row r="97" spans="1:9" ht="38.25" x14ac:dyDescent="0.2">
      <c r="A97" s="57" t="s">
        <v>775</v>
      </c>
      <c r="B97" s="57" t="s">
        <v>11</v>
      </c>
      <c r="C97" s="57" t="s">
        <v>279</v>
      </c>
      <c r="D97" s="58" t="s">
        <v>246</v>
      </c>
      <c r="E97" s="57" t="s">
        <v>4</v>
      </c>
      <c r="F97" s="59">
        <v>9</v>
      </c>
      <c r="G97" s="60">
        <v>58.63</v>
      </c>
      <c r="H97" s="60">
        <f t="shared" si="42"/>
        <v>76.09</v>
      </c>
      <c r="I97" s="60">
        <f t="shared" si="43"/>
        <v>684.81</v>
      </c>
    </row>
    <row r="98" spans="1:9" ht="38.25" x14ac:dyDescent="0.2">
      <c r="A98" s="57" t="s">
        <v>776</v>
      </c>
      <c r="B98" s="57" t="s">
        <v>11</v>
      </c>
      <c r="C98" s="57">
        <v>89698</v>
      </c>
      <c r="D98" s="58" t="s">
        <v>280</v>
      </c>
      <c r="E98" s="57" t="s">
        <v>4</v>
      </c>
      <c r="F98" s="59">
        <v>5</v>
      </c>
      <c r="G98" s="60">
        <v>312.62</v>
      </c>
      <c r="H98" s="60">
        <f t="shared" si="42"/>
        <v>405.75</v>
      </c>
      <c r="I98" s="60">
        <f t="shared" si="43"/>
        <v>2028.75</v>
      </c>
    </row>
    <row r="99" spans="1:9" ht="38.25" x14ac:dyDescent="0.2">
      <c r="A99" s="57" t="s">
        <v>777</v>
      </c>
      <c r="B99" s="57" t="s">
        <v>11</v>
      </c>
      <c r="C99" s="57" t="s">
        <v>281</v>
      </c>
      <c r="D99" s="58" t="s">
        <v>282</v>
      </c>
      <c r="E99" s="57" t="s">
        <v>4</v>
      </c>
      <c r="F99" s="59">
        <v>8</v>
      </c>
      <c r="G99" s="60">
        <v>50.06</v>
      </c>
      <c r="H99" s="60">
        <f t="shared" si="42"/>
        <v>64.97</v>
      </c>
      <c r="I99" s="60">
        <f t="shared" si="43"/>
        <v>519.76</v>
      </c>
    </row>
    <row r="100" spans="1:9" ht="25.5" x14ac:dyDescent="0.2">
      <c r="A100" s="57" t="s">
        <v>778</v>
      </c>
      <c r="B100" s="57" t="s">
        <v>11</v>
      </c>
      <c r="C100" s="57" t="s">
        <v>292</v>
      </c>
      <c r="D100" s="58" t="s">
        <v>403</v>
      </c>
      <c r="E100" s="57" t="s">
        <v>4</v>
      </c>
      <c r="F100" s="59">
        <v>11</v>
      </c>
      <c r="G100" s="60">
        <v>11.13</v>
      </c>
      <c r="H100" s="60">
        <f t="shared" si="42"/>
        <v>14.44</v>
      </c>
      <c r="I100" s="60">
        <f t="shared" si="43"/>
        <v>158.84</v>
      </c>
    </row>
    <row r="101" spans="1:9" ht="25.5" x14ac:dyDescent="0.2">
      <c r="A101" s="57" t="s">
        <v>779</v>
      </c>
      <c r="B101" s="57" t="s">
        <v>11</v>
      </c>
      <c r="C101" s="57" t="s">
        <v>293</v>
      </c>
      <c r="D101" s="58" t="s">
        <v>404</v>
      </c>
      <c r="E101" s="57" t="s">
        <v>4</v>
      </c>
      <c r="F101" s="59">
        <v>3</v>
      </c>
      <c r="G101" s="60">
        <v>24.94</v>
      </c>
      <c r="H101" s="60">
        <f t="shared" si="42"/>
        <v>32.369999999999997</v>
      </c>
      <c r="I101" s="60">
        <f t="shared" si="43"/>
        <v>97.11</v>
      </c>
    </row>
    <row r="102" spans="1:9" ht="25.5" x14ac:dyDescent="0.2">
      <c r="A102" s="57" t="s">
        <v>780</v>
      </c>
      <c r="B102" s="57" t="s">
        <v>11</v>
      </c>
      <c r="C102" s="57" t="s">
        <v>405</v>
      </c>
      <c r="D102" s="58" t="s">
        <v>406</v>
      </c>
      <c r="E102" s="57" t="s">
        <v>4</v>
      </c>
      <c r="F102" s="59">
        <v>2</v>
      </c>
      <c r="G102" s="60">
        <v>13.91</v>
      </c>
      <c r="H102" s="60">
        <f t="shared" si="42"/>
        <v>18.05</v>
      </c>
      <c r="I102" s="60">
        <f t="shared" si="43"/>
        <v>36.1</v>
      </c>
    </row>
    <row r="103" spans="1:9" ht="25.5" x14ac:dyDescent="0.2">
      <c r="A103" s="57" t="s">
        <v>781</v>
      </c>
      <c r="B103" s="57" t="s">
        <v>11</v>
      </c>
      <c r="C103" s="57" t="s">
        <v>407</v>
      </c>
      <c r="D103" s="58" t="s">
        <v>408</v>
      </c>
      <c r="E103" s="57" t="s">
        <v>4</v>
      </c>
      <c r="F103" s="59">
        <v>15</v>
      </c>
      <c r="G103" s="60">
        <v>6.35</v>
      </c>
      <c r="H103" s="60">
        <f t="shared" si="42"/>
        <v>8.24</v>
      </c>
      <c r="I103" s="60">
        <f t="shared" si="43"/>
        <v>123.6</v>
      </c>
    </row>
    <row r="104" spans="1:9" ht="25.5" x14ac:dyDescent="0.2">
      <c r="A104" s="57" t="s">
        <v>782</v>
      </c>
      <c r="B104" s="57" t="s">
        <v>11</v>
      </c>
      <c r="C104" s="57" t="s">
        <v>409</v>
      </c>
      <c r="D104" s="58" t="s">
        <v>410</v>
      </c>
      <c r="E104" s="57" t="s">
        <v>4</v>
      </c>
      <c r="F104" s="59">
        <v>5</v>
      </c>
      <c r="G104" s="60">
        <v>43.13</v>
      </c>
      <c r="H104" s="60">
        <f t="shared" ref="H104:H112" si="50">TRUNC(G104*(1+$F$1),2)</f>
        <v>55.97</v>
      </c>
      <c r="I104" s="60">
        <f t="shared" ref="I104:I112" si="51">TRUNC(H104*F104,2)</f>
        <v>279.85000000000002</v>
      </c>
    </row>
    <row r="105" spans="1:9" ht="38.25" x14ac:dyDescent="0.2">
      <c r="A105" s="57" t="s">
        <v>783</v>
      </c>
      <c r="B105" s="57" t="s">
        <v>11</v>
      </c>
      <c r="C105" s="57" t="s">
        <v>338</v>
      </c>
      <c r="D105" s="58" t="s">
        <v>235</v>
      </c>
      <c r="E105" s="57" t="s">
        <v>18</v>
      </c>
      <c r="F105" s="59">
        <v>65.28</v>
      </c>
      <c r="G105" s="60">
        <v>20.04</v>
      </c>
      <c r="H105" s="60">
        <f t="shared" si="50"/>
        <v>26.01</v>
      </c>
      <c r="I105" s="60">
        <f t="shared" si="51"/>
        <v>1697.93</v>
      </c>
    </row>
    <row r="106" spans="1:9" ht="38.25" x14ac:dyDescent="0.2">
      <c r="A106" s="57" t="s">
        <v>784</v>
      </c>
      <c r="B106" s="57" t="s">
        <v>11</v>
      </c>
      <c r="C106" s="57" t="s">
        <v>300</v>
      </c>
      <c r="D106" s="58" t="s">
        <v>301</v>
      </c>
      <c r="E106" s="57" t="s">
        <v>18</v>
      </c>
      <c r="F106" s="59">
        <v>25.34</v>
      </c>
      <c r="G106" s="60">
        <v>29.74</v>
      </c>
      <c r="H106" s="60">
        <f t="shared" si="50"/>
        <v>38.6</v>
      </c>
      <c r="I106" s="60">
        <f t="shared" si="51"/>
        <v>978.12</v>
      </c>
    </row>
    <row r="107" spans="1:9" ht="38.25" x14ac:dyDescent="0.2">
      <c r="A107" s="57" t="s">
        <v>785</v>
      </c>
      <c r="B107" s="57" t="s">
        <v>11</v>
      </c>
      <c r="C107" s="57" t="s">
        <v>411</v>
      </c>
      <c r="D107" s="58" t="s">
        <v>412</v>
      </c>
      <c r="E107" s="57" t="s">
        <v>18</v>
      </c>
      <c r="F107" s="59">
        <v>4</v>
      </c>
      <c r="G107" s="60">
        <v>24.32</v>
      </c>
      <c r="H107" s="60">
        <f t="shared" si="50"/>
        <v>31.56</v>
      </c>
      <c r="I107" s="60">
        <f t="shared" si="51"/>
        <v>126.24</v>
      </c>
    </row>
    <row r="108" spans="1:9" ht="38.25" x14ac:dyDescent="0.2">
      <c r="A108" s="57" t="s">
        <v>786</v>
      </c>
      <c r="B108" s="57" t="s">
        <v>11</v>
      </c>
      <c r="C108" s="57" t="s">
        <v>341</v>
      </c>
      <c r="D108" s="58" t="s">
        <v>245</v>
      </c>
      <c r="E108" s="57" t="s">
        <v>4</v>
      </c>
      <c r="F108" s="59">
        <v>69</v>
      </c>
      <c r="G108" s="60">
        <v>18.489999999999998</v>
      </c>
      <c r="H108" s="60">
        <f t="shared" si="50"/>
        <v>23.99</v>
      </c>
      <c r="I108" s="60">
        <f t="shared" si="51"/>
        <v>1655.31</v>
      </c>
    </row>
    <row r="109" spans="1:9" ht="38.25" x14ac:dyDescent="0.2">
      <c r="A109" s="57" t="s">
        <v>787</v>
      </c>
      <c r="B109" s="57" t="s">
        <v>11</v>
      </c>
      <c r="C109" s="57" t="s">
        <v>342</v>
      </c>
      <c r="D109" s="58" t="s">
        <v>244</v>
      </c>
      <c r="E109" s="57" t="s">
        <v>4</v>
      </c>
      <c r="F109" s="59">
        <v>20</v>
      </c>
      <c r="G109" s="60">
        <v>9.2799999999999994</v>
      </c>
      <c r="H109" s="60">
        <f t="shared" si="50"/>
        <v>12.04</v>
      </c>
      <c r="I109" s="60">
        <f t="shared" si="51"/>
        <v>240.8</v>
      </c>
    </row>
    <row r="110" spans="1:9" ht="38.25" x14ac:dyDescent="0.2">
      <c r="A110" s="57" t="s">
        <v>788</v>
      </c>
      <c r="B110" s="57" t="s">
        <v>11</v>
      </c>
      <c r="C110" s="57" t="s">
        <v>343</v>
      </c>
      <c r="D110" s="58" t="s">
        <v>238</v>
      </c>
      <c r="E110" s="57" t="s">
        <v>18</v>
      </c>
      <c r="F110" s="59">
        <v>61</v>
      </c>
      <c r="G110" s="60">
        <v>36.93</v>
      </c>
      <c r="H110" s="60">
        <f t="shared" si="50"/>
        <v>47.93</v>
      </c>
      <c r="I110" s="60">
        <f t="shared" si="51"/>
        <v>2923.73</v>
      </c>
    </row>
    <row r="111" spans="1:9" ht="38.25" x14ac:dyDescent="0.2">
      <c r="A111" s="57" t="s">
        <v>789</v>
      </c>
      <c r="B111" s="57" t="s">
        <v>11</v>
      </c>
      <c r="C111" s="57" t="s">
        <v>339</v>
      </c>
      <c r="D111" s="58" t="s">
        <v>236</v>
      </c>
      <c r="E111" s="57" t="s">
        <v>18</v>
      </c>
      <c r="F111" s="59">
        <v>49.05</v>
      </c>
      <c r="G111" s="60">
        <v>26.54</v>
      </c>
      <c r="H111" s="60">
        <f t="shared" si="50"/>
        <v>34.44</v>
      </c>
      <c r="I111" s="60">
        <f t="shared" si="51"/>
        <v>1689.28</v>
      </c>
    </row>
    <row r="112" spans="1:9" ht="25.5" x14ac:dyDescent="0.2">
      <c r="A112" s="57" t="s">
        <v>790</v>
      </c>
      <c r="B112" s="57" t="s">
        <v>11</v>
      </c>
      <c r="C112" s="57" t="s">
        <v>413</v>
      </c>
      <c r="D112" s="58" t="s">
        <v>414</v>
      </c>
      <c r="E112" s="57" t="s">
        <v>18</v>
      </c>
      <c r="F112" s="59">
        <v>1.91</v>
      </c>
      <c r="G112" s="60">
        <v>18.07</v>
      </c>
      <c r="H112" s="60">
        <f t="shared" si="50"/>
        <v>23.45</v>
      </c>
      <c r="I112" s="60">
        <f t="shared" si="51"/>
        <v>44.78</v>
      </c>
    </row>
    <row r="113" spans="1:9" ht="38.25" x14ac:dyDescent="0.2">
      <c r="A113" s="57" t="s">
        <v>791</v>
      </c>
      <c r="B113" s="57" t="s">
        <v>11</v>
      </c>
      <c r="C113" s="57">
        <v>89707</v>
      </c>
      <c r="D113" s="58" t="s">
        <v>613</v>
      </c>
      <c r="E113" s="57" t="s">
        <v>4</v>
      </c>
      <c r="F113" s="59">
        <v>14</v>
      </c>
      <c r="G113" s="60">
        <v>50.17</v>
      </c>
      <c r="H113" s="60">
        <f t="shared" ref="H113:H128" si="52">TRUNC(G113*(1+$F$1),2)</f>
        <v>65.11</v>
      </c>
      <c r="I113" s="60">
        <f t="shared" ref="I113:I128" si="53">TRUNC(H113*F113,2)</f>
        <v>911.54</v>
      </c>
    </row>
    <row r="114" spans="1:9" ht="25.5" x14ac:dyDescent="0.2">
      <c r="A114" s="57" t="s">
        <v>792</v>
      </c>
      <c r="B114" s="57" t="s">
        <v>11</v>
      </c>
      <c r="C114" s="57" t="s">
        <v>315</v>
      </c>
      <c r="D114" s="58" t="s">
        <v>234</v>
      </c>
      <c r="E114" s="57" t="s">
        <v>4</v>
      </c>
      <c r="F114" s="59">
        <v>10</v>
      </c>
      <c r="G114" s="60">
        <v>99.38</v>
      </c>
      <c r="H114" s="60">
        <f t="shared" si="52"/>
        <v>128.97999999999999</v>
      </c>
      <c r="I114" s="60">
        <f t="shared" si="53"/>
        <v>1289.8</v>
      </c>
    </row>
    <row r="115" spans="1:9" ht="25.5" x14ac:dyDescent="0.2">
      <c r="A115" s="57" t="s">
        <v>793</v>
      </c>
      <c r="B115" s="57" t="s">
        <v>11</v>
      </c>
      <c r="C115" s="57" t="s">
        <v>415</v>
      </c>
      <c r="D115" s="58" t="s">
        <v>416</v>
      </c>
      <c r="E115" s="57" t="s">
        <v>4</v>
      </c>
      <c r="F115" s="59">
        <v>12</v>
      </c>
      <c r="G115" s="60">
        <v>575.72</v>
      </c>
      <c r="H115" s="60">
        <f t="shared" si="52"/>
        <v>747.23</v>
      </c>
      <c r="I115" s="60">
        <f t="shared" si="53"/>
        <v>8966.76</v>
      </c>
    </row>
    <row r="116" spans="1:9" ht="25.5" x14ac:dyDescent="0.2">
      <c r="A116" s="57" t="s">
        <v>794</v>
      </c>
      <c r="B116" s="57" t="s">
        <v>11</v>
      </c>
      <c r="C116" s="57" t="s">
        <v>316</v>
      </c>
      <c r="D116" s="58" t="s">
        <v>233</v>
      </c>
      <c r="E116" s="57" t="s">
        <v>4</v>
      </c>
      <c r="F116" s="59">
        <v>24</v>
      </c>
      <c r="G116" s="60">
        <v>136</v>
      </c>
      <c r="H116" s="60">
        <f t="shared" si="52"/>
        <v>176.51</v>
      </c>
      <c r="I116" s="60">
        <f t="shared" si="53"/>
        <v>4236.24</v>
      </c>
    </row>
    <row r="117" spans="1:9" ht="25.5" x14ac:dyDescent="0.2">
      <c r="A117" s="57" t="s">
        <v>795</v>
      </c>
      <c r="B117" s="57" t="s">
        <v>11</v>
      </c>
      <c r="C117" s="57" t="s">
        <v>417</v>
      </c>
      <c r="D117" s="58" t="s">
        <v>418</v>
      </c>
      <c r="E117" s="57" t="s">
        <v>4</v>
      </c>
      <c r="F117" s="59">
        <v>11</v>
      </c>
      <c r="G117" s="60">
        <v>123.09</v>
      </c>
      <c r="H117" s="60">
        <f t="shared" si="52"/>
        <v>159.76</v>
      </c>
      <c r="I117" s="60">
        <f t="shared" si="53"/>
        <v>1757.36</v>
      </c>
    </row>
    <row r="118" spans="1:9" ht="25.5" x14ac:dyDescent="0.2">
      <c r="A118" s="57" t="s">
        <v>796</v>
      </c>
      <c r="B118" s="57" t="s">
        <v>11</v>
      </c>
      <c r="C118" s="57" t="s">
        <v>419</v>
      </c>
      <c r="D118" s="58" t="s">
        <v>420</v>
      </c>
      <c r="E118" s="57" t="s">
        <v>4</v>
      </c>
      <c r="F118" s="59">
        <v>12</v>
      </c>
      <c r="G118" s="60">
        <v>71.87</v>
      </c>
      <c r="H118" s="60">
        <f t="shared" si="52"/>
        <v>93.28</v>
      </c>
      <c r="I118" s="60">
        <f t="shared" si="53"/>
        <v>1119.3599999999999</v>
      </c>
    </row>
    <row r="119" spans="1:9" ht="51" x14ac:dyDescent="0.2">
      <c r="A119" s="57" t="s">
        <v>797</v>
      </c>
      <c r="B119" s="57" t="s">
        <v>11</v>
      </c>
      <c r="C119" s="57" t="s">
        <v>319</v>
      </c>
      <c r="D119" s="58" t="s">
        <v>320</v>
      </c>
      <c r="E119" s="57" t="s">
        <v>4</v>
      </c>
      <c r="F119" s="59">
        <v>24</v>
      </c>
      <c r="G119" s="60">
        <v>759.04</v>
      </c>
      <c r="H119" s="60">
        <f t="shared" si="52"/>
        <v>985.17</v>
      </c>
      <c r="I119" s="60">
        <f t="shared" si="53"/>
        <v>23644.080000000002</v>
      </c>
    </row>
    <row r="120" spans="1:9" ht="38.25" x14ac:dyDescent="0.2">
      <c r="A120" s="57" t="s">
        <v>798</v>
      </c>
      <c r="B120" s="57" t="s">
        <v>11</v>
      </c>
      <c r="C120" s="57" t="s">
        <v>321</v>
      </c>
      <c r="D120" s="58" t="s">
        <v>322</v>
      </c>
      <c r="E120" s="57" t="s">
        <v>4</v>
      </c>
      <c r="F120" s="59">
        <v>15</v>
      </c>
      <c r="G120" s="60">
        <v>21.84</v>
      </c>
      <c r="H120" s="60">
        <f t="shared" si="52"/>
        <v>28.34</v>
      </c>
      <c r="I120" s="60">
        <f t="shared" si="53"/>
        <v>425.1</v>
      </c>
    </row>
    <row r="121" spans="1:9" ht="25.5" x14ac:dyDescent="0.2">
      <c r="A121" s="57" t="s">
        <v>799</v>
      </c>
      <c r="B121" s="57" t="s">
        <v>11</v>
      </c>
      <c r="C121" s="57" t="s">
        <v>323</v>
      </c>
      <c r="D121" s="58" t="s">
        <v>324</v>
      </c>
      <c r="E121" s="57" t="s">
        <v>4</v>
      </c>
      <c r="F121" s="59">
        <v>26</v>
      </c>
      <c r="G121" s="60">
        <v>9.7899999999999991</v>
      </c>
      <c r="H121" s="60">
        <f t="shared" si="52"/>
        <v>12.7</v>
      </c>
      <c r="I121" s="60">
        <f t="shared" si="53"/>
        <v>330.2</v>
      </c>
    </row>
    <row r="122" spans="1:9" ht="25.5" x14ac:dyDescent="0.2">
      <c r="A122" s="57" t="s">
        <v>800</v>
      </c>
      <c r="B122" s="57" t="s">
        <v>11</v>
      </c>
      <c r="C122" s="57" t="s">
        <v>325</v>
      </c>
      <c r="D122" s="58" t="s">
        <v>326</v>
      </c>
      <c r="E122" s="57" t="s">
        <v>4</v>
      </c>
      <c r="F122" s="59">
        <v>7</v>
      </c>
      <c r="G122" s="60">
        <v>195.32</v>
      </c>
      <c r="H122" s="60">
        <f t="shared" si="52"/>
        <v>253.51</v>
      </c>
      <c r="I122" s="60">
        <f t="shared" si="53"/>
        <v>1774.57</v>
      </c>
    </row>
    <row r="123" spans="1:9" ht="25.5" x14ac:dyDescent="0.2">
      <c r="A123" s="57" t="s">
        <v>801</v>
      </c>
      <c r="B123" s="57" t="s">
        <v>11</v>
      </c>
      <c r="C123" s="57" t="s">
        <v>329</v>
      </c>
      <c r="D123" s="58" t="s">
        <v>330</v>
      </c>
      <c r="E123" s="57" t="s">
        <v>4</v>
      </c>
      <c r="F123" s="59">
        <v>26</v>
      </c>
      <c r="G123" s="60">
        <v>7.14</v>
      </c>
      <c r="H123" s="60">
        <f t="shared" si="52"/>
        <v>9.26</v>
      </c>
      <c r="I123" s="60">
        <f t="shared" si="53"/>
        <v>240.76</v>
      </c>
    </row>
    <row r="124" spans="1:9" ht="25.5" x14ac:dyDescent="0.2">
      <c r="A124" s="57" t="s">
        <v>802</v>
      </c>
      <c r="B124" s="57" t="s">
        <v>11</v>
      </c>
      <c r="C124" s="57" t="s">
        <v>331</v>
      </c>
      <c r="D124" s="58" t="s">
        <v>332</v>
      </c>
      <c r="E124" s="57" t="s">
        <v>4</v>
      </c>
      <c r="F124" s="59">
        <v>7</v>
      </c>
      <c r="G124" s="60">
        <v>69.06</v>
      </c>
      <c r="H124" s="60">
        <f t="shared" si="52"/>
        <v>89.63</v>
      </c>
      <c r="I124" s="60">
        <f t="shared" si="53"/>
        <v>627.41</v>
      </c>
    </row>
    <row r="125" spans="1:9" ht="38.25" x14ac:dyDescent="0.2">
      <c r="A125" s="57" t="s">
        <v>803</v>
      </c>
      <c r="B125" s="57" t="s">
        <v>11</v>
      </c>
      <c r="C125" s="57" t="s">
        <v>333</v>
      </c>
      <c r="D125" s="58" t="s">
        <v>334</v>
      </c>
      <c r="E125" s="57" t="s">
        <v>4</v>
      </c>
      <c r="F125" s="59">
        <v>24</v>
      </c>
      <c r="G125" s="60">
        <v>48.9</v>
      </c>
      <c r="H125" s="60">
        <f t="shared" si="52"/>
        <v>63.46</v>
      </c>
      <c r="I125" s="60">
        <f t="shared" si="53"/>
        <v>1523.04</v>
      </c>
    </row>
    <row r="126" spans="1:9" ht="38.25" x14ac:dyDescent="0.2">
      <c r="A126" s="57" t="s">
        <v>804</v>
      </c>
      <c r="B126" s="57" t="s">
        <v>11</v>
      </c>
      <c r="C126" s="57" t="s">
        <v>278</v>
      </c>
      <c r="D126" s="58" t="s">
        <v>243</v>
      </c>
      <c r="E126" s="57" t="s">
        <v>4</v>
      </c>
      <c r="F126" s="59">
        <v>14</v>
      </c>
      <c r="G126" s="60">
        <v>15.86</v>
      </c>
      <c r="H126" s="60">
        <f t="shared" si="52"/>
        <v>20.58</v>
      </c>
      <c r="I126" s="60">
        <f t="shared" si="53"/>
        <v>288.12</v>
      </c>
    </row>
    <row r="127" spans="1:9" ht="38.25" x14ac:dyDescent="0.2">
      <c r="A127" s="57" t="s">
        <v>805</v>
      </c>
      <c r="B127" s="57" t="s">
        <v>11</v>
      </c>
      <c r="C127" s="57" t="s">
        <v>337</v>
      </c>
      <c r="D127" s="58" t="s">
        <v>242</v>
      </c>
      <c r="E127" s="57" t="s">
        <v>4</v>
      </c>
      <c r="F127" s="59">
        <v>26</v>
      </c>
      <c r="G127" s="60">
        <v>9.67</v>
      </c>
      <c r="H127" s="60">
        <f t="shared" si="52"/>
        <v>12.55</v>
      </c>
      <c r="I127" s="60">
        <f t="shared" si="53"/>
        <v>326.3</v>
      </c>
    </row>
    <row r="128" spans="1:9" ht="38.25" x14ac:dyDescent="0.2">
      <c r="A128" s="57" t="s">
        <v>806</v>
      </c>
      <c r="B128" s="57" t="s">
        <v>11</v>
      </c>
      <c r="C128" s="57" t="s">
        <v>340</v>
      </c>
      <c r="D128" s="58" t="s">
        <v>421</v>
      </c>
      <c r="E128" s="57" t="s">
        <v>4</v>
      </c>
      <c r="F128" s="59">
        <v>57</v>
      </c>
      <c r="G128" s="60">
        <v>17.05</v>
      </c>
      <c r="H128" s="60">
        <f t="shared" si="52"/>
        <v>22.12</v>
      </c>
      <c r="I128" s="60">
        <f t="shared" si="53"/>
        <v>1260.8399999999999</v>
      </c>
    </row>
    <row r="129" spans="1:9" ht="38.25" x14ac:dyDescent="0.2">
      <c r="A129" s="57" t="s">
        <v>807</v>
      </c>
      <c r="B129" s="57" t="s">
        <v>11</v>
      </c>
      <c r="C129" s="57" t="s">
        <v>422</v>
      </c>
      <c r="D129" s="58" t="s">
        <v>423</v>
      </c>
      <c r="E129" s="57" t="s">
        <v>4</v>
      </c>
      <c r="F129" s="59">
        <v>2</v>
      </c>
      <c r="G129" s="60">
        <v>91.98</v>
      </c>
      <c r="H129" s="60">
        <f t="shared" ref="H129:H142" si="54">TRUNC(G129*(1+$F$1),2)</f>
        <v>119.38</v>
      </c>
      <c r="I129" s="60">
        <f t="shared" ref="I129:I142" si="55">TRUNC(H129*F129,2)</f>
        <v>238.76</v>
      </c>
    </row>
    <row r="130" spans="1:9" ht="38.25" x14ac:dyDescent="0.2">
      <c r="A130" s="57" t="s">
        <v>808</v>
      </c>
      <c r="B130" s="57" t="s">
        <v>11</v>
      </c>
      <c r="C130" s="57" t="s">
        <v>424</v>
      </c>
      <c r="D130" s="58" t="s">
        <v>425</v>
      </c>
      <c r="E130" s="57" t="s">
        <v>4</v>
      </c>
      <c r="F130" s="59">
        <v>1</v>
      </c>
      <c r="G130" s="60">
        <v>95.25</v>
      </c>
      <c r="H130" s="60">
        <f t="shared" si="54"/>
        <v>123.62</v>
      </c>
      <c r="I130" s="60">
        <f t="shared" si="55"/>
        <v>123.62</v>
      </c>
    </row>
    <row r="131" spans="1:9" ht="38.25" x14ac:dyDescent="0.2">
      <c r="A131" s="57" t="s">
        <v>809</v>
      </c>
      <c r="B131" s="57" t="s">
        <v>11</v>
      </c>
      <c r="C131" s="57" t="s">
        <v>426</v>
      </c>
      <c r="D131" s="58" t="s">
        <v>427</v>
      </c>
      <c r="E131" s="57" t="s">
        <v>4</v>
      </c>
      <c r="F131" s="59">
        <v>4</v>
      </c>
      <c r="G131" s="60">
        <v>26.13</v>
      </c>
      <c r="H131" s="60">
        <f t="shared" si="54"/>
        <v>33.909999999999997</v>
      </c>
      <c r="I131" s="60">
        <f t="shared" si="55"/>
        <v>135.63999999999999</v>
      </c>
    </row>
    <row r="132" spans="1:9" ht="38.25" x14ac:dyDescent="0.2">
      <c r="A132" s="57" t="s">
        <v>810</v>
      </c>
      <c r="B132" s="57" t="s">
        <v>11</v>
      </c>
      <c r="C132" s="57" t="s">
        <v>428</v>
      </c>
      <c r="D132" s="58" t="s">
        <v>429</v>
      </c>
      <c r="E132" s="57" t="s">
        <v>4</v>
      </c>
      <c r="F132" s="59">
        <v>8</v>
      </c>
      <c r="G132" s="60">
        <v>29.38</v>
      </c>
      <c r="H132" s="60">
        <f t="shared" si="54"/>
        <v>38.130000000000003</v>
      </c>
      <c r="I132" s="60">
        <f t="shared" si="55"/>
        <v>305.04000000000002</v>
      </c>
    </row>
    <row r="133" spans="1:9" ht="38.25" x14ac:dyDescent="0.2">
      <c r="A133" s="57" t="s">
        <v>811</v>
      </c>
      <c r="B133" s="57" t="s">
        <v>11</v>
      </c>
      <c r="C133" s="57" t="s">
        <v>430</v>
      </c>
      <c r="D133" s="58" t="s">
        <v>431</v>
      </c>
      <c r="E133" s="57" t="s">
        <v>4</v>
      </c>
      <c r="F133" s="59">
        <v>1</v>
      </c>
      <c r="G133" s="60">
        <v>46.44</v>
      </c>
      <c r="H133" s="60">
        <f t="shared" si="54"/>
        <v>60.27</v>
      </c>
      <c r="I133" s="60">
        <f t="shared" si="55"/>
        <v>60.27</v>
      </c>
    </row>
    <row r="134" spans="1:9" ht="38.25" x14ac:dyDescent="0.2">
      <c r="A134" s="57" t="s">
        <v>812</v>
      </c>
      <c r="B134" s="57" t="s">
        <v>11</v>
      </c>
      <c r="C134" s="57">
        <v>89673</v>
      </c>
      <c r="D134" s="58" t="s">
        <v>432</v>
      </c>
      <c r="E134" s="57" t="s">
        <v>4</v>
      </c>
      <c r="F134" s="59">
        <v>1</v>
      </c>
      <c r="G134" s="60">
        <v>40.869999999999997</v>
      </c>
      <c r="H134" s="60">
        <f t="shared" si="54"/>
        <v>53.04</v>
      </c>
      <c r="I134" s="60">
        <f t="shared" si="55"/>
        <v>53.04</v>
      </c>
    </row>
    <row r="135" spans="1:9" ht="38.25" x14ac:dyDescent="0.2">
      <c r="A135" s="57" t="s">
        <v>813</v>
      </c>
      <c r="B135" s="57" t="s">
        <v>11</v>
      </c>
      <c r="C135" s="57" t="s">
        <v>433</v>
      </c>
      <c r="D135" s="58" t="s">
        <v>434</v>
      </c>
      <c r="E135" s="57" t="s">
        <v>4</v>
      </c>
      <c r="F135" s="59">
        <v>6</v>
      </c>
      <c r="G135" s="60">
        <v>48.76</v>
      </c>
      <c r="H135" s="60">
        <f t="shared" si="54"/>
        <v>63.28</v>
      </c>
      <c r="I135" s="60">
        <f t="shared" si="55"/>
        <v>379.68</v>
      </c>
    </row>
    <row r="136" spans="1:9" ht="25.5" x14ac:dyDescent="0.2">
      <c r="A136" s="57" t="s">
        <v>814</v>
      </c>
      <c r="B136" s="57" t="s">
        <v>11</v>
      </c>
      <c r="C136" s="57" t="s">
        <v>435</v>
      </c>
      <c r="D136" s="58" t="s">
        <v>436</v>
      </c>
      <c r="E136" s="57" t="s">
        <v>4</v>
      </c>
      <c r="F136" s="59">
        <v>1</v>
      </c>
      <c r="G136" s="60">
        <v>9.23</v>
      </c>
      <c r="H136" s="60">
        <f t="shared" si="54"/>
        <v>11.97</v>
      </c>
      <c r="I136" s="60">
        <f t="shared" si="55"/>
        <v>11.97</v>
      </c>
    </row>
    <row r="137" spans="1:9" ht="25.5" x14ac:dyDescent="0.2">
      <c r="A137" s="57" t="s">
        <v>815</v>
      </c>
      <c r="B137" s="57" t="s">
        <v>11</v>
      </c>
      <c r="C137" s="57">
        <v>94694</v>
      </c>
      <c r="D137" s="58" t="s">
        <v>297</v>
      </c>
      <c r="E137" s="57" t="s">
        <v>4</v>
      </c>
      <c r="F137" s="59">
        <v>14</v>
      </c>
      <c r="G137" s="60">
        <v>26.42</v>
      </c>
      <c r="H137" s="60">
        <f t="shared" si="54"/>
        <v>34.29</v>
      </c>
      <c r="I137" s="60">
        <f t="shared" si="55"/>
        <v>480.06</v>
      </c>
    </row>
    <row r="138" spans="1:9" ht="38.25" x14ac:dyDescent="0.2">
      <c r="A138" s="57" t="s">
        <v>816</v>
      </c>
      <c r="B138" s="57" t="s">
        <v>11</v>
      </c>
      <c r="C138" s="57" t="s">
        <v>437</v>
      </c>
      <c r="D138" s="58" t="s">
        <v>438</v>
      </c>
      <c r="E138" s="57" t="s">
        <v>4</v>
      </c>
      <c r="F138" s="59">
        <v>2</v>
      </c>
      <c r="G138" s="60">
        <v>12.67</v>
      </c>
      <c r="H138" s="60">
        <f t="shared" si="54"/>
        <v>16.440000000000001</v>
      </c>
      <c r="I138" s="60">
        <f t="shared" si="55"/>
        <v>32.880000000000003</v>
      </c>
    </row>
    <row r="139" spans="1:9" ht="38.25" x14ac:dyDescent="0.2">
      <c r="A139" s="57" t="s">
        <v>817</v>
      </c>
      <c r="B139" s="57" t="s">
        <v>11</v>
      </c>
      <c r="C139" s="57" t="s">
        <v>285</v>
      </c>
      <c r="D139" s="58" t="s">
        <v>286</v>
      </c>
      <c r="E139" s="57" t="s">
        <v>4</v>
      </c>
      <c r="F139" s="59">
        <v>6</v>
      </c>
      <c r="G139" s="60">
        <v>11.77</v>
      </c>
      <c r="H139" s="60">
        <f t="shared" si="54"/>
        <v>15.27</v>
      </c>
      <c r="I139" s="60">
        <f t="shared" si="55"/>
        <v>91.62</v>
      </c>
    </row>
    <row r="140" spans="1:9" ht="25.5" x14ac:dyDescent="0.2">
      <c r="A140" s="57" t="s">
        <v>818</v>
      </c>
      <c r="B140" s="57" t="s">
        <v>11</v>
      </c>
      <c r="C140" s="57" t="s">
        <v>439</v>
      </c>
      <c r="D140" s="58" t="s">
        <v>440</v>
      </c>
      <c r="E140" s="57" t="s">
        <v>4</v>
      </c>
      <c r="F140" s="59">
        <v>1</v>
      </c>
      <c r="G140" s="60">
        <v>16.22</v>
      </c>
      <c r="H140" s="60">
        <f t="shared" si="54"/>
        <v>21.05</v>
      </c>
      <c r="I140" s="60">
        <f t="shared" si="55"/>
        <v>21.05</v>
      </c>
    </row>
    <row r="141" spans="1:9" ht="38.25" x14ac:dyDescent="0.2">
      <c r="A141" s="57" t="s">
        <v>819</v>
      </c>
      <c r="B141" s="57" t="s">
        <v>11</v>
      </c>
      <c r="C141" s="57" t="s">
        <v>287</v>
      </c>
      <c r="D141" s="58" t="s">
        <v>288</v>
      </c>
      <c r="E141" s="57" t="s">
        <v>4</v>
      </c>
      <c r="F141" s="59">
        <v>4</v>
      </c>
      <c r="G141" s="60">
        <v>21.03</v>
      </c>
      <c r="H141" s="60">
        <f t="shared" si="54"/>
        <v>27.29</v>
      </c>
      <c r="I141" s="60">
        <f t="shared" si="55"/>
        <v>109.16</v>
      </c>
    </row>
    <row r="142" spans="1:9" ht="38.25" x14ac:dyDescent="0.2">
      <c r="A142" s="57" t="s">
        <v>820</v>
      </c>
      <c r="B142" s="57" t="s">
        <v>11</v>
      </c>
      <c r="C142" s="57" t="s">
        <v>441</v>
      </c>
      <c r="D142" s="58" t="s">
        <v>442</v>
      </c>
      <c r="E142" s="57" t="s">
        <v>4</v>
      </c>
      <c r="F142" s="59">
        <v>2</v>
      </c>
      <c r="G142" s="60">
        <v>41.81</v>
      </c>
      <c r="H142" s="60">
        <f t="shared" si="54"/>
        <v>54.26</v>
      </c>
      <c r="I142" s="60">
        <f t="shared" si="55"/>
        <v>108.52</v>
      </c>
    </row>
    <row r="143" spans="1:9" ht="38.25" x14ac:dyDescent="0.2">
      <c r="A143" s="57" t="s">
        <v>821</v>
      </c>
      <c r="B143" s="57" t="s">
        <v>11</v>
      </c>
      <c r="C143" s="57" t="s">
        <v>453</v>
      </c>
      <c r="D143" s="58" t="s">
        <v>454</v>
      </c>
      <c r="E143" s="57" t="s">
        <v>4</v>
      </c>
      <c r="F143" s="59">
        <v>4</v>
      </c>
      <c r="G143" s="60">
        <v>16.239999999999998</v>
      </c>
      <c r="H143" s="60">
        <f t="shared" ref="H143:H149" si="56">TRUNC(G143*(1+$F$1),2)</f>
        <v>21.07</v>
      </c>
      <c r="I143" s="60">
        <f t="shared" ref="I143:I149" si="57">TRUNC(H143*F143,2)</f>
        <v>84.28</v>
      </c>
    </row>
    <row r="144" spans="1:9" ht="38.25" x14ac:dyDescent="0.2">
      <c r="A144" s="57" t="s">
        <v>822</v>
      </c>
      <c r="B144" s="57" t="s">
        <v>11</v>
      </c>
      <c r="C144" s="57" t="s">
        <v>344</v>
      </c>
      <c r="D144" s="58" t="s">
        <v>237</v>
      </c>
      <c r="E144" s="57" t="s">
        <v>18</v>
      </c>
      <c r="F144" s="59">
        <v>10.17</v>
      </c>
      <c r="G144" s="60">
        <v>33.4</v>
      </c>
      <c r="H144" s="60">
        <f t="shared" si="56"/>
        <v>43.35</v>
      </c>
      <c r="I144" s="60">
        <f t="shared" si="57"/>
        <v>440.86</v>
      </c>
    </row>
    <row r="145" spans="1:9" ht="38.25" x14ac:dyDescent="0.2">
      <c r="A145" s="57" t="s">
        <v>823</v>
      </c>
      <c r="B145" s="57" t="s">
        <v>11</v>
      </c>
      <c r="C145" s="57" t="s">
        <v>345</v>
      </c>
      <c r="D145" s="58" t="s">
        <v>346</v>
      </c>
      <c r="E145" s="57" t="s">
        <v>18</v>
      </c>
      <c r="F145" s="59">
        <v>9.4</v>
      </c>
      <c r="G145" s="60">
        <v>15.62</v>
      </c>
      <c r="H145" s="60">
        <f t="shared" si="56"/>
        <v>20.27</v>
      </c>
      <c r="I145" s="60">
        <f t="shared" si="57"/>
        <v>190.53</v>
      </c>
    </row>
    <row r="146" spans="1:9" ht="38.25" x14ac:dyDescent="0.2">
      <c r="A146" s="57" t="s">
        <v>824</v>
      </c>
      <c r="B146" s="57" t="s">
        <v>11</v>
      </c>
      <c r="C146" s="57" t="s">
        <v>347</v>
      </c>
      <c r="D146" s="58" t="s">
        <v>247</v>
      </c>
      <c r="E146" s="57" t="s">
        <v>4</v>
      </c>
      <c r="F146" s="59">
        <v>16</v>
      </c>
      <c r="G146" s="60">
        <v>114.26</v>
      </c>
      <c r="H146" s="60">
        <f t="shared" si="56"/>
        <v>148.30000000000001</v>
      </c>
      <c r="I146" s="60">
        <f t="shared" si="57"/>
        <v>2372.8000000000002</v>
      </c>
    </row>
    <row r="147" spans="1:9" ht="25.5" x14ac:dyDescent="0.2">
      <c r="A147" s="57" t="s">
        <v>825</v>
      </c>
      <c r="B147" s="57" t="s">
        <v>11</v>
      </c>
      <c r="C147" s="57" t="s">
        <v>327</v>
      </c>
      <c r="D147" s="58" t="s">
        <v>328</v>
      </c>
      <c r="E147" s="57" t="s">
        <v>4</v>
      </c>
      <c r="F147" s="59">
        <v>2</v>
      </c>
      <c r="G147" s="60">
        <v>14.94</v>
      </c>
      <c r="H147" s="60">
        <f t="shared" si="56"/>
        <v>19.39</v>
      </c>
      <c r="I147" s="60">
        <f t="shared" si="57"/>
        <v>38.78</v>
      </c>
    </row>
    <row r="148" spans="1:9" ht="38.25" x14ac:dyDescent="0.2">
      <c r="A148" s="57" t="s">
        <v>826</v>
      </c>
      <c r="B148" s="57" t="s">
        <v>11</v>
      </c>
      <c r="C148" s="57" t="s">
        <v>455</v>
      </c>
      <c r="D148" s="58" t="s">
        <v>456</v>
      </c>
      <c r="E148" s="57" t="s">
        <v>4</v>
      </c>
      <c r="F148" s="59">
        <v>4</v>
      </c>
      <c r="G148" s="60">
        <v>24.93</v>
      </c>
      <c r="H148" s="60">
        <f t="shared" si="56"/>
        <v>32.35</v>
      </c>
      <c r="I148" s="60">
        <f t="shared" si="57"/>
        <v>129.4</v>
      </c>
    </row>
    <row r="149" spans="1:9" ht="38.25" x14ac:dyDescent="0.2">
      <c r="A149" s="57" t="s">
        <v>827</v>
      </c>
      <c r="B149" s="57" t="s">
        <v>268</v>
      </c>
      <c r="C149" s="57" t="s">
        <v>220</v>
      </c>
      <c r="D149" s="58" t="s">
        <v>620</v>
      </c>
      <c r="E149" s="57" t="s">
        <v>4</v>
      </c>
      <c r="F149" s="59">
        <v>2</v>
      </c>
      <c r="G149" s="60">
        <f>'COMPOSIÇÃO DE PREÇO UNITÁRIO'!H44</f>
        <v>19.46</v>
      </c>
      <c r="H149" s="60">
        <f t="shared" si="56"/>
        <v>25.25</v>
      </c>
      <c r="I149" s="60">
        <f t="shared" si="57"/>
        <v>50.5</v>
      </c>
    </row>
    <row r="150" spans="1:9" ht="25.5" x14ac:dyDescent="0.2">
      <c r="A150" s="57" t="s">
        <v>828</v>
      </c>
      <c r="B150" s="57" t="s">
        <v>11</v>
      </c>
      <c r="C150" s="57">
        <v>89402</v>
      </c>
      <c r="D150" s="58" t="s">
        <v>957</v>
      </c>
      <c r="E150" s="57" t="s">
        <v>18</v>
      </c>
      <c r="F150" s="59">
        <v>381.37</v>
      </c>
      <c r="G150" s="60">
        <v>11.93</v>
      </c>
      <c r="H150" s="60">
        <f t="shared" ref="H150:H151" si="58">TRUNC(G150*(1+$F$1),2)</f>
        <v>15.48</v>
      </c>
      <c r="I150" s="60">
        <f t="shared" ref="I150:I151" si="59">TRUNC(H150*F150,2)</f>
        <v>5903.6</v>
      </c>
    </row>
    <row r="151" spans="1:9" ht="25.5" x14ac:dyDescent="0.2">
      <c r="A151" s="57" t="s">
        <v>829</v>
      </c>
      <c r="B151" s="57" t="s">
        <v>11</v>
      </c>
      <c r="C151" s="57">
        <v>89356</v>
      </c>
      <c r="D151" s="58" t="s">
        <v>958</v>
      </c>
      <c r="E151" s="57" t="s">
        <v>18</v>
      </c>
      <c r="F151" s="59">
        <v>381.37</v>
      </c>
      <c r="G151" s="60">
        <v>20.8</v>
      </c>
      <c r="H151" s="60">
        <f t="shared" si="58"/>
        <v>26.99</v>
      </c>
      <c r="I151" s="60">
        <f t="shared" si="59"/>
        <v>10293.17</v>
      </c>
    </row>
    <row r="152" spans="1:9" x14ac:dyDescent="0.2">
      <c r="A152" s="61"/>
      <c r="B152" s="61"/>
      <c r="C152" s="61"/>
      <c r="D152" s="62" t="s">
        <v>10</v>
      </c>
      <c r="E152" s="61"/>
      <c r="F152" s="63"/>
      <c r="G152" s="64"/>
      <c r="H152" s="64"/>
      <c r="I152" s="64">
        <f>TRUNC(SUM(I54:I151),2)</f>
        <v>143267.56</v>
      </c>
    </row>
    <row r="153" spans="1:9" x14ac:dyDescent="0.2">
      <c r="A153" s="65" t="s">
        <v>39</v>
      </c>
      <c r="B153" s="65"/>
      <c r="C153" s="65"/>
      <c r="D153" s="66" t="s">
        <v>200</v>
      </c>
      <c r="E153" s="65"/>
      <c r="F153" s="67"/>
      <c r="G153" s="68"/>
      <c r="H153" s="68"/>
      <c r="I153" s="68"/>
    </row>
    <row r="154" spans="1:9" ht="25.5" x14ac:dyDescent="0.2">
      <c r="A154" s="57" t="s">
        <v>830</v>
      </c>
      <c r="B154" s="57" t="s">
        <v>11</v>
      </c>
      <c r="C154" s="57" t="s">
        <v>457</v>
      </c>
      <c r="D154" s="58" t="s">
        <v>249</v>
      </c>
      <c r="E154" s="57" t="s">
        <v>4</v>
      </c>
      <c r="F154" s="59">
        <v>28</v>
      </c>
      <c r="G154" s="60">
        <v>61.7</v>
      </c>
      <c r="H154" s="60">
        <f t="shared" ref="H154:H156" si="60">TRUNC(G154*(1+$F$1),2)</f>
        <v>80.08</v>
      </c>
      <c r="I154" s="60">
        <f t="shared" ref="I154:I156" si="61">TRUNC(H154*F154,2)</f>
        <v>2242.2399999999998</v>
      </c>
    </row>
    <row r="155" spans="1:9" ht="25.5" x14ac:dyDescent="0.2">
      <c r="A155" s="57" t="s">
        <v>831</v>
      </c>
      <c r="B155" s="57" t="s">
        <v>11</v>
      </c>
      <c r="C155" s="57" t="s">
        <v>458</v>
      </c>
      <c r="D155" s="58" t="s">
        <v>459</v>
      </c>
      <c r="E155" s="57" t="s">
        <v>4</v>
      </c>
      <c r="F155" s="59">
        <v>57</v>
      </c>
      <c r="G155" s="60">
        <v>12.84</v>
      </c>
      <c r="H155" s="60">
        <f t="shared" si="60"/>
        <v>16.66</v>
      </c>
      <c r="I155" s="60">
        <f t="shared" si="61"/>
        <v>949.62</v>
      </c>
    </row>
    <row r="156" spans="1:9" ht="38.25" x14ac:dyDescent="0.2">
      <c r="A156" s="57" t="s">
        <v>832</v>
      </c>
      <c r="B156" s="57" t="s">
        <v>11</v>
      </c>
      <c r="C156" s="57" t="s">
        <v>460</v>
      </c>
      <c r="D156" s="58" t="s">
        <v>461</v>
      </c>
      <c r="E156" s="57" t="s">
        <v>4</v>
      </c>
      <c r="F156" s="59">
        <v>5</v>
      </c>
      <c r="G156" s="60">
        <v>1512.27</v>
      </c>
      <c r="H156" s="60">
        <f t="shared" si="60"/>
        <v>1962.8</v>
      </c>
      <c r="I156" s="60">
        <f t="shared" si="61"/>
        <v>9814</v>
      </c>
    </row>
    <row r="157" spans="1:9" ht="25.5" x14ac:dyDescent="0.2">
      <c r="A157" s="57" t="s">
        <v>833</v>
      </c>
      <c r="B157" s="57" t="s">
        <v>11</v>
      </c>
      <c r="C157" s="57" t="s">
        <v>462</v>
      </c>
      <c r="D157" s="58" t="s">
        <v>463</v>
      </c>
      <c r="E157" s="57" t="s">
        <v>4</v>
      </c>
      <c r="F157" s="59">
        <v>42</v>
      </c>
      <c r="G157" s="60">
        <v>30.51</v>
      </c>
      <c r="H157" s="60">
        <f t="shared" ref="H157:H159" si="62">TRUNC(G157*(1+$F$1),2)</f>
        <v>39.590000000000003</v>
      </c>
      <c r="I157" s="60">
        <f t="shared" ref="I157:I159" si="63">TRUNC(H157*F157,2)</f>
        <v>1662.78</v>
      </c>
    </row>
    <row r="158" spans="1:9" ht="25.5" x14ac:dyDescent="0.2">
      <c r="A158" s="57" t="s">
        <v>834</v>
      </c>
      <c r="B158" s="57" t="s">
        <v>11</v>
      </c>
      <c r="C158" s="57" t="s">
        <v>464</v>
      </c>
      <c r="D158" s="58" t="s">
        <v>465</v>
      </c>
      <c r="E158" s="57" t="s">
        <v>4</v>
      </c>
      <c r="F158" s="59">
        <v>42</v>
      </c>
      <c r="G158" s="60">
        <v>34.79</v>
      </c>
      <c r="H158" s="60">
        <f t="shared" si="62"/>
        <v>45.15</v>
      </c>
      <c r="I158" s="60">
        <f t="shared" si="63"/>
        <v>1896.3</v>
      </c>
    </row>
    <row r="159" spans="1:9" ht="38.25" x14ac:dyDescent="0.2">
      <c r="A159" s="57" t="s">
        <v>835</v>
      </c>
      <c r="B159" s="57" t="s">
        <v>11</v>
      </c>
      <c r="C159" s="57" t="s">
        <v>466</v>
      </c>
      <c r="D159" s="58" t="s">
        <v>467</v>
      </c>
      <c r="E159" s="57" t="s">
        <v>4</v>
      </c>
      <c r="F159" s="59">
        <v>1</v>
      </c>
      <c r="G159" s="60">
        <v>323.8</v>
      </c>
      <c r="H159" s="60">
        <f t="shared" si="62"/>
        <v>420.26</v>
      </c>
      <c r="I159" s="60">
        <f t="shared" si="63"/>
        <v>420.26</v>
      </c>
    </row>
    <row r="160" spans="1:9" ht="25.5" x14ac:dyDescent="0.2">
      <c r="A160" s="57" t="s">
        <v>836</v>
      </c>
      <c r="B160" s="57" t="s">
        <v>268</v>
      </c>
      <c r="C160" s="57" t="s">
        <v>222</v>
      </c>
      <c r="D160" s="58" t="s">
        <v>468</v>
      </c>
      <c r="E160" s="57" t="s">
        <v>18</v>
      </c>
      <c r="F160" s="59">
        <v>101.27</v>
      </c>
      <c r="G160" s="60">
        <f>'COMPOSIÇÃO DE PREÇO UNITÁRIO'!H59</f>
        <v>66.599999999999994</v>
      </c>
      <c r="H160" s="60">
        <f t="shared" ref="H160:H162" si="64">TRUNC(G160*(1+$F$1),2)</f>
        <v>86.44</v>
      </c>
      <c r="I160" s="60">
        <f t="shared" ref="I160:I162" si="65">TRUNC(H160*F160,2)</f>
        <v>8753.77</v>
      </c>
    </row>
    <row r="161" spans="1:9" ht="38.25" x14ac:dyDescent="0.2">
      <c r="A161" s="57" t="s">
        <v>837</v>
      </c>
      <c r="B161" s="57" t="s">
        <v>268</v>
      </c>
      <c r="C161" s="57" t="s">
        <v>224</v>
      </c>
      <c r="D161" s="58" t="s">
        <v>469</v>
      </c>
      <c r="E161" s="57" t="s">
        <v>4</v>
      </c>
      <c r="F161" s="59">
        <v>242</v>
      </c>
      <c r="G161" s="60">
        <f>'COMPOSIÇÃO DE PREÇO UNITÁRIO'!H74</f>
        <v>64.97</v>
      </c>
      <c r="H161" s="60">
        <f t="shared" si="64"/>
        <v>84.32</v>
      </c>
      <c r="I161" s="60">
        <f t="shared" si="65"/>
        <v>20405.439999999999</v>
      </c>
    </row>
    <row r="162" spans="1:9" ht="25.5" x14ac:dyDescent="0.2">
      <c r="A162" s="57" t="s">
        <v>838</v>
      </c>
      <c r="B162" s="57" t="s">
        <v>11</v>
      </c>
      <c r="C162" s="57" t="s">
        <v>443</v>
      </c>
      <c r="D162" s="58" t="s">
        <v>444</v>
      </c>
      <c r="E162" s="57" t="s">
        <v>18</v>
      </c>
      <c r="F162" s="59">
        <v>239.32</v>
      </c>
      <c r="G162" s="60">
        <v>14.81</v>
      </c>
      <c r="H162" s="60">
        <f t="shared" si="64"/>
        <v>19.22</v>
      </c>
      <c r="I162" s="60">
        <f t="shared" si="65"/>
        <v>4599.7299999999996</v>
      </c>
    </row>
    <row r="163" spans="1:9" ht="51" x14ac:dyDescent="0.2">
      <c r="A163" s="57" t="s">
        <v>839</v>
      </c>
      <c r="B163" s="57" t="s">
        <v>11</v>
      </c>
      <c r="C163" s="57" t="s">
        <v>470</v>
      </c>
      <c r="D163" s="58" t="s">
        <v>471</v>
      </c>
      <c r="E163" s="57" t="s">
        <v>18</v>
      </c>
      <c r="F163" s="59">
        <v>3536</v>
      </c>
      <c r="G163" s="60">
        <v>20.39</v>
      </c>
      <c r="H163" s="60">
        <f t="shared" ref="H163" si="66">TRUNC(G163*(1+$F$1),2)</f>
        <v>26.46</v>
      </c>
      <c r="I163" s="60">
        <f t="shared" ref="I163" si="67">TRUNC(H163*F163,2)</f>
        <v>93562.559999999998</v>
      </c>
    </row>
    <row r="164" spans="1:9" ht="38.25" x14ac:dyDescent="0.2">
      <c r="A164" s="57" t="s">
        <v>840</v>
      </c>
      <c r="B164" s="57" t="s">
        <v>11</v>
      </c>
      <c r="C164" s="57" t="s">
        <v>472</v>
      </c>
      <c r="D164" s="58" t="s">
        <v>473</v>
      </c>
      <c r="E164" s="57" t="s">
        <v>18</v>
      </c>
      <c r="F164" s="59">
        <v>216.18</v>
      </c>
      <c r="G164" s="60">
        <v>121.7</v>
      </c>
      <c r="H164" s="60">
        <f t="shared" ref="H164" si="68">TRUNC(G164*(1+$F$1),2)</f>
        <v>157.94999999999999</v>
      </c>
      <c r="I164" s="60">
        <f t="shared" ref="I164" si="69">TRUNC(H164*F164,2)</f>
        <v>34145.629999999997</v>
      </c>
    </row>
    <row r="165" spans="1:9" ht="38.25" x14ac:dyDescent="0.2">
      <c r="A165" s="57" t="s">
        <v>841</v>
      </c>
      <c r="B165" s="57" t="s">
        <v>11</v>
      </c>
      <c r="C165" s="57" t="s">
        <v>474</v>
      </c>
      <c r="D165" s="58" t="s">
        <v>475</v>
      </c>
      <c r="E165" s="57" t="s">
        <v>18</v>
      </c>
      <c r="F165" s="59">
        <v>144.12</v>
      </c>
      <c r="G165" s="60">
        <v>147.27000000000001</v>
      </c>
      <c r="H165" s="60">
        <f t="shared" ref="H165:H166" si="70">TRUNC(G165*(1+$F$1),2)</f>
        <v>191.14</v>
      </c>
      <c r="I165" s="60">
        <f t="shared" ref="I165:I166" si="71">TRUNC(H165*F165,2)</f>
        <v>27547.09</v>
      </c>
    </row>
    <row r="166" spans="1:9" ht="25.5" x14ac:dyDescent="0.2">
      <c r="A166" s="57" t="s">
        <v>842</v>
      </c>
      <c r="B166" s="57" t="s">
        <v>11</v>
      </c>
      <c r="C166" s="57" t="s">
        <v>476</v>
      </c>
      <c r="D166" s="58" t="s">
        <v>477</v>
      </c>
      <c r="E166" s="57" t="s">
        <v>18</v>
      </c>
      <c r="F166" s="59">
        <v>843.74</v>
      </c>
      <c r="G166" s="60">
        <v>9.9499999999999993</v>
      </c>
      <c r="H166" s="60">
        <f t="shared" si="70"/>
        <v>12.91</v>
      </c>
      <c r="I166" s="60">
        <f t="shared" si="71"/>
        <v>10892.68</v>
      </c>
    </row>
    <row r="167" spans="1:9" ht="25.5" x14ac:dyDescent="0.2">
      <c r="A167" s="57" t="s">
        <v>843</v>
      </c>
      <c r="B167" s="57" t="s">
        <v>11</v>
      </c>
      <c r="C167" s="57" t="s">
        <v>478</v>
      </c>
      <c r="D167" s="58" t="s">
        <v>479</v>
      </c>
      <c r="E167" s="57" t="s">
        <v>18</v>
      </c>
      <c r="F167" s="59">
        <v>1773.16</v>
      </c>
      <c r="G167" s="60">
        <v>6.32</v>
      </c>
      <c r="H167" s="60">
        <f t="shared" ref="H167:H173" si="72">TRUNC(G167*(1+$F$1),2)</f>
        <v>8.1999999999999993</v>
      </c>
      <c r="I167" s="60">
        <f t="shared" ref="I167:I173" si="73">TRUNC(H167*F167,2)</f>
        <v>14539.91</v>
      </c>
    </row>
    <row r="168" spans="1:9" ht="25.5" x14ac:dyDescent="0.2">
      <c r="A168" s="57" t="s">
        <v>844</v>
      </c>
      <c r="B168" s="57" t="s">
        <v>11</v>
      </c>
      <c r="C168" s="57" t="s">
        <v>480</v>
      </c>
      <c r="D168" s="58" t="s">
        <v>481</v>
      </c>
      <c r="E168" s="57" t="s">
        <v>18</v>
      </c>
      <c r="F168" s="59">
        <v>704.9</v>
      </c>
      <c r="G168" s="60">
        <v>8.91</v>
      </c>
      <c r="H168" s="60">
        <f t="shared" si="72"/>
        <v>11.56</v>
      </c>
      <c r="I168" s="60">
        <f t="shared" si="73"/>
        <v>8148.64</v>
      </c>
    </row>
    <row r="169" spans="1:9" ht="25.5" x14ac:dyDescent="0.2">
      <c r="A169" s="57" t="s">
        <v>845</v>
      </c>
      <c r="B169" s="57" t="s">
        <v>268</v>
      </c>
      <c r="C169" s="57" t="s">
        <v>225</v>
      </c>
      <c r="D169" s="58" t="s">
        <v>482</v>
      </c>
      <c r="E169" s="57" t="s">
        <v>18</v>
      </c>
      <c r="F169" s="59">
        <v>17.190000000000001</v>
      </c>
      <c r="G169" s="60">
        <f>'COMPOSIÇÃO DE PREÇO UNITÁRIO'!H89</f>
        <v>72.59</v>
      </c>
      <c r="H169" s="60">
        <f t="shared" si="72"/>
        <v>94.21</v>
      </c>
      <c r="I169" s="60">
        <f t="shared" si="73"/>
        <v>1619.46</v>
      </c>
    </row>
    <row r="170" spans="1:9" ht="25.5" x14ac:dyDescent="0.2">
      <c r="A170" s="57" t="s">
        <v>846</v>
      </c>
      <c r="B170" s="57" t="s">
        <v>268</v>
      </c>
      <c r="C170" s="57" t="s">
        <v>266</v>
      </c>
      <c r="D170" s="58" t="s">
        <v>483</v>
      </c>
      <c r="E170" s="57" t="s">
        <v>18</v>
      </c>
      <c r="F170" s="59">
        <v>1.2</v>
      </c>
      <c r="G170" s="60">
        <f>'COMPOSIÇÃO DE PREÇO UNITÁRIO'!H130</f>
        <v>91</v>
      </c>
      <c r="H170" s="60">
        <f t="shared" si="72"/>
        <v>118.11</v>
      </c>
      <c r="I170" s="60">
        <f t="shared" si="73"/>
        <v>141.72999999999999</v>
      </c>
    </row>
    <row r="171" spans="1:9" ht="25.5" x14ac:dyDescent="0.2">
      <c r="A171" s="57" t="s">
        <v>847</v>
      </c>
      <c r="B171" s="57" t="s">
        <v>268</v>
      </c>
      <c r="C171" s="57" t="s">
        <v>271</v>
      </c>
      <c r="D171" s="58" t="s">
        <v>484</v>
      </c>
      <c r="E171" s="57" t="s">
        <v>18</v>
      </c>
      <c r="F171" s="59">
        <v>5464.8</v>
      </c>
      <c r="G171" s="60">
        <f>'COMPOSIÇÃO DE PREÇO UNITÁRIO'!H145</f>
        <v>57.19</v>
      </c>
      <c r="H171" s="60">
        <f t="shared" ref="H171:H172" si="74">TRUNC(G171*(1+$F$1),2)</f>
        <v>74.22</v>
      </c>
      <c r="I171" s="60">
        <f t="shared" ref="I171:I172" si="75">TRUNC(H171*F171,2)</f>
        <v>405597.45</v>
      </c>
    </row>
    <row r="172" spans="1:9" ht="25.5" x14ac:dyDescent="0.2">
      <c r="A172" s="57" t="s">
        <v>848</v>
      </c>
      <c r="B172" s="57" t="s">
        <v>268</v>
      </c>
      <c r="C172" s="57" t="s">
        <v>272</v>
      </c>
      <c r="D172" s="58" t="s">
        <v>485</v>
      </c>
      <c r="E172" s="57" t="s">
        <v>18</v>
      </c>
      <c r="F172" s="59">
        <v>18.079999999999998</v>
      </c>
      <c r="G172" s="60">
        <f>'COMPOSIÇÃO DE PREÇO UNITÁRIO'!H160</f>
        <v>70.48</v>
      </c>
      <c r="H172" s="60">
        <f t="shared" si="74"/>
        <v>91.47</v>
      </c>
      <c r="I172" s="60">
        <f t="shared" si="75"/>
        <v>1653.77</v>
      </c>
    </row>
    <row r="173" spans="1:9" ht="51" x14ac:dyDescent="0.2">
      <c r="A173" s="57" t="s">
        <v>849</v>
      </c>
      <c r="B173" s="57" t="s">
        <v>11</v>
      </c>
      <c r="C173" s="57" t="s">
        <v>486</v>
      </c>
      <c r="D173" s="58" t="s">
        <v>487</v>
      </c>
      <c r="E173" s="57" t="s">
        <v>18</v>
      </c>
      <c r="F173" s="59">
        <v>16</v>
      </c>
      <c r="G173" s="60">
        <v>25.37</v>
      </c>
      <c r="H173" s="60">
        <f t="shared" si="72"/>
        <v>32.92</v>
      </c>
      <c r="I173" s="60">
        <f t="shared" si="73"/>
        <v>526.72</v>
      </c>
    </row>
    <row r="174" spans="1:9" ht="25.5" x14ac:dyDescent="0.2">
      <c r="A174" s="57" t="s">
        <v>850</v>
      </c>
      <c r="B174" s="57" t="s">
        <v>11</v>
      </c>
      <c r="C174" s="57" t="s">
        <v>488</v>
      </c>
      <c r="D174" s="58" t="s">
        <v>489</v>
      </c>
      <c r="E174" s="57" t="s">
        <v>4</v>
      </c>
      <c r="F174" s="59">
        <v>56</v>
      </c>
      <c r="G174" s="60">
        <v>12.33</v>
      </c>
      <c r="H174" s="60">
        <f t="shared" ref="H174:H189" si="76">TRUNC(G174*(1+$F$1),2)</f>
        <v>16</v>
      </c>
      <c r="I174" s="60">
        <f t="shared" ref="I174:I189" si="77">TRUNC(H174*F174,2)</f>
        <v>896</v>
      </c>
    </row>
    <row r="175" spans="1:9" ht="25.5" x14ac:dyDescent="0.2">
      <c r="A175" s="57" t="s">
        <v>851</v>
      </c>
      <c r="B175" s="57" t="s">
        <v>268</v>
      </c>
      <c r="C175" s="57" t="s">
        <v>348</v>
      </c>
      <c r="D175" s="58" t="s">
        <v>490</v>
      </c>
      <c r="E175" s="57" t="s">
        <v>4</v>
      </c>
      <c r="F175" s="59">
        <v>28</v>
      </c>
      <c r="G175" s="60">
        <f>'COMPOSIÇÃO DE PREÇO UNITÁRIO'!H172</f>
        <v>224.61</v>
      </c>
      <c r="H175" s="60">
        <f t="shared" si="76"/>
        <v>291.52</v>
      </c>
      <c r="I175" s="60">
        <f t="shared" si="77"/>
        <v>8162.56</v>
      </c>
    </row>
    <row r="176" spans="1:9" ht="38.25" x14ac:dyDescent="0.2">
      <c r="A176" s="57" t="s">
        <v>852</v>
      </c>
      <c r="B176" s="57" t="s">
        <v>11</v>
      </c>
      <c r="C176" s="57" t="s">
        <v>491</v>
      </c>
      <c r="D176" s="58" t="s">
        <v>492</v>
      </c>
      <c r="E176" s="57" t="s">
        <v>4</v>
      </c>
      <c r="F176" s="59">
        <v>2</v>
      </c>
      <c r="G176" s="60">
        <v>1067.1600000000001</v>
      </c>
      <c r="H176" s="60">
        <f t="shared" si="76"/>
        <v>1385.09</v>
      </c>
      <c r="I176" s="60">
        <f t="shared" si="77"/>
        <v>2770.18</v>
      </c>
    </row>
    <row r="177" spans="1:9" ht="25.5" x14ac:dyDescent="0.2">
      <c r="A177" s="57" t="s">
        <v>853</v>
      </c>
      <c r="B177" s="57" t="s">
        <v>11</v>
      </c>
      <c r="C177" s="57" t="s">
        <v>493</v>
      </c>
      <c r="D177" s="58" t="s">
        <v>494</v>
      </c>
      <c r="E177" s="57" t="s">
        <v>4</v>
      </c>
      <c r="F177" s="59">
        <v>113</v>
      </c>
      <c r="G177" s="60">
        <v>9.1300000000000008</v>
      </c>
      <c r="H177" s="60">
        <f t="shared" si="76"/>
        <v>11.85</v>
      </c>
      <c r="I177" s="60">
        <f t="shared" si="77"/>
        <v>1339.05</v>
      </c>
    </row>
    <row r="178" spans="1:9" ht="25.5" x14ac:dyDescent="0.2">
      <c r="A178" s="57" t="s">
        <v>854</v>
      </c>
      <c r="B178" s="57" t="s">
        <v>11</v>
      </c>
      <c r="C178" s="57" t="s">
        <v>495</v>
      </c>
      <c r="D178" s="58" t="s">
        <v>496</v>
      </c>
      <c r="E178" s="57" t="s">
        <v>4</v>
      </c>
      <c r="F178" s="59">
        <v>113</v>
      </c>
      <c r="G178" s="60">
        <v>23.97</v>
      </c>
      <c r="H178" s="60">
        <f t="shared" si="76"/>
        <v>31.11</v>
      </c>
      <c r="I178" s="60">
        <f t="shared" si="77"/>
        <v>3515.43</v>
      </c>
    </row>
    <row r="179" spans="1:9" ht="25.5" x14ac:dyDescent="0.2">
      <c r="A179" s="57" t="s">
        <v>855</v>
      </c>
      <c r="B179" s="57" t="s">
        <v>11</v>
      </c>
      <c r="C179" s="57" t="s">
        <v>497</v>
      </c>
      <c r="D179" s="58" t="s">
        <v>498</v>
      </c>
      <c r="E179" s="57" t="s">
        <v>4</v>
      </c>
      <c r="F179" s="59">
        <v>93</v>
      </c>
      <c r="G179" s="60">
        <v>17.04</v>
      </c>
      <c r="H179" s="60">
        <f t="shared" si="76"/>
        <v>22.11</v>
      </c>
      <c r="I179" s="60">
        <f t="shared" si="77"/>
        <v>2056.23</v>
      </c>
    </row>
    <row r="180" spans="1:9" ht="25.5" x14ac:dyDescent="0.2">
      <c r="A180" s="57" t="s">
        <v>856</v>
      </c>
      <c r="B180" s="57" t="s">
        <v>11</v>
      </c>
      <c r="C180" s="57" t="s">
        <v>499</v>
      </c>
      <c r="D180" s="58" t="s">
        <v>500</v>
      </c>
      <c r="E180" s="57" t="s">
        <v>4</v>
      </c>
      <c r="F180" s="59">
        <v>20</v>
      </c>
      <c r="G180" s="60">
        <v>19.079999999999998</v>
      </c>
      <c r="H180" s="60">
        <f t="shared" si="76"/>
        <v>24.76</v>
      </c>
      <c r="I180" s="60">
        <f t="shared" si="77"/>
        <v>495.2</v>
      </c>
    </row>
    <row r="181" spans="1:9" ht="38.25" x14ac:dyDescent="0.2">
      <c r="A181" s="57" t="s">
        <v>857</v>
      </c>
      <c r="B181" s="57" t="s">
        <v>11</v>
      </c>
      <c r="C181" s="57" t="s">
        <v>501</v>
      </c>
      <c r="D181" s="58" t="s">
        <v>502</v>
      </c>
      <c r="E181" s="57" t="s">
        <v>4</v>
      </c>
      <c r="F181" s="59">
        <v>22</v>
      </c>
      <c r="G181" s="60">
        <v>567.16</v>
      </c>
      <c r="H181" s="60">
        <f t="shared" si="76"/>
        <v>736.12</v>
      </c>
      <c r="I181" s="60">
        <f t="shared" si="77"/>
        <v>16194.64</v>
      </c>
    </row>
    <row r="182" spans="1:9" ht="25.5" x14ac:dyDescent="0.2">
      <c r="A182" s="57" t="s">
        <v>858</v>
      </c>
      <c r="B182" s="57" t="s">
        <v>11</v>
      </c>
      <c r="C182" s="57" t="s">
        <v>503</v>
      </c>
      <c r="D182" s="58" t="s">
        <v>504</v>
      </c>
      <c r="E182" s="57" t="s">
        <v>4</v>
      </c>
      <c r="F182" s="59">
        <v>267</v>
      </c>
      <c r="G182" s="60">
        <v>13.36</v>
      </c>
      <c r="H182" s="60">
        <f t="shared" si="76"/>
        <v>17.34</v>
      </c>
      <c r="I182" s="60">
        <f t="shared" si="77"/>
        <v>4629.78</v>
      </c>
    </row>
    <row r="183" spans="1:9" ht="25.5" x14ac:dyDescent="0.2">
      <c r="A183" s="57" t="s">
        <v>859</v>
      </c>
      <c r="B183" s="57" t="s">
        <v>11</v>
      </c>
      <c r="C183" s="57" t="s">
        <v>505</v>
      </c>
      <c r="D183" s="58" t="s">
        <v>506</v>
      </c>
      <c r="E183" s="57" t="s">
        <v>4</v>
      </c>
      <c r="F183" s="59">
        <v>3</v>
      </c>
      <c r="G183" s="60">
        <v>40.86</v>
      </c>
      <c r="H183" s="60">
        <f t="shared" si="76"/>
        <v>53.03</v>
      </c>
      <c r="I183" s="60">
        <f t="shared" si="77"/>
        <v>159.09</v>
      </c>
    </row>
    <row r="184" spans="1:9" ht="25.5" x14ac:dyDescent="0.2">
      <c r="A184" s="57" t="s">
        <v>860</v>
      </c>
      <c r="B184" s="57" t="s">
        <v>11</v>
      </c>
      <c r="C184" s="57" t="s">
        <v>507</v>
      </c>
      <c r="D184" s="58" t="s">
        <v>508</v>
      </c>
      <c r="E184" s="57" t="s">
        <v>4</v>
      </c>
      <c r="F184" s="59">
        <v>24</v>
      </c>
      <c r="G184" s="60">
        <v>28.06</v>
      </c>
      <c r="H184" s="60">
        <f t="shared" si="76"/>
        <v>36.409999999999997</v>
      </c>
      <c r="I184" s="60">
        <f t="shared" si="77"/>
        <v>873.84</v>
      </c>
    </row>
    <row r="185" spans="1:9" ht="25.5" x14ac:dyDescent="0.2">
      <c r="A185" s="57" t="s">
        <v>861</v>
      </c>
      <c r="B185" s="57" t="s">
        <v>11</v>
      </c>
      <c r="C185" s="57" t="s">
        <v>509</v>
      </c>
      <c r="D185" s="58" t="s">
        <v>510</v>
      </c>
      <c r="E185" s="57" t="s">
        <v>4</v>
      </c>
      <c r="F185" s="59">
        <v>94</v>
      </c>
      <c r="G185" s="60">
        <v>22.67</v>
      </c>
      <c r="H185" s="60">
        <f t="shared" si="76"/>
        <v>29.42</v>
      </c>
      <c r="I185" s="60">
        <f t="shared" si="77"/>
        <v>2765.48</v>
      </c>
    </row>
    <row r="186" spans="1:9" ht="25.5" x14ac:dyDescent="0.2">
      <c r="A186" s="57" t="s">
        <v>862</v>
      </c>
      <c r="B186" s="57" t="s">
        <v>11</v>
      </c>
      <c r="C186" s="57" t="s">
        <v>511</v>
      </c>
      <c r="D186" s="58" t="s">
        <v>512</v>
      </c>
      <c r="E186" s="57" t="s">
        <v>4</v>
      </c>
      <c r="F186" s="59">
        <v>7</v>
      </c>
      <c r="G186" s="60">
        <v>49.19</v>
      </c>
      <c r="H186" s="60">
        <f t="shared" si="76"/>
        <v>63.84</v>
      </c>
      <c r="I186" s="60">
        <f t="shared" si="77"/>
        <v>446.88</v>
      </c>
    </row>
    <row r="187" spans="1:9" ht="25.5" x14ac:dyDescent="0.2">
      <c r="A187" s="57" t="s">
        <v>863</v>
      </c>
      <c r="B187" s="57" t="s">
        <v>11</v>
      </c>
      <c r="C187" s="57" t="s">
        <v>513</v>
      </c>
      <c r="D187" s="58" t="s">
        <v>514</v>
      </c>
      <c r="E187" s="57" t="s">
        <v>4</v>
      </c>
      <c r="F187" s="59">
        <v>137</v>
      </c>
      <c r="G187" s="60">
        <v>27</v>
      </c>
      <c r="H187" s="60">
        <f t="shared" si="76"/>
        <v>35.04</v>
      </c>
      <c r="I187" s="60">
        <f t="shared" si="77"/>
        <v>4800.4799999999996</v>
      </c>
    </row>
    <row r="188" spans="1:9" ht="38.25" x14ac:dyDescent="0.2">
      <c r="A188" s="57" t="s">
        <v>864</v>
      </c>
      <c r="B188" s="57" t="s">
        <v>11</v>
      </c>
      <c r="C188" s="57" t="s">
        <v>515</v>
      </c>
      <c r="D188" s="58" t="s">
        <v>516</v>
      </c>
      <c r="E188" s="57" t="s">
        <v>4</v>
      </c>
      <c r="F188" s="59">
        <v>2</v>
      </c>
      <c r="G188" s="60">
        <v>59.93</v>
      </c>
      <c r="H188" s="60">
        <f t="shared" si="76"/>
        <v>77.78</v>
      </c>
      <c r="I188" s="60">
        <f t="shared" si="77"/>
        <v>155.56</v>
      </c>
    </row>
    <row r="189" spans="1:9" ht="25.5" x14ac:dyDescent="0.2">
      <c r="A189" s="57" t="s">
        <v>865</v>
      </c>
      <c r="B189" s="57" t="s">
        <v>11</v>
      </c>
      <c r="C189" s="57" t="s">
        <v>517</v>
      </c>
      <c r="D189" s="58" t="s">
        <v>518</v>
      </c>
      <c r="E189" s="57" t="s">
        <v>4</v>
      </c>
      <c r="F189" s="59">
        <v>2</v>
      </c>
      <c r="G189" s="60">
        <v>40.22</v>
      </c>
      <c r="H189" s="60">
        <f t="shared" si="76"/>
        <v>52.2</v>
      </c>
      <c r="I189" s="60">
        <f t="shared" si="77"/>
        <v>104.4</v>
      </c>
    </row>
    <row r="190" spans="1:9" ht="25.5" x14ac:dyDescent="0.2">
      <c r="A190" s="57" t="s">
        <v>866</v>
      </c>
      <c r="B190" s="57" t="s">
        <v>11</v>
      </c>
      <c r="C190" s="57" t="s">
        <v>519</v>
      </c>
      <c r="D190" s="58" t="s">
        <v>520</v>
      </c>
      <c r="E190" s="57" t="s">
        <v>4</v>
      </c>
      <c r="F190" s="59">
        <v>93</v>
      </c>
      <c r="G190" s="60">
        <v>20.07</v>
      </c>
      <c r="H190" s="60">
        <f t="shared" ref="H190:H192" si="78">TRUNC(G190*(1+$F$1),2)</f>
        <v>26.04</v>
      </c>
      <c r="I190" s="60">
        <f t="shared" ref="I190:I191" si="79">TRUNC(H190*F190,2)</f>
        <v>2421.7199999999998</v>
      </c>
    </row>
    <row r="191" spans="1:9" ht="25.5" x14ac:dyDescent="0.2">
      <c r="A191" s="57" t="s">
        <v>867</v>
      </c>
      <c r="B191" s="57" t="s">
        <v>11</v>
      </c>
      <c r="C191" s="57" t="s">
        <v>521</v>
      </c>
      <c r="D191" s="58" t="s">
        <v>522</v>
      </c>
      <c r="E191" s="57" t="s">
        <v>4</v>
      </c>
      <c r="F191" s="59">
        <v>44</v>
      </c>
      <c r="G191" s="60">
        <v>22.11</v>
      </c>
      <c r="H191" s="60">
        <f t="shared" si="78"/>
        <v>28.69</v>
      </c>
      <c r="I191" s="60">
        <f t="shared" si="79"/>
        <v>1262.3599999999999</v>
      </c>
    </row>
    <row r="192" spans="1:9" ht="38.25" x14ac:dyDescent="0.2">
      <c r="A192" s="57" t="s">
        <v>868</v>
      </c>
      <c r="B192" s="57" t="s">
        <v>268</v>
      </c>
      <c r="C192" s="57" t="s">
        <v>349</v>
      </c>
      <c r="D192" s="58" t="s">
        <v>523</v>
      </c>
      <c r="E192" s="57" t="s">
        <v>4</v>
      </c>
      <c r="F192" s="59">
        <v>153</v>
      </c>
      <c r="G192" s="60">
        <f>'COMPOSIÇÃO DE PREÇO UNITÁRIO'!H187</f>
        <v>49.73</v>
      </c>
      <c r="H192" s="60">
        <f t="shared" si="78"/>
        <v>64.540000000000006</v>
      </c>
      <c r="I192" s="60">
        <f t="shared" ref="I192" si="80">TRUNC(H192*F192,2)</f>
        <v>9874.6200000000008</v>
      </c>
    </row>
    <row r="193" spans="1:9" ht="25.5" x14ac:dyDescent="0.2">
      <c r="A193" s="57" t="s">
        <v>869</v>
      </c>
      <c r="B193" s="57" t="s">
        <v>11</v>
      </c>
      <c r="C193" s="57" t="s">
        <v>524</v>
      </c>
      <c r="D193" s="58" t="s">
        <v>525</v>
      </c>
      <c r="E193" s="57" t="s">
        <v>4</v>
      </c>
      <c r="F193" s="59">
        <v>115</v>
      </c>
      <c r="G193" s="60">
        <v>10.34</v>
      </c>
      <c r="H193" s="60">
        <f t="shared" ref="H193:H207" si="81">TRUNC(G193*(1+$F$1),2)</f>
        <v>13.42</v>
      </c>
      <c r="I193" s="60">
        <f t="shared" ref="I193:I207" si="82">TRUNC(H193*F193,2)</f>
        <v>1543.3</v>
      </c>
    </row>
    <row r="194" spans="1:9" ht="25.5" x14ac:dyDescent="0.2">
      <c r="A194" s="57" t="s">
        <v>870</v>
      </c>
      <c r="B194" s="57" t="s">
        <v>11</v>
      </c>
      <c r="C194" s="57" t="s">
        <v>526</v>
      </c>
      <c r="D194" s="58" t="s">
        <v>527</v>
      </c>
      <c r="E194" s="57" t="s">
        <v>4</v>
      </c>
      <c r="F194" s="59">
        <v>166</v>
      </c>
      <c r="G194" s="60">
        <v>253.27</v>
      </c>
      <c r="H194" s="60">
        <f t="shared" si="81"/>
        <v>328.72</v>
      </c>
      <c r="I194" s="60">
        <f t="shared" si="82"/>
        <v>54567.519999999997</v>
      </c>
    </row>
    <row r="195" spans="1:9" ht="38.25" x14ac:dyDescent="0.2">
      <c r="A195" s="57" t="s">
        <v>871</v>
      </c>
      <c r="B195" s="57" t="s">
        <v>11</v>
      </c>
      <c r="C195" s="57" t="s">
        <v>528</v>
      </c>
      <c r="D195" s="58" t="s">
        <v>529</v>
      </c>
      <c r="E195" s="57" t="s">
        <v>4</v>
      </c>
      <c r="F195" s="59">
        <v>115</v>
      </c>
      <c r="G195" s="60">
        <v>303.57</v>
      </c>
      <c r="H195" s="60">
        <f t="shared" si="81"/>
        <v>394.01</v>
      </c>
      <c r="I195" s="60">
        <f t="shared" si="82"/>
        <v>45311.15</v>
      </c>
    </row>
    <row r="196" spans="1:9" ht="38.25" x14ac:dyDescent="0.2">
      <c r="A196" s="57" t="s">
        <v>872</v>
      </c>
      <c r="B196" s="57" t="s">
        <v>11</v>
      </c>
      <c r="C196" s="57" t="s">
        <v>530</v>
      </c>
      <c r="D196" s="58" t="s">
        <v>531</v>
      </c>
      <c r="E196" s="57" t="s">
        <v>18</v>
      </c>
      <c r="F196" s="59">
        <v>63.37</v>
      </c>
      <c r="G196" s="60">
        <v>52.16</v>
      </c>
      <c r="H196" s="60">
        <f t="shared" si="81"/>
        <v>67.69</v>
      </c>
      <c r="I196" s="60">
        <f t="shared" si="82"/>
        <v>4289.51</v>
      </c>
    </row>
    <row r="197" spans="1:9" ht="38.25" x14ac:dyDescent="0.2">
      <c r="A197" s="57" t="s">
        <v>873</v>
      </c>
      <c r="B197" s="57" t="s">
        <v>11</v>
      </c>
      <c r="C197" s="57" t="s">
        <v>532</v>
      </c>
      <c r="D197" s="58" t="s">
        <v>533</v>
      </c>
      <c r="E197" s="57" t="s">
        <v>18</v>
      </c>
      <c r="F197" s="59">
        <v>253.48</v>
      </c>
      <c r="G197" s="60">
        <v>93.56</v>
      </c>
      <c r="H197" s="60">
        <f t="shared" si="81"/>
        <v>121.43</v>
      </c>
      <c r="I197" s="60">
        <f t="shared" si="82"/>
        <v>30780.07</v>
      </c>
    </row>
    <row r="198" spans="1:9" ht="25.5" x14ac:dyDescent="0.2">
      <c r="A198" s="57" t="s">
        <v>874</v>
      </c>
      <c r="B198" s="57" t="s">
        <v>11</v>
      </c>
      <c r="C198" s="57" t="s">
        <v>534</v>
      </c>
      <c r="D198" s="58" t="s">
        <v>535</v>
      </c>
      <c r="E198" s="57" t="s">
        <v>18</v>
      </c>
      <c r="F198" s="59">
        <v>10222.870000000001</v>
      </c>
      <c r="G198" s="60">
        <v>4.28</v>
      </c>
      <c r="H198" s="60">
        <f t="shared" si="81"/>
        <v>5.55</v>
      </c>
      <c r="I198" s="60">
        <f t="shared" si="82"/>
        <v>56736.92</v>
      </c>
    </row>
    <row r="199" spans="1:9" ht="25.5" x14ac:dyDescent="0.2">
      <c r="A199" s="57" t="s">
        <v>875</v>
      </c>
      <c r="B199" s="57" t="s">
        <v>11</v>
      </c>
      <c r="C199" s="57" t="s">
        <v>536</v>
      </c>
      <c r="D199" s="58" t="s">
        <v>537</v>
      </c>
      <c r="E199" s="57" t="s">
        <v>18</v>
      </c>
      <c r="F199" s="59">
        <v>144.69999999999999</v>
      </c>
      <c r="G199" s="60">
        <v>12.22</v>
      </c>
      <c r="H199" s="60">
        <f t="shared" si="81"/>
        <v>15.86</v>
      </c>
      <c r="I199" s="60">
        <f t="shared" si="82"/>
        <v>2294.94</v>
      </c>
    </row>
    <row r="200" spans="1:9" ht="25.5" x14ac:dyDescent="0.2">
      <c r="A200" s="57" t="s">
        <v>876</v>
      </c>
      <c r="B200" s="57" t="s">
        <v>11</v>
      </c>
      <c r="C200" s="57" t="s">
        <v>538</v>
      </c>
      <c r="D200" s="58" t="s">
        <v>539</v>
      </c>
      <c r="E200" s="57" t="s">
        <v>18</v>
      </c>
      <c r="F200" s="59">
        <v>74.06</v>
      </c>
      <c r="G200" s="60">
        <v>11.71</v>
      </c>
      <c r="H200" s="60">
        <f t="shared" si="81"/>
        <v>15.19</v>
      </c>
      <c r="I200" s="60">
        <f t="shared" si="82"/>
        <v>1124.97</v>
      </c>
    </row>
    <row r="201" spans="1:9" ht="38.25" x14ac:dyDescent="0.2">
      <c r="A201" s="57" t="s">
        <v>877</v>
      </c>
      <c r="B201" s="57" t="s">
        <v>11</v>
      </c>
      <c r="C201" s="57" t="s">
        <v>540</v>
      </c>
      <c r="D201" s="58" t="s">
        <v>541</v>
      </c>
      <c r="E201" s="57" t="s">
        <v>18</v>
      </c>
      <c r="F201" s="59">
        <v>2.2000000000000002</v>
      </c>
      <c r="G201" s="60">
        <v>26.32</v>
      </c>
      <c r="H201" s="60">
        <f t="shared" si="81"/>
        <v>34.159999999999997</v>
      </c>
      <c r="I201" s="60">
        <f t="shared" si="82"/>
        <v>75.150000000000006</v>
      </c>
    </row>
    <row r="202" spans="1:9" ht="25.5" x14ac:dyDescent="0.2">
      <c r="A202" s="57" t="s">
        <v>878</v>
      </c>
      <c r="B202" s="57" t="s">
        <v>11</v>
      </c>
      <c r="C202" s="57" t="s">
        <v>542</v>
      </c>
      <c r="D202" s="58" t="s">
        <v>543</v>
      </c>
      <c r="E202" s="57" t="s">
        <v>4</v>
      </c>
      <c r="F202" s="59">
        <v>1</v>
      </c>
      <c r="G202" s="60">
        <v>1107.71</v>
      </c>
      <c r="H202" s="60">
        <f t="shared" si="81"/>
        <v>1437.72</v>
      </c>
      <c r="I202" s="60">
        <f t="shared" si="82"/>
        <v>1437.72</v>
      </c>
    </row>
    <row r="203" spans="1:9" ht="25.5" x14ac:dyDescent="0.2">
      <c r="A203" s="57" t="s">
        <v>879</v>
      </c>
      <c r="B203" s="57" t="s">
        <v>11</v>
      </c>
      <c r="C203" s="57" t="s">
        <v>544</v>
      </c>
      <c r="D203" s="58" t="s">
        <v>545</v>
      </c>
      <c r="E203" s="57" t="s">
        <v>4</v>
      </c>
      <c r="F203" s="59">
        <v>2</v>
      </c>
      <c r="G203" s="60">
        <v>2380.9299999999998</v>
      </c>
      <c r="H203" s="60">
        <f t="shared" si="81"/>
        <v>3090.26</v>
      </c>
      <c r="I203" s="60">
        <f t="shared" si="82"/>
        <v>6180.52</v>
      </c>
    </row>
    <row r="204" spans="1:9" ht="25.5" x14ac:dyDescent="0.2">
      <c r="A204" s="57" t="s">
        <v>880</v>
      </c>
      <c r="B204" s="57" t="s">
        <v>11</v>
      </c>
      <c r="C204" s="57" t="s">
        <v>546</v>
      </c>
      <c r="D204" s="58" t="s">
        <v>547</v>
      </c>
      <c r="E204" s="57" t="s">
        <v>4</v>
      </c>
      <c r="F204" s="59">
        <v>1</v>
      </c>
      <c r="G204" s="60">
        <v>98.94</v>
      </c>
      <c r="H204" s="60">
        <f t="shared" si="81"/>
        <v>128.41</v>
      </c>
      <c r="I204" s="60">
        <f t="shared" si="82"/>
        <v>128.41</v>
      </c>
    </row>
    <row r="205" spans="1:9" ht="25.5" x14ac:dyDescent="0.2">
      <c r="A205" s="57" t="s">
        <v>881</v>
      </c>
      <c r="B205" s="57" t="s">
        <v>11</v>
      </c>
      <c r="C205" s="57" t="s">
        <v>548</v>
      </c>
      <c r="D205" s="58" t="s">
        <v>549</v>
      </c>
      <c r="E205" s="57" t="s">
        <v>4</v>
      </c>
      <c r="F205" s="59">
        <v>2</v>
      </c>
      <c r="G205" s="60">
        <v>76.930000000000007</v>
      </c>
      <c r="H205" s="60">
        <f t="shared" si="81"/>
        <v>99.84</v>
      </c>
      <c r="I205" s="60">
        <f t="shared" si="82"/>
        <v>199.68</v>
      </c>
    </row>
    <row r="206" spans="1:9" ht="25.5" x14ac:dyDescent="0.2">
      <c r="A206" s="57" t="s">
        <v>882</v>
      </c>
      <c r="B206" s="57" t="s">
        <v>11</v>
      </c>
      <c r="C206" s="57" t="s">
        <v>550</v>
      </c>
      <c r="D206" s="58" t="s">
        <v>551</v>
      </c>
      <c r="E206" s="57" t="s">
        <v>4</v>
      </c>
      <c r="F206" s="59">
        <v>2</v>
      </c>
      <c r="G206" s="60">
        <v>450.43</v>
      </c>
      <c r="H206" s="60">
        <f t="shared" si="81"/>
        <v>584.62</v>
      </c>
      <c r="I206" s="60">
        <f t="shared" si="82"/>
        <v>1169.24</v>
      </c>
    </row>
    <row r="207" spans="1:9" ht="25.5" x14ac:dyDescent="0.2">
      <c r="A207" s="57" t="s">
        <v>883</v>
      </c>
      <c r="B207" s="57" t="s">
        <v>11</v>
      </c>
      <c r="C207" s="57" t="s">
        <v>552</v>
      </c>
      <c r="D207" s="58" t="s">
        <v>553</v>
      </c>
      <c r="E207" s="57" t="s">
        <v>4</v>
      </c>
      <c r="F207" s="59">
        <v>2</v>
      </c>
      <c r="G207" s="60">
        <v>78.47</v>
      </c>
      <c r="H207" s="60">
        <f t="shared" si="81"/>
        <v>101.84</v>
      </c>
      <c r="I207" s="60">
        <f t="shared" si="82"/>
        <v>203.68</v>
      </c>
    </row>
    <row r="208" spans="1:9" ht="25.5" x14ac:dyDescent="0.2">
      <c r="A208" s="57" t="s">
        <v>884</v>
      </c>
      <c r="B208" s="57" t="s">
        <v>11</v>
      </c>
      <c r="C208" s="57" t="s">
        <v>554</v>
      </c>
      <c r="D208" s="58" t="s">
        <v>555</v>
      </c>
      <c r="E208" s="57" t="s">
        <v>4</v>
      </c>
      <c r="F208" s="59">
        <v>1</v>
      </c>
      <c r="G208" s="60">
        <v>81.66</v>
      </c>
      <c r="H208" s="60">
        <f t="shared" ref="H208:H228" si="83">TRUNC(G208*(1+$F$1),2)</f>
        <v>105.98</v>
      </c>
      <c r="I208" s="60">
        <f t="shared" ref="I208:I228" si="84">TRUNC(H208*F208,2)</f>
        <v>105.98</v>
      </c>
    </row>
    <row r="209" spans="1:9" ht="25.5" x14ac:dyDescent="0.2">
      <c r="A209" s="57" t="s">
        <v>885</v>
      </c>
      <c r="B209" s="57" t="s">
        <v>268</v>
      </c>
      <c r="C209" s="57" t="s">
        <v>350</v>
      </c>
      <c r="D209" s="58" t="s">
        <v>556</v>
      </c>
      <c r="E209" s="57" t="s">
        <v>4</v>
      </c>
      <c r="F209" s="59">
        <v>15</v>
      </c>
      <c r="G209" s="60">
        <f>'COMPOSIÇÃO DE PREÇO UNITÁRIO'!H199</f>
        <v>169.45</v>
      </c>
      <c r="H209" s="60">
        <f t="shared" si="83"/>
        <v>219.93</v>
      </c>
      <c r="I209" s="60">
        <f t="shared" si="84"/>
        <v>3298.95</v>
      </c>
    </row>
    <row r="210" spans="1:9" ht="38.25" x14ac:dyDescent="0.2">
      <c r="A210" s="57" t="s">
        <v>886</v>
      </c>
      <c r="B210" s="57" t="s">
        <v>11</v>
      </c>
      <c r="C210" s="57" t="s">
        <v>557</v>
      </c>
      <c r="D210" s="58" t="s">
        <v>558</v>
      </c>
      <c r="E210" s="57" t="s">
        <v>4</v>
      </c>
      <c r="F210" s="59">
        <v>1</v>
      </c>
      <c r="G210" s="60">
        <v>600.86</v>
      </c>
      <c r="H210" s="60">
        <f t="shared" si="83"/>
        <v>779.86</v>
      </c>
      <c r="I210" s="60">
        <f t="shared" si="84"/>
        <v>779.86</v>
      </c>
    </row>
    <row r="211" spans="1:9" ht="38.25" x14ac:dyDescent="0.2">
      <c r="A211" s="57" t="s">
        <v>887</v>
      </c>
      <c r="B211" s="57" t="s">
        <v>11</v>
      </c>
      <c r="C211" s="57" t="s">
        <v>559</v>
      </c>
      <c r="D211" s="58" t="s">
        <v>560</v>
      </c>
      <c r="E211" s="57" t="s">
        <v>4</v>
      </c>
      <c r="F211" s="59">
        <v>1</v>
      </c>
      <c r="G211" s="60">
        <v>642.84</v>
      </c>
      <c r="H211" s="60">
        <f t="shared" si="83"/>
        <v>834.35</v>
      </c>
      <c r="I211" s="60">
        <f t="shared" si="84"/>
        <v>834.35</v>
      </c>
    </row>
    <row r="212" spans="1:9" ht="38.25" x14ac:dyDescent="0.2">
      <c r="A212" s="57" t="s">
        <v>888</v>
      </c>
      <c r="B212" s="57" t="s">
        <v>11</v>
      </c>
      <c r="C212" s="57" t="s">
        <v>561</v>
      </c>
      <c r="D212" s="58" t="s">
        <v>562</v>
      </c>
      <c r="E212" s="57" t="s">
        <v>4</v>
      </c>
      <c r="F212" s="59">
        <v>1</v>
      </c>
      <c r="G212" s="60">
        <v>739.94</v>
      </c>
      <c r="H212" s="60">
        <f t="shared" si="83"/>
        <v>960.38</v>
      </c>
      <c r="I212" s="60">
        <f t="shared" si="84"/>
        <v>960.38</v>
      </c>
    </row>
    <row r="213" spans="1:9" ht="25.5" x14ac:dyDescent="0.2">
      <c r="A213" s="57" t="s">
        <v>889</v>
      </c>
      <c r="B213" s="57" t="s">
        <v>11</v>
      </c>
      <c r="C213" s="57" t="s">
        <v>563</v>
      </c>
      <c r="D213" s="58" t="s">
        <v>564</v>
      </c>
      <c r="E213" s="57" t="s">
        <v>4</v>
      </c>
      <c r="F213" s="59">
        <v>16</v>
      </c>
      <c r="G213" s="60">
        <v>529.96</v>
      </c>
      <c r="H213" s="60">
        <f t="shared" si="83"/>
        <v>687.84</v>
      </c>
      <c r="I213" s="60">
        <f t="shared" si="84"/>
        <v>11005.44</v>
      </c>
    </row>
    <row r="214" spans="1:9" ht="25.5" x14ac:dyDescent="0.2">
      <c r="A214" s="57" t="s">
        <v>890</v>
      </c>
      <c r="B214" s="57" t="s">
        <v>11</v>
      </c>
      <c r="C214" s="57" t="s">
        <v>565</v>
      </c>
      <c r="D214" s="58" t="s">
        <v>566</v>
      </c>
      <c r="E214" s="57" t="s">
        <v>4</v>
      </c>
      <c r="F214" s="59">
        <v>2</v>
      </c>
      <c r="G214" s="60">
        <v>17.54</v>
      </c>
      <c r="H214" s="60">
        <f t="shared" si="83"/>
        <v>22.76</v>
      </c>
      <c r="I214" s="60">
        <f t="shared" si="84"/>
        <v>45.52</v>
      </c>
    </row>
    <row r="215" spans="1:9" ht="25.5" x14ac:dyDescent="0.2">
      <c r="A215" s="57" t="s">
        <v>891</v>
      </c>
      <c r="B215" s="57" t="s">
        <v>11</v>
      </c>
      <c r="C215" s="57" t="s">
        <v>567</v>
      </c>
      <c r="D215" s="58" t="s">
        <v>568</v>
      </c>
      <c r="E215" s="57" t="s">
        <v>4</v>
      </c>
      <c r="F215" s="59">
        <v>2</v>
      </c>
      <c r="G215" s="60">
        <v>35.93</v>
      </c>
      <c r="H215" s="60">
        <f t="shared" si="83"/>
        <v>46.63</v>
      </c>
      <c r="I215" s="60">
        <f t="shared" si="84"/>
        <v>93.26</v>
      </c>
    </row>
    <row r="216" spans="1:9" ht="38.25" x14ac:dyDescent="0.2">
      <c r="A216" s="57" t="s">
        <v>892</v>
      </c>
      <c r="B216" s="57" t="s">
        <v>11</v>
      </c>
      <c r="C216" s="57" t="s">
        <v>569</v>
      </c>
      <c r="D216" s="58" t="s">
        <v>570</v>
      </c>
      <c r="E216" s="57" t="s">
        <v>4</v>
      </c>
      <c r="F216" s="59">
        <v>7</v>
      </c>
      <c r="G216" s="60">
        <v>12.99</v>
      </c>
      <c r="H216" s="60">
        <f t="shared" si="83"/>
        <v>16.86</v>
      </c>
      <c r="I216" s="60">
        <f t="shared" si="84"/>
        <v>118.02</v>
      </c>
    </row>
    <row r="217" spans="1:9" ht="38.25" x14ac:dyDescent="0.2">
      <c r="A217" s="57" t="s">
        <v>893</v>
      </c>
      <c r="B217" s="57" t="s">
        <v>11</v>
      </c>
      <c r="C217" s="57" t="s">
        <v>571</v>
      </c>
      <c r="D217" s="58" t="s">
        <v>572</v>
      </c>
      <c r="E217" s="57" t="s">
        <v>18</v>
      </c>
      <c r="F217" s="59">
        <v>3</v>
      </c>
      <c r="G217" s="60">
        <v>23.22</v>
      </c>
      <c r="H217" s="60">
        <f t="shared" si="83"/>
        <v>30.13</v>
      </c>
      <c r="I217" s="60">
        <f t="shared" si="84"/>
        <v>90.39</v>
      </c>
    </row>
    <row r="218" spans="1:9" ht="25.5" x14ac:dyDescent="0.2">
      <c r="A218" s="57" t="s">
        <v>894</v>
      </c>
      <c r="B218" s="57" t="s">
        <v>11</v>
      </c>
      <c r="C218" s="57" t="s">
        <v>573</v>
      </c>
      <c r="D218" s="58" t="s">
        <v>574</v>
      </c>
      <c r="E218" s="57" t="s">
        <v>4</v>
      </c>
      <c r="F218" s="59">
        <v>1</v>
      </c>
      <c r="G218" s="60">
        <v>59.85</v>
      </c>
      <c r="H218" s="60">
        <f t="shared" si="83"/>
        <v>77.680000000000007</v>
      </c>
      <c r="I218" s="60">
        <f t="shared" si="84"/>
        <v>77.680000000000007</v>
      </c>
    </row>
    <row r="219" spans="1:9" ht="25.5" x14ac:dyDescent="0.2">
      <c r="A219" s="57" t="s">
        <v>895</v>
      </c>
      <c r="B219" s="57" t="s">
        <v>11</v>
      </c>
      <c r="C219" s="57" t="s">
        <v>575</v>
      </c>
      <c r="D219" s="58" t="s">
        <v>576</v>
      </c>
      <c r="E219" s="57" t="s">
        <v>4</v>
      </c>
      <c r="F219" s="59">
        <v>1</v>
      </c>
      <c r="G219" s="60">
        <v>82.75</v>
      </c>
      <c r="H219" s="60">
        <f t="shared" si="83"/>
        <v>107.4</v>
      </c>
      <c r="I219" s="60">
        <f t="shared" si="84"/>
        <v>107.4</v>
      </c>
    </row>
    <row r="220" spans="1:9" ht="25.5" x14ac:dyDescent="0.2">
      <c r="A220" s="57" t="s">
        <v>896</v>
      </c>
      <c r="B220" s="57" t="s">
        <v>11</v>
      </c>
      <c r="C220" s="57" t="s">
        <v>577</v>
      </c>
      <c r="D220" s="58" t="s">
        <v>578</v>
      </c>
      <c r="E220" s="57" t="s">
        <v>4</v>
      </c>
      <c r="F220" s="59">
        <v>1</v>
      </c>
      <c r="G220" s="60">
        <v>6.76</v>
      </c>
      <c r="H220" s="60">
        <f t="shared" si="83"/>
        <v>8.77</v>
      </c>
      <c r="I220" s="60">
        <f t="shared" si="84"/>
        <v>8.77</v>
      </c>
    </row>
    <row r="221" spans="1:9" ht="38.25" x14ac:dyDescent="0.2">
      <c r="A221" s="57" t="s">
        <v>897</v>
      </c>
      <c r="B221" s="57" t="s">
        <v>11</v>
      </c>
      <c r="C221" s="57" t="s">
        <v>579</v>
      </c>
      <c r="D221" s="58" t="s">
        <v>580</v>
      </c>
      <c r="E221" s="57" t="s">
        <v>18</v>
      </c>
      <c r="F221" s="59">
        <v>1</v>
      </c>
      <c r="G221" s="60">
        <v>120.84</v>
      </c>
      <c r="H221" s="60">
        <f t="shared" si="83"/>
        <v>156.84</v>
      </c>
      <c r="I221" s="60">
        <f t="shared" si="84"/>
        <v>156.84</v>
      </c>
    </row>
    <row r="222" spans="1:9" ht="51" x14ac:dyDescent="0.2">
      <c r="A222" s="57" t="s">
        <v>898</v>
      </c>
      <c r="B222" s="57" t="s">
        <v>11</v>
      </c>
      <c r="C222" s="57" t="s">
        <v>581</v>
      </c>
      <c r="D222" s="58" t="s">
        <v>582</v>
      </c>
      <c r="E222" s="57" t="s">
        <v>18</v>
      </c>
      <c r="F222" s="59">
        <v>1803</v>
      </c>
      <c r="G222" s="60">
        <v>3.03</v>
      </c>
      <c r="H222" s="60">
        <f t="shared" ref="H222:H227" si="85">TRUNC(G222*(1+$F$1),2)</f>
        <v>3.93</v>
      </c>
      <c r="I222" s="60">
        <f t="shared" ref="I222:I227" si="86">TRUNC(H222*F222,2)</f>
        <v>7085.79</v>
      </c>
    </row>
    <row r="223" spans="1:9" ht="25.5" x14ac:dyDescent="0.2">
      <c r="A223" s="57" t="s">
        <v>899</v>
      </c>
      <c r="B223" s="57" t="s">
        <v>11</v>
      </c>
      <c r="C223" s="57" t="s">
        <v>583</v>
      </c>
      <c r="D223" s="58" t="s">
        <v>584</v>
      </c>
      <c r="E223" s="57" t="s">
        <v>18</v>
      </c>
      <c r="F223" s="59">
        <v>245.4</v>
      </c>
      <c r="G223" s="60">
        <v>14.27</v>
      </c>
      <c r="H223" s="60">
        <f t="shared" si="85"/>
        <v>18.52</v>
      </c>
      <c r="I223" s="60">
        <f t="shared" si="86"/>
        <v>4544.8</v>
      </c>
    </row>
    <row r="224" spans="1:9" ht="25.5" x14ac:dyDescent="0.2">
      <c r="A224" s="57" t="s">
        <v>900</v>
      </c>
      <c r="B224" s="57" t="s">
        <v>11</v>
      </c>
      <c r="C224" s="57" t="s">
        <v>585</v>
      </c>
      <c r="D224" s="58" t="s">
        <v>586</v>
      </c>
      <c r="E224" s="57" t="s">
        <v>18</v>
      </c>
      <c r="F224" s="59">
        <v>36</v>
      </c>
      <c r="G224" s="60">
        <v>22.41</v>
      </c>
      <c r="H224" s="60">
        <f t="shared" si="85"/>
        <v>29.08</v>
      </c>
      <c r="I224" s="60">
        <f t="shared" si="86"/>
        <v>1046.8800000000001</v>
      </c>
    </row>
    <row r="225" spans="1:9" ht="38.25" x14ac:dyDescent="0.2">
      <c r="A225" s="57" t="s">
        <v>901</v>
      </c>
      <c r="B225" s="57" t="s">
        <v>11</v>
      </c>
      <c r="C225" s="57" t="s">
        <v>587</v>
      </c>
      <c r="D225" s="58" t="s">
        <v>588</v>
      </c>
      <c r="E225" s="57" t="s">
        <v>18</v>
      </c>
      <c r="F225" s="59">
        <v>144</v>
      </c>
      <c r="G225" s="60">
        <v>35.840000000000003</v>
      </c>
      <c r="H225" s="60">
        <f t="shared" si="85"/>
        <v>46.51</v>
      </c>
      <c r="I225" s="60">
        <f t="shared" si="86"/>
        <v>6697.44</v>
      </c>
    </row>
    <row r="226" spans="1:9" ht="38.25" x14ac:dyDescent="0.2">
      <c r="A226" s="57" t="s">
        <v>902</v>
      </c>
      <c r="B226" s="57" t="s">
        <v>11</v>
      </c>
      <c r="C226" s="57" t="s">
        <v>589</v>
      </c>
      <c r="D226" s="58" t="s">
        <v>590</v>
      </c>
      <c r="E226" s="57" t="s">
        <v>18</v>
      </c>
      <c r="F226" s="59">
        <v>3.83</v>
      </c>
      <c r="G226" s="60">
        <v>239.19</v>
      </c>
      <c r="H226" s="60">
        <f t="shared" si="85"/>
        <v>310.45</v>
      </c>
      <c r="I226" s="60">
        <f t="shared" si="86"/>
        <v>1189.02</v>
      </c>
    </row>
    <row r="227" spans="1:9" ht="38.25" x14ac:dyDescent="0.2">
      <c r="A227" s="57" t="s">
        <v>903</v>
      </c>
      <c r="B227" s="57" t="s">
        <v>11</v>
      </c>
      <c r="C227" s="57" t="s">
        <v>591</v>
      </c>
      <c r="D227" s="58" t="s">
        <v>592</v>
      </c>
      <c r="E227" s="57" t="s">
        <v>18</v>
      </c>
      <c r="F227" s="59">
        <v>28.12</v>
      </c>
      <c r="G227" s="60">
        <v>309.43</v>
      </c>
      <c r="H227" s="60">
        <f t="shared" si="85"/>
        <v>401.61</v>
      </c>
      <c r="I227" s="60">
        <f t="shared" si="86"/>
        <v>11293.27</v>
      </c>
    </row>
    <row r="228" spans="1:9" ht="38.25" x14ac:dyDescent="0.2">
      <c r="A228" s="57" t="s">
        <v>904</v>
      </c>
      <c r="B228" s="57" t="s">
        <v>11</v>
      </c>
      <c r="C228" s="57" t="s">
        <v>593</v>
      </c>
      <c r="D228" s="58" t="s">
        <v>594</v>
      </c>
      <c r="E228" s="57" t="s">
        <v>18</v>
      </c>
      <c r="F228" s="59">
        <v>62.11</v>
      </c>
      <c r="G228" s="60">
        <v>17.82</v>
      </c>
      <c r="H228" s="60">
        <f t="shared" si="83"/>
        <v>23.12</v>
      </c>
      <c r="I228" s="60">
        <f t="shared" si="84"/>
        <v>1435.98</v>
      </c>
    </row>
    <row r="229" spans="1:9" ht="25.5" x14ac:dyDescent="0.2">
      <c r="A229" s="57" t="s">
        <v>905</v>
      </c>
      <c r="B229" s="57" t="s">
        <v>11</v>
      </c>
      <c r="C229" s="57">
        <v>101938</v>
      </c>
      <c r="D229" s="58" t="s">
        <v>932</v>
      </c>
      <c r="E229" s="57" t="s">
        <v>4</v>
      </c>
      <c r="F229" s="59">
        <v>1</v>
      </c>
      <c r="G229" s="60">
        <v>114.45</v>
      </c>
      <c r="H229" s="60">
        <f t="shared" ref="H229" si="87">TRUNC(G229*(1+$F$1),2)</f>
        <v>148.54</v>
      </c>
      <c r="I229" s="60">
        <f t="shared" ref="I229" si="88">TRUNC(H229*F229,2)</f>
        <v>148.54</v>
      </c>
    </row>
    <row r="230" spans="1:9" x14ac:dyDescent="0.2">
      <c r="A230" s="61"/>
      <c r="B230" s="61"/>
      <c r="C230" s="61"/>
      <c r="D230" s="62"/>
      <c r="E230" s="61"/>
      <c r="F230" s="63"/>
      <c r="G230" s="64"/>
      <c r="H230" s="64"/>
      <c r="I230" s="64">
        <f>TRUNC(SUM(I154:I229),2)</f>
        <v>969210.62</v>
      </c>
    </row>
    <row r="231" spans="1:9" x14ac:dyDescent="0.2">
      <c r="A231" s="65" t="s">
        <v>40</v>
      </c>
      <c r="B231" s="65"/>
      <c r="C231" s="65"/>
      <c r="D231" s="66" t="s">
        <v>933</v>
      </c>
      <c r="E231" s="65"/>
      <c r="F231" s="67"/>
      <c r="G231" s="68"/>
      <c r="H231" s="68"/>
      <c r="I231" s="68"/>
    </row>
    <row r="232" spans="1:9" ht="25.5" x14ac:dyDescent="0.2">
      <c r="A232" s="57" t="s">
        <v>906</v>
      </c>
      <c r="B232" s="57" t="s">
        <v>11</v>
      </c>
      <c r="C232" s="57">
        <v>103253</v>
      </c>
      <c r="D232" s="58" t="s">
        <v>1100</v>
      </c>
      <c r="E232" s="57" t="s">
        <v>4</v>
      </c>
      <c r="F232" s="59">
        <v>3</v>
      </c>
      <c r="G232" s="60">
        <v>5574.62</v>
      </c>
      <c r="H232" s="60">
        <f t="shared" ref="H232" si="89">TRUNC(G232*(1+$F$1),2)</f>
        <v>7235.42</v>
      </c>
      <c r="I232" s="60">
        <f t="shared" ref="I232" si="90">TRUNC(H232*F232,2)</f>
        <v>21706.26</v>
      </c>
    </row>
    <row r="233" spans="1:9" ht="25.5" x14ac:dyDescent="0.2">
      <c r="A233" s="57" t="s">
        <v>907</v>
      </c>
      <c r="B233" s="57" t="s">
        <v>11</v>
      </c>
      <c r="C233" s="57">
        <v>103250</v>
      </c>
      <c r="D233" s="58" t="s">
        <v>943</v>
      </c>
      <c r="E233" s="57" t="s">
        <v>4</v>
      </c>
      <c r="F233" s="59">
        <v>2</v>
      </c>
      <c r="G233" s="60">
        <v>4081.35</v>
      </c>
      <c r="H233" s="60">
        <f t="shared" ref="H233:H252" si="91">TRUNC(G233*(1+$F$1),2)</f>
        <v>5297.27</v>
      </c>
      <c r="I233" s="60">
        <f t="shared" ref="I233:I252" si="92">TRUNC(H233*F233,2)</f>
        <v>10594.54</v>
      </c>
    </row>
    <row r="234" spans="1:9" ht="25.5" x14ac:dyDescent="0.2">
      <c r="A234" s="57" t="s">
        <v>908</v>
      </c>
      <c r="B234" s="57" t="s">
        <v>11</v>
      </c>
      <c r="C234" s="57">
        <v>103269</v>
      </c>
      <c r="D234" s="58" t="s">
        <v>944</v>
      </c>
      <c r="E234" s="57" t="s">
        <v>4</v>
      </c>
      <c r="F234" s="59">
        <v>14</v>
      </c>
      <c r="G234" s="60">
        <v>7942.6</v>
      </c>
      <c r="H234" s="60">
        <f t="shared" si="91"/>
        <v>10308.870000000001</v>
      </c>
      <c r="I234" s="60">
        <f t="shared" si="92"/>
        <v>144324.18</v>
      </c>
    </row>
    <row r="235" spans="1:9" ht="25.5" x14ac:dyDescent="0.2">
      <c r="A235" s="57" t="s">
        <v>909</v>
      </c>
      <c r="B235" s="57" t="s">
        <v>11</v>
      </c>
      <c r="C235" s="57">
        <v>103244</v>
      </c>
      <c r="D235" s="58" t="s">
        <v>945</v>
      </c>
      <c r="E235" s="57" t="s">
        <v>4</v>
      </c>
      <c r="F235" s="59">
        <v>25</v>
      </c>
      <c r="G235" s="60">
        <v>2521.2199999999998</v>
      </c>
      <c r="H235" s="60">
        <f t="shared" si="91"/>
        <v>3272.34</v>
      </c>
      <c r="I235" s="60">
        <f t="shared" si="92"/>
        <v>81808.5</v>
      </c>
    </row>
    <row r="236" spans="1:9" ht="25.5" x14ac:dyDescent="0.2">
      <c r="A236" s="57" t="s">
        <v>910</v>
      </c>
      <c r="B236" s="57" t="s">
        <v>11</v>
      </c>
      <c r="C236" s="57">
        <v>103271</v>
      </c>
      <c r="D236" s="58" t="s">
        <v>946</v>
      </c>
      <c r="E236" s="57" t="s">
        <v>4</v>
      </c>
      <c r="F236" s="59">
        <v>15</v>
      </c>
      <c r="G236" s="60">
        <v>11699.01</v>
      </c>
      <c r="H236" s="60">
        <f t="shared" si="91"/>
        <v>15184.4</v>
      </c>
      <c r="I236" s="60">
        <f t="shared" si="92"/>
        <v>227766</v>
      </c>
    </row>
    <row r="237" spans="1:9" ht="25.5" x14ac:dyDescent="0.2">
      <c r="A237" s="57" t="s">
        <v>911</v>
      </c>
      <c r="B237" s="57" t="s">
        <v>11</v>
      </c>
      <c r="C237" s="57">
        <v>103246</v>
      </c>
      <c r="D237" s="58" t="s">
        <v>947</v>
      </c>
      <c r="E237" s="57" t="s">
        <v>4</v>
      </c>
      <c r="F237" s="59">
        <v>25</v>
      </c>
      <c r="G237" s="60">
        <v>2164.1999999999998</v>
      </c>
      <c r="H237" s="60">
        <f t="shared" si="91"/>
        <v>2808.96</v>
      </c>
      <c r="I237" s="60">
        <f t="shared" si="92"/>
        <v>70224</v>
      </c>
    </row>
    <row r="238" spans="1:9" ht="25.5" x14ac:dyDescent="0.2">
      <c r="A238" s="57" t="s">
        <v>912</v>
      </c>
      <c r="B238" s="57" t="s">
        <v>11</v>
      </c>
      <c r="C238" s="57">
        <v>103249</v>
      </c>
      <c r="D238" s="58" t="s">
        <v>948</v>
      </c>
      <c r="E238" s="57" t="s">
        <v>4</v>
      </c>
      <c r="F238" s="59">
        <v>2</v>
      </c>
      <c r="G238" s="60">
        <v>2455.83</v>
      </c>
      <c r="H238" s="60">
        <f t="shared" si="91"/>
        <v>3187.47</v>
      </c>
      <c r="I238" s="60">
        <f t="shared" si="92"/>
        <v>6374.94</v>
      </c>
    </row>
    <row r="239" spans="1:9" ht="25.5" x14ac:dyDescent="0.2">
      <c r="A239" s="57" t="s">
        <v>913</v>
      </c>
      <c r="B239" s="57" t="s">
        <v>11</v>
      </c>
      <c r="C239" s="57">
        <v>103256</v>
      </c>
      <c r="D239" s="58" t="s">
        <v>949</v>
      </c>
      <c r="E239" s="57" t="s">
        <v>4</v>
      </c>
      <c r="F239" s="59">
        <v>2</v>
      </c>
      <c r="G239" s="60">
        <v>10364.27</v>
      </c>
      <c r="H239" s="60">
        <f t="shared" si="91"/>
        <v>13452.01</v>
      </c>
      <c r="I239" s="60">
        <f t="shared" si="92"/>
        <v>26904.02</v>
      </c>
    </row>
    <row r="240" spans="1:9" ht="25.5" x14ac:dyDescent="0.2">
      <c r="A240" s="57" t="s">
        <v>914</v>
      </c>
      <c r="B240" s="57" t="s">
        <v>11</v>
      </c>
      <c r="C240" s="57">
        <v>103262</v>
      </c>
      <c r="D240" s="58" t="s">
        <v>950</v>
      </c>
      <c r="E240" s="57" t="s">
        <v>4</v>
      </c>
      <c r="F240" s="59">
        <v>3</v>
      </c>
      <c r="G240" s="60">
        <v>8183.99</v>
      </c>
      <c r="H240" s="60">
        <f t="shared" si="91"/>
        <v>10622.18</v>
      </c>
      <c r="I240" s="60">
        <f t="shared" si="92"/>
        <v>31866.54</v>
      </c>
    </row>
    <row r="241" spans="1:9" ht="25.5" x14ac:dyDescent="0.2">
      <c r="A241" s="57" t="s">
        <v>915</v>
      </c>
      <c r="B241" s="57" t="s">
        <v>11</v>
      </c>
      <c r="C241" s="57">
        <v>90443</v>
      </c>
      <c r="D241" s="58" t="s">
        <v>1099</v>
      </c>
      <c r="E241" s="57" t="s">
        <v>18</v>
      </c>
      <c r="F241" s="59">
        <v>522.84</v>
      </c>
      <c r="G241" s="60">
        <v>10.97</v>
      </c>
      <c r="H241" s="60">
        <f t="shared" ref="H241" si="93">TRUNC(G241*(1+$F$1),2)</f>
        <v>14.23</v>
      </c>
      <c r="I241" s="60">
        <f t="shared" ref="I241" si="94">TRUNC(H241*F241,2)</f>
        <v>7440.01</v>
      </c>
    </row>
    <row r="242" spans="1:9" ht="25.5" x14ac:dyDescent="0.2">
      <c r="A242" s="57" t="s">
        <v>934</v>
      </c>
      <c r="B242" s="57" t="s">
        <v>11</v>
      </c>
      <c r="C242" s="57">
        <v>91836</v>
      </c>
      <c r="D242" s="58" t="s">
        <v>1098</v>
      </c>
      <c r="E242" s="57" t="s">
        <v>18</v>
      </c>
      <c r="F242" s="59">
        <v>519.51</v>
      </c>
      <c r="G242" s="60">
        <v>11.79</v>
      </c>
      <c r="H242" s="60">
        <f t="shared" ref="H242" si="95">TRUNC(G242*(1+$F$1),2)</f>
        <v>15.3</v>
      </c>
      <c r="I242" s="60">
        <f t="shared" ref="I242" si="96">TRUNC(H242*F242,2)</f>
        <v>7948.5</v>
      </c>
    </row>
    <row r="243" spans="1:9" ht="25.5" x14ac:dyDescent="0.2">
      <c r="A243" s="57" t="s">
        <v>935</v>
      </c>
      <c r="B243" s="57" t="s">
        <v>11</v>
      </c>
      <c r="C243" s="57">
        <v>91932</v>
      </c>
      <c r="D243" s="58" t="s">
        <v>444</v>
      </c>
      <c r="E243" s="57" t="s">
        <v>18</v>
      </c>
      <c r="F243" s="59">
        <v>524.51</v>
      </c>
      <c r="G243" s="60">
        <v>14.81</v>
      </c>
      <c r="H243" s="60">
        <f t="shared" si="91"/>
        <v>19.22</v>
      </c>
      <c r="I243" s="60">
        <f t="shared" si="92"/>
        <v>10081.08</v>
      </c>
    </row>
    <row r="244" spans="1:9" ht="38.25" x14ac:dyDescent="0.2">
      <c r="A244" s="57" t="s">
        <v>936</v>
      </c>
      <c r="B244" s="57" t="s">
        <v>11</v>
      </c>
      <c r="C244" s="57">
        <v>97333</v>
      </c>
      <c r="D244" s="58" t="s">
        <v>445</v>
      </c>
      <c r="E244" s="57" t="s">
        <v>18</v>
      </c>
      <c r="F244" s="59">
        <v>133.65</v>
      </c>
      <c r="G244" s="60">
        <v>68.19</v>
      </c>
      <c r="H244" s="60">
        <f t="shared" si="91"/>
        <v>88.5</v>
      </c>
      <c r="I244" s="60">
        <f t="shared" si="92"/>
        <v>11828.02</v>
      </c>
    </row>
    <row r="245" spans="1:9" ht="38.25" x14ac:dyDescent="0.2">
      <c r="A245" s="57" t="s">
        <v>937</v>
      </c>
      <c r="B245" s="57" t="s">
        <v>11</v>
      </c>
      <c r="C245" s="57">
        <v>97327</v>
      </c>
      <c r="D245" s="58" t="s">
        <v>446</v>
      </c>
      <c r="E245" s="57" t="s">
        <v>18</v>
      </c>
      <c r="F245" s="59">
        <v>303.45</v>
      </c>
      <c r="G245" s="60">
        <v>30.37</v>
      </c>
      <c r="H245" s="60">
        <f t="shared" si="91"/>
        <v>39.409999999999997</v>
      </c>
      <c r="I245" s="60">
        <f t="shared" si="92"/>
        <v>11958.96</v>
      </c>
    </row>
    <row r="246" spans="1:9" ht="38.25" x14ac:dyDescent="0.2">
      <c r="A246" s="57" t="s">
        <v>938</v>
      </c>
      <c r="B246" s="57" t="s">
        <v>11</v>
      </c>
      <c r="C246" s="57">
        <v>97328</v>
      </c>
      <c r="D246" s="58" t="s">
        <v>447</v>
      </c>
      <c r="E246" s="57" t="s">
        <v>18</v>
      </c>
      <c r="F246" s="59">
        <v>446.38</v>
      </c>
      <c r="G246" s="60">
        <v>54.87</v>
      </c>
      <c r="H246" s="60">
        <f t="shared" si="91"/>
        <v>71.209999999999994</v>
      </c>
      <c r="I246" s="60">
        <f t="shared" si="92"/>
        <v>31786.71</v>
      </c>
    </row>
    <row r="247" spans="1:9" ht="38.25" x14ac:dyDescent="0.2">
      <c r="A247" s="57" t="s">
        <v>939</v>
      </c>
      <c r="B247" s="57" t="s">
        <v>11</v>
      </c>
      <c r="C247" s="57">
        <v>97330</v>
      </c>
      <c r="D247" s="58" t="s">
        <v>448</v>
      </c>
      <c r="E247" s="57" t="s">
        <v>18</v>
      </c>
      <c r="F247" s="59">
        <v>165.56</v>
      </c>
      <c r="G247" s="60">
        <v>82.62</v>
      </c>
      <c r="H247" s="60">
        <f t="shared" si="91"/>
        <v>107.23</v>
      </c>
      <c r="I247" s="60">
        <f t="shared" si="92"/>
        <v>17752.990000000002</v>
      </c>
    </row>
    <row r="248" spans="1:9" ht="38.25" x14ac:dyDescent="0.2">
      <c r="A248" s="57" t="s">
        <v>940</v>
      </c>
      <c r="B248" s="57" t="s">
        <v>11</v>
      </c>
      <c r="C248" s="57">
        <v>97329</v>
      </c>
      <c r="D248" s="58" t="s">
        <v>449</v>
      </c>
      <c r="E248" s="57" t="s">
        <v>18</v>
      </c>
      <c r="F248" s="59">
        <v>133.65</v>
      </c>
      <c r="G248" s="60">
        <v>67.8</v>
      </c>
      <c r="H248" s="60">
        <f t="shared" si="91"/>
        <v>87.99</v>
      </c>
      <c r="I248" s="60">
        <f t="shared" si="92"/>
        <v>11759.86</v>
      </c>
    </row>
    <row r="249" spans="1:9" ht="38.25" x14ac:dyDescent="0.2">
      <c r="A249" s="57" t="s">
        <v>941</v>
      </c>
      <c r="B249" s="57" t="s">
        <v>11</v>
      </c>
      <c r="C249" s="57">
        <v>103289</v>
      </c>
      <c r="D249" s="58" t="s">
        <v>450</v>
      </c>
      <c r="E249" s="57" t="s">
        <v>18</v>
      </c>
      <c r="F249" s="59">
        <v>303.45</v>
      </c>
      <c r="G249" s="60">
        <v>34.68</v>
      </c>
      <c r="H249" s="60">
        <f t="shared" si="91"/>
        <v>45.01</v>
      </c>
      <c r="I249" s="60">
        <f t="shared" si="92"/>
        <v>13658.28</v>
      </c>
    </row>
    <row r="250" spans="1:9" ht="38.25" x14ac:dyDescent="0.2">
      <c r="A250" s="57" t="s">
        <v>942</v>
      </c>
      <c r="B250" s="57" t="s">
        <v>11</v>
      </c>
      <c r="C250" s="57">
        <v>103290</v>
      </c>
      <c r="D250" s="58" t="s">
        <v>451</v>
      </c>
      <c r="E250" s="57" t="s">
        <v>18</v>
      </c>
      <c r="F250" s="59">
        <v>368.45</v>
      </c>
      <c r="G250" s="60">
        <v>59.22</v>
      </c>
      <c r="H250" s="60">
        <f t="shared" si="91"/>
        <v>76.86</v>
      </c>
      <c r="I250" s="60">
        <f t="shared" si="92"/>
        <v>28319.06</v>
      </c>
    </row>
    <row r="251" spans="1:9" ht="38.25" x14ac:dyDescent="0.2">
      <c r="A251" s="57" t="s">
        <v>1103</v>
      </c>
      <c r="B251" s="57" t="s">
        <v>11</v>
      </c>
      <c r="C251" s="57">
        <v>103292</v>
      </c>
      <c r="D251" s="58" t="s">
        <v>452</v>
      </c>
      <c r="E251" s="57" t="s">
        <v>18</v>
      </c>
      <c r="F251" s="59">
        <v>165.56</v>
      </c>
      <c r="G251" s="60">
        <v>87.08</v>
      </c>
      <c r="H251" s="60">
        <f t="shared" si="91"/>
        <v>113.02</v>
      </c>
      <c r="I251" s="60">
        <f t="shared" si="92"/>
        <v>18711.59</v>
      </c>
    </row>
    <row r="252" spans="1:9" ht="25.5" x14ac:dyDescent="0.2">
      <c r="A252" s="57" t="s">
        <v>1104</v>
      </c>
      <c r="B252" s="57" t="s">
        <v>11</v>
      </c>
      <c r="C252" s="57">
        <v>89501</v>
      </c>
      <c r="D252" s="58" t="s">
        <v>363</v>
      </c>
      <c r="E252" s="57" t="s">
        <v>4</v>
      </c>
      <c r="F252" s="59">
        <v>109</v>
      </c>
      <c r="G252" s="60">
        <v>14.63</v>
      </c>
      <c r="H252" s="60">
        <f t="shared" si="91"/>
        <v>18.98</v>
      </c>
      <c r="I252" s="60">
        <f t="shared" si="92"/>
        <v>2068.8200000000002</v>
      </c>
    </row>
    <row r="253" spans="1:9" x14ac:dyDescent="0.2">
      <c r="A253" s="61"/>
      <c r="B253" s="61"/>
      <c r="C253" s="61"/>
      <c r="D253" s="62"/>
      <c r="E253" s="61"/>
      <c r="F253" s="63"/>
      <c r="G253" s="64"/>
      <c r="H253" s="64"/>
      <c r="I253" s="64">
        <f>SUM(I232:I252)</f>
        <v>794882.85999999987</v>
      </c>
    </row>
    <row r="254" spans="1:9" x14ac:dyDescent="0.2">
      <c r="A254" s="65" t="s">
        <v>41</v>
      </c>
      <c r="B254" s="65"/>
      <c r="C254" s="65"/>
      <c r="D254" s="66" t="s">
        <v>951</v>
      </c>
      <c r="E254" s="65"/>
      <c r="F254" s="67"/>
      <c r="G254" s="68"/>
      <c r="H254" s="68"/>
      <c r="I254" s="68"/>
    </row>
    <row r="255" spans="1:9" ht="38.25" x14ac:dyDescent="0.2">
      <c r="A255" s="57" t="s">
        <v>916</v>
      </c>
      <c r="B255" s="57" t="s">
        <v>11</v>
      </c>
      <c r="C255" s="57">
        <v>89728</v>
      </c>
      <c r="D255" s="58" t="s">
        <v>336</v>
      </c>
      <c r="E255" s="57" t="s">
        <v>4</v>
      </c>
      <c r="F255" s="59">
        <v>46</v>
      </c>
      <c r="G255" s="60">
        <v>13.25</v>
      </c>
      <c r="H255" s="60">
        <f t="shared" ref="H255" si="97">TRUNC(G255*(1+$F$1),2)</f>
        <v>17.190000000000001</v>
      </c>
      <c r="I255" s="60">
        <f t="shared" ref="I255" si="98">TRUNC(H255*F255,2)</f>
        <v>790.74</v>
      </c>
    </row>
    <row r="256" spans="1:9" ht="38.25" x14ac:dyDescent="0.2">
      <c r="A256" s="57" t="s">
        <v>917</v>
      </c>
      <c r="B256" s="57" t="s">
        <v>11</v>
      </c>
      <c r="C256" s="57">
        <v>89726</v>
      </c>
      <c r="D256" s="58" t="s">
        <v>239</v>
      </c>
      <c r="E256" s="57" t="s">
        <v>4</v>
      </c>
      <c r="F256" s="59">
        <v>12</v>
      </c>
      <c r="G256" s="60">
        <v>9.9499999999999993</v>
      </c>
      <c r="H256" s="60">
        <f t="shared" ref="H256:H266" si="99">TRUNC(G256*(1+$F$1),2)</f>
        <v>12.91</v>
      </c>
      <c r="I256" s="60">
        <f t="shared" ref="I256:I266" si="100">TRUNC(H256*F256,2)</f>
        <v>154.91999999999999</v>
      </c>
    </row>
    <row r="257" spans="1:9" ht="38.25" x14ac:dyDescent="0.2">
      <c r="A257" s="57" t="s">
        <v>918</v>
      </c>
      <c r="B257" s="57" t="s">
        <v>11</v>
      </c>
      <c r="C257" s="57">
        <v>89783</v>
      </c>
      <c r="D257" s="58" t="s">
        <v>400</v>
      </c>
      <c r="E257" s="57" t="s">
        <v>4</v>
      </c>
      <c r="F257" s="59">
        <v>11</v>
      </c>
      <c r="G257" s="60">
        <v>14.44</v>
      </c>
      <c r="H257" s="60">
        <f t="shared" si="99"/>
        <v>18.739999999999998</v>
      </c>
      <c r="I257" s="60">
        <f t="shared" si="100"/>
        <v>206.14</v>
      </c>
    </row>
    <row r="258" spans="1:9" ht="38.25" x14ac:dyDescent="0.2">
      <c r="A258" s="57" t="s">
        <v>919</v>
      </c>
      <c r="B258" s="57" t="s">
        <v>11</v>
      </c>
      <c r="C258" s="57">
        <v>89782</v>
      </c>
      <c r="D258" s="58" t="s">
        <v>401</v>
      </c>
      <c r="E258" s="57" t="s">
        <v>4</v>
      </c>
      <c r="F258" s="59">
        <v>17</v>
      </c>
      <c r="G258" s="60">
        <v>14.31</v>
      </c>
      <c r="H258" s="60">
        <f t="shared" si="99"/>
        <v>18.57</v>
      </c>
      <c r="I258" s="60">
        <f t="shared" si="100"/>
        <v>315.69</v>
      </c>
    </row>
    <row r="259" spans="1:9" ht="38.25" x14ac:dyDescent="0.2">
      <c r="A259" s="57" t="s">
        <v>920</v>
      </c>
      <c r="B259" s="57" t="s">
        <v>11</v>
      </c>
      <c r="C259" s="57">
        <v>96805</v>
      </c>
      <c r="D259" s="58" t="s">
        <v>313</v>
      </c>
      <c r="E259" s="57" t="s">
        <v>4</v>
      </c>
      <c r="F259" s="59">
        <v>36</v>
      </c>
      <c r="G259" s="60">
        <v>239.32</v>
      </c>
      <c r="H259" s="60">
        <f t="shared" si="99"/>
        <v>310.61</v>
      </c>
      <c r="I259" s="60">
        <f t="shared" si="100"/>
        <v>11181.96</v>
      </c>
    </row>
    <row r="260" spans="1:9" ht="38.25" x14ac:dyDescent="0.2">
      <c r="A260" s="57" t="s">
        <v>921</v>
      </c>
      <c r="B260" s="57" t="s">
        <v>11</v>
      </c>
      <c r="C260" s="57">
        <v>89546</v>
      </c>
      <c r="D260" s="58" t="s">
        <v>370</v>
      </c>
      <c r="E260" s="57" t="s">
        <v>4</v>
      </c>
      <c r="F260" s="59">
        <v>36</v>
      </c>
      <c r="G260" s="60">
        <v>13.12</v>
      </c>
      <c r="H260" s="60">
        <f t="shared" si="99"/>
        <v>17.02</v>
      </c>
      <c r="I260" s="60">
        <f t="shared" si="100"/>
        <v>612.72</v>
      </c>
    </row>
    <row r="261" spans="1:9" ht="25.5" x14ac:dyDescent="0.2">
      <c r="A261" s="57" t="s">
        <v>922</v>
      </c>
      <c r="B261" s="57" t="s">
        <v>11</v>
      </c>
      <c r="C261" s="57">
        <v>89384</v>
      </c>
      <c r="D261" s="58" t="s">
        <v>402</v>
      </c>
      <c r="E261" s="57" t="s">
        <v>4</v>
      </c>
      <c r="F261" s="59">
        <v>36</v>
      </c>
      <c r="G261" s="60">
        <v>13.86</v>
      </c>
      <c r="H261" s="60">
        <f t="shared" si="99"/>
        <v>17.98</v>
      </c>
      <c r="I261" s="60">
        <f t="shared" si="100"/>
        <v>647.28</v>
      </c>
    </row>
    <row r="262" spans="1:9" ht="25.5" x14ac:dyDescent="0.2">
      <c r="A262" s="57" t="s">
        <v>952</v>
      </c>
      <c r="B262" s="57" t="s">
        <v>11</v>
      </c>
      <c r="C262" s="57">
        <v>89362</v>
      </c>
      <c r="D262" s="58" t="s">
        <v>381</v>
      </c>
      <c r="E262" s="57" t="s">
        <v>4</v>
      </c>
      <c r="F262" s="59">
        <v>72</v>
      </c>
      <c r="G262" s="60">
        <v>8.24</v>
      </c>
      <c r="H262" s="60">
        <f t="shared" si="99"/>
        <v>10.69</v>
      </c>
      <c r="I262" s="60">
        <f t="shared" si="100"/>
        <v>769.68</v>
      </c>
    </row>
    <row r="263" spans="1:9" ht="25.5" x14ac:dyDescent="0.2">
      <c r="A263" s="57" t="s">
        <v>953</v>
      </c>
      <c r="B263" s="57" t="s">
        <v>11</v>
      </c>
      <c r="C263" s="57">
        <v>89402</v>
      </c>
      <c r="D263" s="58" t="s">
        <v>957</v>
      </c>
      <c r="E263" s="57" t="s">
        <v>18</v>
      </c>
      <c r="F263" s="59">
        <v>216</v>
      </c>
      <c r="G263" s="60">
        <v>11.93</v>
      </c>
      <c r="H263" s="60">
        <f t="shared" si="99"/>
        <v>15.48</v>
      </c>
      <c r="I263" s="60">
        <f t="shared" si="100"/>
        <v>3343.68</v>
      </c>
    </row>
    <row r="264" spans="1:9" ht="25.5" x14ac:dyDescent="0.2">
      <c r="A264" s="57" t="s">
        <v>954</v>
      </c>
      <c r="B264" s="57" t="s">
        <v>11</v>
      </c>
      <c r="C264" s="57">
        <v>89356</v>
      </c>
      <c r="D264" s="58" t="s">
        <v>958</v>
      </c>
      <c r="E264" s="57" t="s">
        <v>18</v>
      </c>
      <c r="F264" s="59">
        <v>216</v>
      </c>
      <c r="G264" s="60">
        <v>20.8</v>
      </c>
      <c r="H264" s="60">
        <f t="shared" si="99"/>
        <v>26.99</v>
      </c>
      <c r="I264" s="60">
        <f t="shared" si="100"/>
        <v>5829.84</v>
      </c>
    </row>
    <row r="265" spans="1:9" ht="38.25" x14ac:dyDescent="0.2">
      <c r="A265" s="57" t="s">
        <v>955</v>
      </c>
      <c r="B265" s="57" t="s">
        <v>11</v>
      </c>
      <c r="C265" s="57">
        <v>89711</v>
      </c>
      <c r="D265" s="58" t="s">
        <v>235</v>
      </c>
      <c r="E265" s="57" t="s">
        <v>18</v>
      </c>
      <c r="F265" s="59">
        <v>141.54</v>
      </c>
      <c r="G265" s="60">
        <v>20.04</v>
      </c>
      <c r="H265" s="60">
        <f t="shared" si="99"/>
        <v>26.01</v>
      </c>
      <c r="I265" s="60">
        <f t="shared" si="100"/>
        <v>3681.45</v>
      </c>
    </row>
    <row r="266" spans="1:9" ht="38.25" x14ac:dyDescent="0.2">
      <c r="A266" s="57" t="s">
        <v>956</v>
      </c>
      <c r="B266" s="57" t="s">
        <v>11</v>
      </c>
      <c r="C266" s="57" t="s">
        <v>337</v>
      </c>
      <c r="D266" s="58" t="s">
        <v>242</v>
      </c>
      <c r="E266" s="57" t="s">
        <v>4</v>
      </c>
      <c r="F266" s="59">
        <v>3</v>
      </c>
      <c r="G266" s="60">
        <v>9.67</v>
      </c>
      <c r="H266" s="60">
        <f t="shared" si="99"/>
        <v>12.55</v>
      </c>
      <c r="I266" s="60">
        <f t="shared" si="100"/>
        <v>37.65</v>
      </c>
    </row>
    <row r="267" spans="1:9" x14ac:dyDescent="0.2">
      <c r="A267" s="61"/>
      <c r="B267" s="61"/>
      <c r="C267" s="61"/>
      <c r="D267" s="62"/>
      <c r="E267" s="61"/>
      <c r="F267" s="63"/>
      <c r="G267" s="64"/>
      <c r="H267" s="64"/>
      <c r="I267" s="64">
        <f>SUM(I255:I266)</f>
        <v>27571.75</v>
      </c>
    </row>
    <row r="268" spans="1:9" x14ac:dyDescent="0.2">
      <c r="A268" s="65" t="s">
        <v>42</v>
      </c>
      <c r="B268" s="65"/>
      <c r="C268" s="65"/>
      <c r="D268" s="66" t="s">
        <v>1101</v>
      </c>
      <c r="E268" s="65"/>
      <c r="F268" s="67"/>
      <c r="G268" s="68"/>
      <c r="H268" s="68"/>
      <c r="I268" s="68"/>
    </row>
    <row r="269" spans="1:9" ht="25.5" x14ac:dyDescent="0.2">
      <c r="A269" s="57" t="s">
        <v>923</v>
      </c>
      <c r="B269" s="57" t="s">
        <v>11</v>
      </c>
      <c r="C269" s="57" t="s">
        <v>595</v>
      </c>
      <c r="D269" s="58" t="s">
        <v>596</v>
      </c>
      <c r="E269" s="57" t="s">
        <v>4</v>
      </c>
      <c r="F269" s="59">
        <v>12</v>
      </c>
      <c r="G269" s="60">
        <v>152.75</v>
      </c>
      <c r="H269" s="60">
        <f t="shared" ref="H269:H277" si="101">TRUNC(G269*(1+$F$1),2)</f>
        <v>198.25</v>
      </c>
      <c r="I269" s="60">
        <f t="shared" ref="I269:I277" si="102">TRUNC(H269*F269,2)</f>
        <v>2379</v>
      </c>
    </row>
    <row r="270" spans="1:9" x14ac:dyDescent="0.2">
      <c r="A270" s="57" t="s">
        <v>1000</v>
      </c>
      <c r="B270" s="57" t="s">
        <v>11</v>
      </c>
      <c r="C270" s="57" t="s">
        <v>597</v>
      </c>
      <c r="D270" s="58" t="s">
        <v>598</v>
      </c>
      <c r="E270" s="57" t="s">
        <v>4</v>
      </c>
      <c r="F270" s="59">
        <v>3</v>
      </c>
      <c r="G270" s="60">
        <v>182.44</v>
      </c>
      <c r="H270" s="60">
        <f t="shared" si="101"/>
        <v>236.79</v>
      </c>
      <c r="I270" s="60">
        <f t="shared" si="102"/>
        <v>710.37</v>
      </c>
    </row>
    <row r="271" spans="1:9" ht="25.5" x14ac:dyDescent="0.2">
      <c r="A271" s="57" t="s">
        <v>1001</v>
      </c>
      <c r="B271" s="57" t="s">
        <v>11</v>
      </c>
      <c r="C271" s="57" t="s">
        <v>607</v>
      </c>
      <c r="D271" s="58" t="s">
        <v>608</v>
      </c>
      <c r="E271" s="57" t="s">
        <v>18</v>
      </c>
      <c r="F271" s="59">
        <v>1.1000000000000001</v>
      </c>
      <c r="G271" s="60">
        <v>56.88</v>
      </c>
      <c r="H271" s="60">
        <f t="shared" ref="H271" si="103">TRUNC(G271*(1+$F$1),2)</f>
        <v>73.819999999999993</v>
      </c>
      <c r="I271" s="60">
        <f t="shared" ref="I271" si="104">TRUNC(H271*F271,2)</f>
        <v>81.2</v>
      </c>
    </row>
    <row r="272" spans="1:9" ht="25.5" x14ac:dyDescent="0.2">
      <c r="A272" s="57" t="s">
        <v>1002</v>
      </c>
      <c r="B272" s="57" t="s">
        <v>11</v>
      </c>
      <c r="C272" s="57" t="s">
        <v>599</v>
      </c>
      <c r="D272" s="58" t="s">
        <v>600</v>
      </c>
      <c r="E272" s="57" t="s">
        <v>18</v>
      </c>
      <c r="F272" s="59">
        <v>251.55</v>
      </c>
      <c r="G272" s="60">
        <v>58.81</v>
      </c>
      <c r="H272" s="60">
        <f t="shared" si="101"/>
        <v>76.33</v>
      </c>
      <c r="I272" s="60">
        <f t="shared" si="102"/>
        <v>19200.810000000001</v>
      </c>
    </row>
    <row r="273" spans="1:9" ht="25.5" x14ac:dyDescent="0.2">
      <c r="A273" s="57" t="s">
        <v>1003</v>
      </c>
      <c r="B273" s="57" t="s">
        <v>11</v>
      </c>
      <c r="C273" s="57" t="s">
        <v>609</v>
      </c>
      <c r="D273" s="58" t="s">
        <v>610</v>
      </c>
      <c r="E273" s="57" t="s">
        <v>18</v>
      </c>
      <c r="F273" s="59">
        <v>247.97</v>
      </c>
      <c r="G273" s="60">
        <v>56.88</v>
      </c>
      <c r="H273" s="60">
        <f t="shared" ref="H273" si="105">TRUNC(G273*(1+$F$1),2)</f>
        <v>73.819999999999993</v>
      </c>
      <c r="I273" s="60">
        <f t="shared" ref="I273" si="106">TRUNC(H273*F273,2)</f>
        <v>18305.14</v>
      </c>
    </row>
    <row r="274" spans="1:9" ht="25.5" x14ac:dyDescent="0.2">
      <c r="A274" s="57" t="s">
        <v>1004</v>
      </c>
      <c r="B274" s="57" t="s">
        <v>11</v>
      </c>
      <c r="C274" s="57" t="s">
        <v>601</v>
      </c>
      <c r="D274" s="58" t="s">
        <v>602</v>
      </c>
      <c r="E274" s="57" t="s">
        <v>4</v>
      </c>
      <c r="F274" s="59">
        <v>7</v>
      </c>
      <c r="G274" s="60">
        <v>55.45</v>
      </c>
      <c r="H274" s="60">
        <f t="shared" si="101"/>
        <v>71.959999999999994</v>
      </c>
      <c r="I274" s="60">
        <f t="shared" si="102"/>
        <v>503.72</v>
      </c>
    </row>
    <row r="275" spans="1:9" ht="38.25" x14ac:dyDescent="0.2">
      <c r="A275" s="57" t="s">
        <v>1005</v>
      </c>
      <c r="B275" s="57" t="s">
        <v>11</v>
      </c>
      <c r="C275" s="57" t="s">
        <v>603</v>
      </c>
      <c r="D275" s="58" t="s">
        <v>604</v>
      </c>
      <c r="E275" s="57" t="s">
        <v>4</v>
      </c>
      <c r="F275" s="59">
        <v>1</v>
      </c>
      <c r="G275" s="60">
        <v>612.51</v>
      </c>
      <c r="H275" s="60">
        <f t="shared" ref="H275:H276" si="107">TRUNC(G275*(1+$F$1),2)</f>
        <v>794.99</v>
      </c>
      <c r="I275" s="60">
        <f t="shared" ref="I275:I276" si="108">TRUNC(H275*F275,2)</f>
        <v>794.99</v>
      </c>
    </row>
    <row r="276" spans="1:9" ht="25.5" x14ac:dyDescent="0.2">
      <c r="A276" s="57" t="s">
        <v>1006</v>
      </c>
      <c r="B276" s="57" t="s">
        <v>11</v>
      </c>
      <c r="C276" s="57" t="s">
        <v>605</v>
      </c>
      <c r="D276" s="58" t="s">
        <v>606</v>
      </c>
      <c r="E276" s="57" t="s">
        <v>4</v>
      </c>
      <c r="F276" s="59">
        <v>12</v>
      </c>
      <c r="G276" s="60">
        <v>123.33</v>
      </c>
      <c r="H276" s="60">
        <f t="shared" si="107"/>
        <v>160.07</v>
      </c>
      <c r="I276" s="60">
        <f t="shared" si="108"/>
        <v>1920.84</v>
      </c>
    </row>
    <row r="277" spans="1:9" ht="25.5" x14ac:dyDescent="0.2">
      <c r="A277" s="57" t="s">
        <v>1007</v>
      </c>
      <c r="B277" s="57" t="s">
        <v>11</v>
      </c>
      <c r="C277" s="57" t="s">
        <v>573</v>
      </c>
      <c r="D277" s="58" t="s">
        <v>574</v>
      </c>
      <c r="E277" s="57" t="s">
        <v>4</v>
      </c>
      <c r="F277" s="59">
        <v>4</v>
      </c>
      <c r="G277" s="60">
        <v>59.85</v>
      </c>
      <c r="H277" s="60">
        <f t="shared" si="101"/>
        <v>77.680000000000007</v>
      </c>
      <c r="I277" s="60">
        <f t="shared" si="102"/>
        <v>310.72000000000003</v>
      </c>
    </row>
    <row r="278" spans="1:9" x14ac:dyDescent="0.2">
      <c r="A278" s="61"/>
      <c r="B278" s="61"/>
      <c r="C278" s="61"/>
      <c r="D278" s="62" t="s">
        <v>10</v>
      </c>
      <c r="E278" s="61"/>
      <c r="F278" s="63"/>
      <c r="G278" s="64"/>
      <c r="H278" s="64"/>
      <c r="I278" s="64">
        <f>TRUNC(SUM(I269:I277),2)</f>
        <v>44206.79</v>
      </c>
    </row>
    <row r="279" spans="1:9" x14ac:dyDescent="0.2">
      <c r="A279" s="65" t="s">
        <v>64</v>
      </c>
      <c r="B279" s="65"/>
      <c r="C279" s="65"/>
      <c r="D279" s="66" t="s">
        <v>959</v>
      </c>
      <c r="E279" s="65"/>
      <c r="F279" s="67"/>
      <c r="G279" s="68"/>
      <c r="H279" s="68"/>
      <c r="I279" s="68"/>
    </row>
    <row r="280" spans="1:9" x14ac:dyDescent="0.2">
      <c r="A280" s="57" t="s">
        <v>924</v>
      </c>
      <c r="B280" s="57" t="s">
        <v>11</v>
      </c>
      <c r="C280" s="57">
        <v>98307</v>
      </c>
      <c r="D280" s="58" t="s">
        <v>960</v>
      </c>
      <c r="E280" s="57" t="s">
        <v>4</v>
      </c>
      <c r="F280" s="59">
        <v>876</v>
      </c>
      <c r="G280" s="60">
        <v>41.95</v>
      </c>
      <c r="H280" s="60">
        <f t="shared" ref="H280" si="109">TRUNC(G280*(1+$F$1),2)</f>
        <v>54.44</v>
      </c>
      <c r="I280" s="60">
        <f t="shared" ref="I280" si="110">TRUNC(H280*F280,2)</f>
        <v>47689.440000000002</v>
      </c>
    </row>
    <row r="281" spans="1:9" ht="25.5" x14ac:dyDescent="0.2">
      <c r="A281" s="57" t="s">
        <v>925</v>
      </c>
      <c r="B281" s="57" t="s">
        <v>11</v>
      </c>
      <c r="C281" s="57">
        <v>91941</v>
      </c>
      <c r="D281" s="58" t="s">
        <v>494</v>
      </c>
      <c r="E281" s="57" t="s">
        <v>4</v>
      </c>
      <c r="F281" s="59">
        <v>68</v>
      </c>
      <c r="G281" s="60">
        <v>9.1300000000000008</v>
      </c>
      <c r="H281" s="60">
        <f t="shared" ref="H281:H289" si="111">TRUNC(G281*(1+$F$1),2)</f>
        <v>11.85</v>
      </c>
      <c r="I281" s="60">
        <f t="shared" ref="I281:I289" si="112">TRUNC(H281*F281,2)</f>
        <v>805.8</v>
      </c>
    </row>
    <row r="282" spans="1:9" ht="38.25" x14ac:dyDescent="0.2">
      <c r="A282" s="57" t="s">
        <v>926</v>
      </c>
      <c r="B282" s="57" t="s">
        <v>11</v>
      </c>
      <c r="C282" s="57">
        <v>101795</v>
      </c>
      <c r="D282" s="58" t="s">
        <v>502</v>
      </c>
      <c r="E282" s="57" t="s">
        <v>4</v>
      </c>
      <c r="F282" s="59">
        <v>3</v>
      </c>
      <c r="G282" s="60">
        <v>567.16</v>
      </c>
      <c r="H282" s="60">
        <f t="shared" si="111"/>
        <v>736.12</v>
      </c>
      <c r="I282" s="60">
        <f t="shared" si="112"/>
        <v>2208.36</v>
      </c>
    </row>
    <row r="283" spans="1:9" ht="25.5" x14ac:dyDescent="0.2">
      <c r="A283" s="57" t="s">
        <v>1008</v>
      </c>
      <c r="B283" s="57" t="s">
        <v>11</v>
      </c>
      <c r="C283" s="57">
        <v>100557</v>
      </c>
      <c r="D283" s="58" t="s">
        <v>564</v>
      </c>
      <c r="E283" s="57" t="s">
        <v>4</v>
      </c>
      <c r="F283" s="59">
        <v>3</v>
      </c>
      <c r="G283" s="60">
        <v>529.96</v>
      </c>
      <c r="H283" s="60">
        <f t="shared" si="111"/>
        <v>687.84</v>
      </c>
      <c r="I283" s="60">
        <f t="shared" si="112"/>
        <v>2063.52</v>
      </c>
    </row>
    <row r="284" spans="1:9" x14ac:dyDescent="0.2">
      <c r="A284" s="57" t="s">
        <v>1009</v>
      </c>
      <c r="B284" s="57" t="s">
        <v>268</v>
      </c>
      <c r="C284" s="57" t="s">
        <v>962</v>
      </c>
      <c r="D284" s="58" t="s">
        <v>963</v>
      </c>
      <c r="E284" s="57" t="s">
        <v>4</v>
      </c>
      <c r="F284" s="59">
        <v>240</v>
      </c>
      <c r="G284" s="60">
        <f>'COMPOSIÇÃO DE PREÇO UNITÁRIO'!H258</f>
        <v>99.63</v>
      </c>
      <c r="H284" s="60">
        <f t="shared" si="111"/>
        <v>129.31</v>
      </c>
      <c r="I284" s="60">
        <f t="shared" si="112"/>
        <v>31034.400000000001</v>
      </c>
    </row>
    <row r="285" spans="1:9" ht="25.5" x14ac:dyDescent="0.2">
      <c r="A285" s="57" t="s">
        <v>1010</v>
      </c>
      <c r="B285" s="57" t="s">
        <v>11</v>
      </c>
      <c r="C285" s="57">
        <v>98302</v>
      </c>
      <c r="D285" s="58" t="s">
        <v>965</v>
      </c>
      <c r="E285" s="57" t="s">
        <v>4</v>
      </c>
      <c r="F285" s="59">
        <v>6</v>
      </c>
      <c r="G285" s="60">
        <v>972.01</v>
      </c>
      <c r="H285" s="60">
        <f t="shared" si="111"/>
        <v>1261.5899999999999</v>
      </c>
      <c r="I285" s="60">
        <f t="shared" si="112"/>
        <v>7569.54</v>
      </c>
    </row>
    <row r="286" spans="1:9" ht="25.5" x14ac:dyDescent="0.2">
      <c r="A286" s="57" t="s">
        <v>1011</v>
      </c>
      <c r="B286" s="57" t="s">
        <v>11</v>
      </c>
      <c r="C286" s="57">
        <v>98305</v>
      </c>
      <c r="D286" s="58" t="s">
        <v>966</v>
      </c>
      <c r="E286" s="57" t="s">
        <v>4</v>
      </c>
      <c r="F286" s="59">
        <v>4</v>
      </c>
      <c r="G286" s="60">
        <v>2214.9899999999998</v>
      </c>
      <c r="H286" s="60">
        <f t="shared" si="111"/>
        <v>2874.88</v>
      </c>
      <c r="I286" s="60">
        <f t="shared" si="112"/>
        <v>11499.52</v>
      </c>
    </row>
    <row r="287" spans="1:9" ht="38.25" x14ac:dyDescent="0.2">
      <c r="A287" s="57" t="s">
        <v>1012</v>
      </c>
      <c r="B287" s="57" t="s">
        <v>268</v>
      </c>
      <c r="C287" s="57" t="s">
        <v>349</v>
      </c>
      <c r="D287" s="58" t="s">
        <v>523</v>
      </c>
      <c r="E287" s="57" t="s">
        <v>4</v>
      </c>
      <c r="F287" s="59">
        <v>18</v>
      </c>
      <c r="G287" s="60">
        <f>'COMPOSIÇÃO DE PREÇO UNITÁRIO'!H187</f>
        <v>49.73</v>
      </c>
      <c r="H287" s="60">
        <f t="shared" si="111"/>
        <v>64.540000000000006</v>
      </c>
      <c r="I287" s="60">
        <f t="shared" si="112"/>
        <v>1161.72</v>
      </c>
    </row>
    <row r="288" spans="1:9" ht="25.5" x14ac:dyDescent="0.2">
      <c r="A288" s="57" t="s">
        <v>1013</v>
      </c>
      <c r="B288" s="57" t="s">
        <v>268</v>
      </c>
      <c r="C288" s="57" t="s">
        <v>271</v>
      </c>
      <c r="D288" s="58" t="s">
        <v>484</v>
      </c>
      <c r="E288" s="57" t="s">
        <v>18</v>
      </c>
      <c r="F288" s="59">
        <v>509.8</v>
      </c>
      <c r="G288" s="60">
        <f>'COMPOSIÇÃO DE PREÇO UNITÁRIO'!H145</f>
        <v>57.19</v>
      </c>
      <c r="H288" s="60">
        <f t="shared" si="111"/>
        <v>74.22</v>
      </c>
      <c r="I288" s="60">
        <f t="shared" si="112"/>
        <v>37837.35</v>
      </c>
    </row>
    <row r="289" spans="1:9" ht="38.25" x14ac:dyDescent="0.2">
      <c r="A289" s="57" t="s">
        <v>1014</v>
      </c>
      <c r="B289" s="57" t="s">
        <v>268</v>
      </c>
      <c r="C289" s="57" t="s">
        <v>224</v>
      </c>
      <c r="D289" s="58" t="s">
        <v>469</v>
      </c>
      <c r="E289" s="57" t="s">
        <v>4</v>
      </c>
      <c r="F289" s="59">
        <v>27</v>
      </c>
      <c r="G289" s="60">
        <f>'COMPOSIÇÃO DE PREÇO UNITÁRIO'!H74</f>
        <v>64.97</v>
      </c>
      <c r="H289" s="60">
        <f t="shared" si="111"/>
        <v>84.32</v>
      </c>
      <c r="I289" s="60">
        <f t="shared" si="112"/>
        <v>2276.64</v>
      </c>
    </row>
    <row r="290" spans="1:9" ht="51" x14ac:dyDescent="0.2">
      <c r="A290" s="57" t="s">
        <v>1015</v>
      </c>
      <c r="B290" s="57" t="s">
        <v>11</v>
      </c>
      <c r="C290" s="57">
        <v>96562</v>
      </c>
      <c r="D290" s="58" t="s">
        <v>471</v>
      </c>
      <c r="E290" s="57" t="s">
        <v>18</v>
      </c>
      <c r="F290" s="59">
        <v>449</v>
      </c>
      <c r="G290" s="60">
        <v>20.39</v>
      </c>
      <c r="H290" s="60">
        <f t="shared" ref="H290" si="113">TRUNC(G290*(1+$F$1),2)</f>
        <v>26.46</v>
      </c>
      <c r="I290" s="60">
        <f t="shared" ref="I290" si="114">TRUNC(H290*F290,2)</f>
        <v>11880.54</v>
      </c>
    </row>
    <row r="291" spans="1:9" ht="51" x14ac:dyDescent="0.2">
      <c r="A291" s="57" t="s">
        <v>1016</v>
      </c>
      <c r="B291" s="57" t="s">
        <v>11</v>
      </c>
      <c r="C291" s="57">
        <v>91170</v>
      </c>
      <c r="D291" s="58" t="s">
        <v>582</v>
      </c>
      <c r="E291" s="57" t="s">
        <v>18</v>
      </c>
      <c r="F291" s="59">
        <v>449</v>
      </c>
      <c r="G291" s="60">
        <v>3.03</v>
      </c>
      <c r="H291" s="60">
        <f t="shared" ref="H291:H298" si="115">TRUNC(G291*(1+$F$1),2)</f>
        <v>3.93</v>
      </c>
      <c r="I291" s="60">
        <f t="shared" ref="I291:I298" si="116">TRUNC(H291*F291,2)</f>
        <v>1764.57</v>
      </c>
    </row>
    <row r="292" spans="1:9" ht="25.5" x14ac:dyDescent="0.2">
      <c r="A292" s="57" t="s">
        <v>1017</v>
      </c>
      <c r="B292" s="57" t="s">
        <v>11</v>
      </c>
      <c r="C292" s="57">
        <v>98295</v>
      </c>
      <c r="D292" s="58" t="s">
        <v>967</v>
      </c>
      <c r="E292" s="57" t="s">
        <v>18</v>
      </c>
      <c r="F292" s="59">
        <v>11163.7</v>
      </c>
      <c r="G292" s="60">
        <v>4.9400000000000004</v>
      </c>
      <c r="H292" s="60">
        <f t="shared" si="115"/>
        <v>6.41</v>
      </c>
      <c r="I292" s="60">
        <f t="shared" si="116"/>
        <v>71559.31</v>
      </c>
    </row>
    <row r="293" spans="1:9" ht="51" x14ac:dyDescent="0.2">
      <c r="A293" s="57" t="s">
        <v>1018</v>
      </c>
      <c r="B293" s="57" t="s">
        <v>11</v>
      </c>
      <c r="C293" s="57">
        <v>96563</v>
      </c>
      <c r="D293" s="58" t="s">
        <v>487</v>
      </c>
      <c r="E293" s="57" t="s">
        <v>18</v>
      </c>
      <c r="F293" s="59">
        <v>25</v>
      </c>
      <c r="G293" s="60">
        <v>25.37</v>
      </c>
      <c r="H293" s="60">
        <f t="shared" si="115"/>
        <v>32.92</v>
      </c>
      <c r="I293" s="60">
        <f t="shared" si="116"/>
        <v>823</v>
      </c>
    </row>
    <row r="294" spans="1:9" ht="25.5" x14ac:dyDescent="0.2">
      <c r="A294" s="57" t="s">
        <v>1019</v>
      </c>
      <c r="B294" s="57" t="s">
        <v>268</v>
      </c>
      <c r="C294" s="57" t="s">
        <v>225</v>
      </c>
      <c r="D294" s="58" t="s">
        <v>482</v>
      </c>
      <c r="E294" s="57" t="s">
        <v>18</v>
      </c>
      <c r="F294" s="59">
        <v>46.95</v>
      </c>
      <c r="G294" s="60">
        <f>'COMPOSIÇÃO DE PREÇO UNITÁRIO'!H89</f>
        <v>72.59</v>
      </c>
      <c r="H294" s="60">
        <f t="shared" si="115"/>
        <v>94.21</v>
      </c>
      <c r="I294" s="60">
        <f t="shared" si="116"/>
        <v>4423.1499999999996</v>
      </c>
    </row>
    <row r="295" spans="1:9" ht="25.5" x14ac:dyDescent="0.2">
      <c r="A295" s="57" t="s">
        <v>1020</v>
      </c>
      <c r="B295" s="57" t="s">
        <v>268</v>
      </c>
      <c r="C295" s="57" t="s">
        <v>272</v>
      </c>
      <c r="D295" s="58" t="s">
        <v>485</v>
      </c>
      <c r="E295" s="57" t="s">
        <v>18</v>
      </c>
      <c r="F295" s="59">
        <v>14.15</v>
      </c>
      <c r="G295" s="60">
        <f>'COMPOSIÇÃO DE PREÇO UNITÁRIO'!H160</f>
        <v>70.48</v>
      </c>
      <c r="H295" s="60">
        <f t="shared" si="115"/>
        <v>91.47</v>
      </c>
      <c r="I295" s="60">
        <f t="shared" si="116"/>
        <v>1294.3</v>
      </c>
    </row>
    <row r="296" spans="1:9" ht="25.5" x14ac:dyDescent="0.2">
      <c r="A296" s="57" t="s">
        <v>1021</v>
      </c>
      <c r="B296" s="57" t="s">
        <v>11</v>
      </c>
      <c r="C296" s="57">
        <v>98304</v>
      </c>
      <c r="D296" s="58" t="s">
        <v>968</v>
      </c>
      <c r="E296" s="57" t="s">
        <v>4</v>
      </c>
      <c r="F296" s="59">
        <v>5</v>
      </c>
      <c r="G296" s="60">
        <v>3030.74</v>
      </c>
      <c r="H296" s="60">
        <f t="shared" si="115"/>
        <v>3933.66</v>
      </c>
      <c r="I296" s="60">
        <f t="shared" si="116"/>
        <v>19668.3</v>
      </c>
    </row>
    <row r="297" spans="1:9" ht="25.5" x14ac:dyDescent="0.2">
      <c r="A297" s="57" t="s">
        <v>1022</v>
      </c>
      <c r="B297" s="57" t="s">
        <v>11</v>
      </c>
      <c r="C297" s="57" t="s">
        <v>538</v>
      </c>
      <c r="D297" s="58" t="s">
        <v>539</v>
      </c>
      <c r="E297" s="57" t="s">
        <v>18</v>
      </c>
      <c r="F297" s="59">
        <v>19.8</v>
      </c>
      <c r="G297" s="60">
        <v>11.71</v>
      </c>
      <c r="H297" s="60">
        <f t="shared" si="115"/>
        <v>15.19</v>
      </c>
      <c r="I297" s="60">
        <f t="shared" si="116"/>
        <v>300.76</v>
      </c>
    </row>
    <row r="298" spans="1:9" ht="25.5" x14ac:dyDescent="0.2">
      <c r="A298" s="57" t="s">
        <v>1023</v>
      </c>
      <c r="B298" s="57" t="s">
        <v>268</v>
      </c>
      <c r="C298" s="57" t="s">
        <v>266</v>
      </c>
      <c r="D298" s="58" t="s">
        <v>483</v>
      </c>
      <c r="E298" s="57" t="s">
        <v>18</v>
      </c>
      <c r="F298" s="59">
        <v>4.1500000000000004</v>
      </c>
      <c r="G298" s="60">
        <f>'COMPOSIÇÃO DE PREÇO UNITÁRIO'!H130</f>
        <v>91</v>
      </c>
      <c r="H298" s="60">
        <f t="shared" si="115"/>
        <v>118.11</v>
      </c>
      <c r="I298" s="60">
        <f t="shared" si="116"/>
        <v>490.15</v>
      </c>
    </row>
    <row r="299" spans="1:9" x14ac:dyDescent="0.2">
      <c r="A299" s="61"/>
      <c r="B299" s="61"/>
      <c r="C299" s="61"/>
      <c r="D299" s="62" t="s">
        <v>10</v>
      </c>
      <c r="E299" s="61"/>
      <c r="F299" s="63"/>
      <c r="G299" s="64"/>
      <c r="H299" s="64"/>
      <c r="I299" s="64">
        <f>TRUNC(SUM(I280:I298),2)</f>
        <v>256350.37</v>
      </c>
    </row>
    <row r="300" spans="1:9" x14ac:dyDescent="0.2">
      <c r="A300" s="65" t="s">
        <v>65</v>
      </c>
      <c r="B300" s="65"/>
      <c r="C300" s="65"/>
      <c r="D300" s="66" t="s">
        <v>969</v>
      </c>
      <c r="E300" s="65"/>
      <c r="F300" s="67"/>
      <c r="G300" s="68"/>
      <c r="H300" s="68"/>
      <c r="I300" s="68"/>
    </row>
    <row r="301" spans="1:9" x14ac:dyDescent="0.2">
      <c r="A301" s="57" t="s">
        <v>927</v>
      </c>
      <c r="B301" s="57" t="s">
        <v>268</v>
      </c>
      <c r="C301" s="57" t="s">
        <v>1064</v>
      </c>
      <c r="D301" s="58" t="s">
        <v>970</v>
      </c>
      <c r="E301" s="57" t="s">
        <v>60</v>
      </c>
      <c r="F301" s="59">
        <v>34</v>
      </c>
      <c r="G301" s="60">
        <f>'COMPOSIÇÃO DE PREÇO UNITÁRIO'!H274</f>
        <v>20.93</v>
      </c>
      <c r="H301" s="60">
        <f t="shared" ref="H301" si="117">TRUNC(G301*(1+$F$1),2)</f>
        <v>27.16</v>
      </c>
      <c r="I301" s="60">
        <f t="shared" ref="I301" si="118">TRUNC(H301*F301,2)</f>
        <v>923.44</v>
      </c>
    </row>
    <row r="302" spans="1:9" x14ac:dyDescent="0.2">
      <c r="A302" s="57" t="s">
        <v>928</v>
      </c>
      <c r="B302" s="57" t="s">
        <v>268</v>
      </c>
      <c r="C302" s="57" t="s">
        <v>1075</v>
      </c>
      <c r="D302" s="58" t="s">
        <v>971</v>
      </c>
      <c r="E302" s="57" t="s">
        <v>60</v>
      </c>
      <c r="F302" s="59">
        <v>151</v>
      </c>
      <c r="G302" s="60">
        <f>'COMPOSIÇÃO DE PREÇO UNITÁRIO'!H290</f>
        <v>21.22</v>
      </c>
      <c r="H302" s="60">
        <f t="shared" ref="H302:H309" si="119">TRUNC(G302*(1+$F$1),2)</f>
        <v>27.54</v>
      </c>
      <c r="I302" s="60">
        <f t="shared" ref="I302:I309" si="120">TRUNC(H302*F302,2)</f>
        <v>4158.54</v>
      </c>
    </row>
    <row r="303" spans="1:9" x14ac:dyDescent="0.2">
      <c r="A303" s="57" t="s">
        <v>929</v>
      </c>
      <c r="B303" s="57" t="s">
        <v>268</v>
      </c>
      <c r="C303" s="57" t="s">
        <v>1076</v>
      </c>
      <c r="D303" s="58" t="s">
        <v>972</v>
      </c>
      <c r="E303" s="57" t="s">
        <v>60</v>
      </c>
      <c r="F303" s="59">
        <v>507</v>
      </c>
      <c r="G303" s="60">
        <f>'COMPOSIÇÃO DE PREÇO UNITÁRIO'!H306</f>
        <v>21.58</v>
      </c>
      <c r="H303" s="60">
        <f t="shared" si="119"/>
        <v>28</v>
      </c>
      <c r="I303" s="60">
        <f t="shared" si="120"/>
        <v>14196</v>
      </c>
    </row>
    <row r="304" spans="1:9" x14ac:dyDescent="0.2">
      <c r="A304" s="57" t="s">
        <v>930</v>
      </c>
      <c r="B304" s="57" t="s">
        <v>268</v>
      </c>
      <c r="C304" s="57" t="s">
        <v>1077</v>
      </c>
      <c r="D304" s="58" t="s">
        <v>973</v>
      </c>
      <c r="E304" s="57" t="s">
        <v>60</v>
      </c>
      <c r="F304" s="59">
        <v>411</v>
      </c>
      <c r="G304" s="60">
        <f>'COMPOSIÇÃO DE PREÇO UNITÁRIO'!H322</f>
        <v>24.27</v>
      </c>
      <c r="H304" s="60">
        <f t="shared" si="119"/>
        <v>31.5</v>
      </c>
      <c r="I304" s="60">
        <f t="shared" si="120"/>
        <v>12946.5</v>
      </c>
    </row>
    <row r="305" spans="1:9" x14ac:dyDescent="0.2">
      <c r="A305" s="57" t="s">
        <v>931</v>
      </c>
      <c r="B305" s="57" t="s">
        <v>268</v>
      </c>
      <c r="C305" s="57" t="s">
        <v>1078</v>
      </c>
      <c r="D305" s="58" t="s">
        <v>974</v>
      </c>
      <c r="E305" s="57" t="s">
        <v>60</v>
      </c>
      <c r="F305" s="59">
        <v>140</v>
      </c>
      <c r="G305" s="60">
        <f>'COMPOSIÇÃO DE PREÇO UNITÁRIO'!H338</f>
        <v>23.6</v>
      </c>
      <c r="H305" s="60">
        <f t="shared" si="119"/>
        <v>30.63</v>
      </c>
      <c r="I305" s="60">
        <f t="shared" si="120"/>
        <v>4288.2</v>
      </c>
    </row>
    <row r="306" spans="1:9" ht="51" x14ac:dyDescent="0.2">
      <c r="A306" s="57" t="s">
        <v>1024</v>
      </c>
      <c r="B306" s="57" t="s">
        <v>11</v>
      </c>
      <c r="C306" s="57">
        <v>100764</v>
      </c>
      <c r="D306" s="58" t="s">
        <v>1087</v>
      </c>
      <c r="E306" s="57" t="s">
        <v>60</v>
      </c>
      <c r="F306" s="59">
        <v>3197</v>
      </c>
      <c r="G306" s="60">
        <v>17.41</v>
      </c>
      <c r="H306" s="60">
        <f t="shared" si="119"/>
        <v>22.59</v>
      </c>
      <c r="I306" s="60">
        <f t="shared" si="120"/>
        <v>72220.23</v>
      </c>
    </row>
    <row r="307" spans="1:9" ht="38.25" x14ac:dyDescent="0.2">
      <c r="A307" s="57" t="s">
        <v>1025</v>
      </c>
      <c r="B307" s="57" t="s">
        <v>11</v>
      </c>
      <c r="C307" s="57">
        <v>100766</v>
      </c>
      <c r="D307" s="58" t="s">
        <v>1088</v>
      </c>
      <c r="E307" s="57" t="s">
        <v>60</v>
      </c>
      <c r="F307" s="59">
        <v>2840</v>
      </c>
      <c r="G307" s="60">
        <v>17.350000000000001</v>
      </c>
      <c r="H307" s="60">
        <f t="shared" si="119"/>
        <v>22.51</v>
      </c>
      <c r="I307" s="60">
        <f t="shared" si="120"/>
        <v>63928.4</v>
      </c>
    </row>
    <row r="308" spans="1:9" x14ac:dyDescent="0.2">
      <c r="A308" s="57" t="s">
        <v>1026</v>
      </c>
      <c r="B308" s="57" t="s">
        <v>268</v>
      </c>
      <c r="C308" s="57" t="s">
        <v>1079</v>
      </c>
      <c r="D308" s="58" t="s">
        <v>975</v>
      </c>
      <c r="E308" s="57" t="s">
        <v>60</v>
      </c>
      <c r="F308" s="59">
        <v>1669</v>
      </c>
      <c r="G308" s="60">
        <f>'COMPOSIÇÃO DE PREÇO UNITÁRIO'!H366</f>
        <v>16.010000000000002</v>
      </c>
      <c r="H308" s="60">
        <f t="shared" si="119"/>
        <v>20.77</v>
      </c>
      <c r="I308" s="60">
        <f t="shared" si="120"/>
        <v>34665.129999999997</v>
      </c>
    </row>
    <row r="309" spans="1:9" x14ac:dyDescent="0.2">
      <c r="A309" s="57" t="s">
        <v>1027</v>
      </c>
      <c r="B309" s="57" t="s">
        <v>268</v>
      </c>
      <c r="C309" s="57" t="s">
        <v>1080</v>
      </c>
      <c r="D309" s="58" t="s">
        <v>976</v>
      </c>
      <c r="E309" s="57" t="s">
        <v>60</v>
      </c>
      <c r="F309" s="59">
        <v>2302</v>
      </c>
      <c r="G309" s="60">
        <f>'COMPOSIÇÃO DE PREÇO UNITÁRIO'!H352</f>
        <v>15.08</v>
      </c>
      <c r="H309" s="60">
        <f t="shared" si="119"/>
        <v>19.57</v>
      </c>
      <c r="I309" s="60">
        <f t="shared" si="120"/>
        <v>45050.14</v>
      </c>
    </row>
    <row r="310" spans="1:9" x14ac:dyDescent="0.2">
      <c r="A310" s="61"/>
      <c r="B310" s="61"/>
      <c r="C310" s="61"/>
      <c r="D310" s="62" t="s">
        <v>10</v>
      </c>
      <c r="E310" s="61"/>
      <c r="F310" s="63"/>
      <c r="G310" s="64"/>
      <c r="H310" s="64"/>
      <c r="I310" s="64">
        <f>TRUNC(SUM(I301:I309),2)</f>
        <v>252376.58</v>
      </c>
    </row>
    <row r="311" spans="1:9" x14ac:dyDescent="0.2">
      <c r="A311" s="65" t="s">
        <v>1028</v>
      </c>
      <c r="B311" s="65"/>
      <c r="C311" s="65"/>
      <c r="D311" s="66" t="s">
        <v>977</v>
      </c>
      <c r="E311" s="65"/>
      <c r="F311" s="67"/>
      <c r="G311" s="68"/>
      <c r="H311" s="68"/>
      <c r="I311" s="68"/>
    </row>
    <row r="312" spans="1:9" ht="51" x14ac:dyDescent="0.2">
      <c r="A312" s="57" t="s">
        <v>998</v>
      </c>
      <c r="B312" s="57" t="s">
        <v>11</v>
      </c>
      <c r="C312" s="57">
        <v>96765</v>
      </c>
      <c r="D312" s="58" t="s">
        <v>978</v>
      </c>
      <c r="E312" s="57" t="s">
        <v>4</v>
      </c>
      <c r="F312" s="59">
        <v>3</v>
      </c>
      <c r="G312" s="60">
        <v>1507.88</v>
      </c>
      <c r="H312" s="60">
        <f t="shared" ref="H312" si="121">TRUNC(G312*(1+$F$1),2)</f>
        <v>1957.11</v>
      </c>
      <c r="I312" s="60">
        <f t="shared" ref="I312" si="122">TRUNC(H312*F312,2)</f>
        <v>5871.33</v>
      </c>
    </row>
    <row r="313" spans="1:9" ht="38.25" x14ac:dyDescent="0.2">
      <c r="A313" s="57" t="s">
        <v>1029</v>
      </c>
      <c r="B313" s="57" t="s">
        <v>11</v>
      </c>
      <c r="C313" s="57">
        <v>92936</v>
      </c>
      <c r="D313" s="58" t="s">
        <v>979</v>
      </c>
      <c r="E313" s="57" t="s">
        <v>4</v>
      </c>
      <c r="F313" s="59">
        <v>2</v>
      </c>
      <c r="G313" s="60">
        <v>109.37</v>
      </c>
      <c r="H313" s="60">
        <f t="shared" ref="H313:H329" si="123">TRUNC(G313*(1+$F$1),2)</f>
        <v>141.94999999999999</v>
      </c>
      <c r="I313" s="60">
        <f t="shared" ref="I313:I329" si="124">TRUNC(H313*F313,2)</f>
        <v>283.89999999999998</v>
      </c>
    </row>
    <row r="314" spans="1:9" ht="38.25" x14ac:dyDescent="0.2">
      <c r="A314" s="57" t="s">
        <v>1030</v>
      </c>
      <c r="B314" s="57" t="s">
        <v>11</v>
      </c>
      <c r="C314" s="57">
        <v>92390</v>
      </c>
      <c r="D314" s="58" t="s">
        <v>980</v>
      </c>
      <c r="E314" s="57" t="s">
        <v>4</v>
      </c>
      <c r="F314" s="59">
        <v>9</v>
      </c>
      <c r="G314" s="60">
        <v>110.39</v>
      </c>
      <c r="H314" s="60">
        <f t="shared" si="123"/>
        <v>143.27000000000001</v>
      </c>
      <c r="I314" s="60">
        <f t="shared" si="124"/>
        <v>1289.43</v>
      </c>
    </row>
    <row r="315" spans="1:9" ht="38.25" x14ac:dyDescent="0.2">
      <c r="A315" s="57" t="s">
        <v>1031</v>
      </c>
      <c r="B315" s="57" t="s">
        <v>11</v>
      </c>
      <c r="C315" s="57">
        <v>92367</v>
      </c>
      <c r="D315" s="58" t="s">
        <v>981</v>
      </c>
      <c r="E315" s="57" t="s">
        <v>18</v>
      </c>
      <c r="F315" s="59">
        <v>49.01</v>
      </c>
      <c r="G315" s="60">
        <v>116.89</v>
      </c>
      <c r="H315" s="60">
        <f t="shared" si="123"/>
        <v>151.71</v>
      </c>
      <c r="I315" s="60">
        <f t="shared" si="124"/>
        <v>7435.3</v>
      </c>
    </row>
    <row r="316" spans="1:9" ht="38.25" x14ac:dyDescent="0.2">
      <c r="A316" s="57" t="s">
        <v>1032</v>
      </c>
      <c r="B316" s="57" t="s">
        <v>11</v>
      </c>
      <c r="C316" s="57">
        <v>92343</v>
      </c>
      <c r="D316" s="58" t="s">
        <v>982</v>
      </c>
      <c r="E316" s="57" t="s">
        <v>18</v>
      </c>
      <c r="F316" s="59">
        <v>7.73</v>
      </c>
      <c r="G316" s="60">
        <v>166.48</v>
      </c>
      <c r="H316" s="60">
        <f t="shared" si="123"/>
        <v>216.07</v>
      </c>
      <c r="I316" s="60">
        <f t="shared" si="124"/>
        <v>1670.22</v>
      </c>
    </row>
    <row r="317" spans="1:9" ht="38.25" x14ac:dyDescent="0.2">
      <c r="A317" s="57" t="s">
        <v>1033</v>
      </c>
      <c r="B317" s="57" t="s">
        <v>11</v>
      </c>
      <c r="C317" s="57">
        <v>92336</v>
      </c>
      <c r="D317" s="58" t="s">
        <v>983</v>
      </c>
      <c r="E317" s="57" t="s">
        <v>18</v>
      </c>
      <c r="F317" s="59">
        <v>15.06</v>
      </c>
      <c r="G317" s="60">
        <v>119.3</v>
      </c>
      <c r="H317" s="60">
        <f t="shared" si="123"/>
        <v>154.84</v>
      </c>
      <c r="I317" s="60">
        <f t="shared" si="124"/>
        <v>2331.89</v>
      </c>
    </row>
    <row r="318" spans="1:9" ht="25.5" x14ac:dyDescent="0.2">
      <c r="A318" s="57" t="s">
        <v>1034</v>
      </c>
      <c r="B318" s="57" t="s">
        <v>11</v>
      </c>
      <c r="C318" s="57">
        <v>101906</v>
      </c>
      <c r="D318" s="58" t="s">
        <v>984</v>
      </c>
      <c r="E318" s="57" t="s">
        <v>4</v>
      </c>
      <c r="F318" s="59">
        <v>8</v>
      </c>
      <c r="G318" s="60">
        <v>625.94000000000005</v>
      </c>
      <c r="H318" s="60">
        <f t="shared" si="123"/>
        <v>812.42</v>
      </c>
      <c r="I318" s="60">
        <f t="shared" si="124"/>
        <v>6499.36</v>
      </c>
    </row>
    <row r="319" spans="1:9" ht="25.5" x14ac:dyDescent="0.2">
      <c r="A319" s="57" t="s">
        <v>1035</v>
      </c>
      <c r="B319" s="57" t="s">
        <v>11</v>
      </c>
      <c r="C319" s="57">
        <v>101905</v>
      </c>
      <c r="D319" s="58" t="s">
        <v>985</v>
      </c>
      <c r="E319" s="57" t="s">
        <v>4</v>
      </c>
      <c r="F319" s="59">
        <v>10</v>
      </c>
      <c r="G319" s="60">
        <v>211.1</v>
      </c>
      <c r="H319" s="60">
        <f t="shared" si="123"/>
        <v>273.99</v>
      </c>
      <c r="I319" s="60">
        <f t="shared" si="124"/>
        <v>2739.9</v>
      </c>
    </row>
    <row r="320" spans="1:9" ht="25.5" x14ac:dyDescent="0.2">
      <c r="A320" s="57" t="s">
        <v>1036</v>
      </c>
      <c r="B320" s="57" t="s">
        <v>11</v>
      </c>
      <c r="C320" s="57">
        <v>101908</v>
      </c>
      <c r="D320" s="58" t="s">
        <v>986</v>
      </c>
      <c r="E320" s="57" t="s">
        <v>4</v>
      </c>
      <c r="F320" s="59">
        <v>10</v>
      </c>
      <c r="G320" s="60">
        <v>204.78</v>
      </c>
      <c r="H320" s="60">
        <f t="shared" si="123"/>
        <v>265.77999999999997</v>
      </c>
      <c r="I320" s="60">
        <f t="shared" si="124"/>
        <v>2657.8</v>
      </c>
    </row>
    <row r="321" spans="1:9" ht="25.5" x14ac:dyDescent="0.2">
      <c r="A321" s="57" t="s">
        <v>1037</v>
      </c>
      <c r="B321" s="57" t="s">
        <v>11</v>
      </c>
      <c r="C321" s="57">
        <v>97599</v>
      </c>
      <c r="D321" s="58" t="s">
        <v>987</v>
      </c>
      <c r="E321" s="57" t="s">
        <v>4</v>
      </c>
      <c r="F321" s="59">
        <v>30</v>
      </c>
      <c r="G321" s="60">
        <v>23.02</v>
      </c>
      <c r="H321" s="60">
        <f t="shared" si="123"/>
        <v>29.87</v>
      </c>
      <c r="I321" s="60">
        <f t="shared" si="124"/>
        <v>896.1</v>
      </c>
    </row>
    <row r="322" spans="1:9" ht="38.25" x14ac:dyDescent="0.2">
      <c r="A322" s="57" t="s">
        <v>1038</v>
      </c>
      <c r="B322" s="57" t="s">
        <v>11</v>
      </c>
      <c r="C322" s="57">
        <v>92642</v>
      </c>
      <c r="D322" s="58" t="s">
        <v>988</v>
      </c>
      <c r="E322" s="57" t="s">
        <v>4</v>
      </c>
      <c r="F322" s="59">
        <v>1</v>
      </c>
      <c r="G322" s="60">
        <v>150.86000000000001</v>
      </c>
      <c r="H322" s="60">
        <f t="shared" si="123"/>
        <v>195.8</v>
      </c>
      <c r="I322" s="60">
        <f t="shared" si="124"/>
        <v>195.8</v>
      </c>
    </row>
    <row r="323" spans="1:9" ht="38.25" x14ac:dyDescent="0.2">
      <c r="A323" s="57" t="s">
        <v>1039</v>
      </c>
      <c r="B323" s="57" t="s">
        <v>11</v>
      </c>
      <c r="C323" s="57">
        <v>92389</v>
      </c>
      <c r="D323" s="58" t="s">
        <v>995</v>
      </c>
      <c r="E323" s="57" t="s">
        <v>4</v>
      </c>
      <c r="F323" s="59">
        <v>1</v>
      </c>
      <c r="G323" s="60">
        <v>117.69</v>
      </c>
      <c r="H323" s="60">
        <f t="shared" si="123"/>
        <v>152.75</v>
      </c>
      <c r="I323" s="60">
        <f t="shared" si="124"/>
        <v>152.75</v>
      </c>
    </row>
    <row r="324" spans="1:9" ht="25.5" x14ac:dyDescent="0.2">
      <c r="A324" s="57" t="s">
        <v>1040</v>
      </c>
      <c r="B324" s="57" t="s">
        <v>11</v>
      </c>
      <c r="C324" s="57">
        <v>92346</v>
      </c>
      <c r="D324" s="58" t="s">
        <v>989</v>
      </c>
      <c r="E324" s="57" t="s">
        <v>4</v>
      </c>
      <c r="F324" s="59">
        <v>3</v>
      </c>
      <c r="G324" s="60">
        <v>67.61</v>
      </c>
      <c r="H324" s="60">
        <f t="shared" si="123"/>
        <v>87.75</v>
      </c>
      <c r="I324" s="60">
        <f t="shared" si="124"/>
        <v>263.25</v>
      </c>
    </row>
    <row r="325" spans="1:9" ht="25.5" x14ac:dyDescent="0.2">
      <c r="A325" s="57" t="s">
        <v>1041</v>
      </c>
      <c r="B325" s="57" t="s">
        <v>11</v>
      </c>
      <c r="C325" s="57">
        <v>20974</v>
      </c>
      <c r="D325" s="58" t="s">
        <v>990</v>
      </c>
      <c r="E325" s="57" t="s">
        <v>4</v>
      </c>
      <c r="F325" s="59">
        <v>6</v>
      </c>
      <c r="G325" s="60">
        <v>157.11000000000001</v>
      </c>
      <c r="H325" s="60">
        <f t="shared" si="123"/>
        <v>203.91</v>
      </c>
      <c r="I325" s="60">
        <f t="shared" si="124"/>
        <v>1223.46</v>
      </c>
    </row>
    <row r="326" spans="1:9" ht="38.25" x14ac:dyDescent="0.2">
      <c r="A326" s="57" t="s">
        <v>1042</v>
      </c>
      <c r="B326" s="57" t="s">
        <v>11</v>
      </c>
      <c r="C326" s="57">
        <v>101915</v>
      </c>
      <c r="D326" s="58" t="s">
        <v>991</v>
      </c>
      <c r="E326" s="57" t="s">
        <v>4</v>
      </c>
      <c r="F326" s="59">
        <v>2</v>
      </c>
      <c r="G326" s="60">
        <v>432.6</v>
      </c>
      <c r="H326" s="60">
        <f t="shared" si="123"/>
        <v>561.48</v>
      </c>
      <c r="I326" s="60">
        <f t="shared" si="124"/>
        <v>1122.96</v>
      </c>
    </row>
    <row r="327" spans="1:9" ht="25.5" x14ac:dyDescent="0.2">
      <c r="A327" s="57" t="s">
        <v>1043</v>
      </c>
      <c r="B327" s="57" t="s">
        <v>11</v>
      </c>
      <c r="C327" s="57">
        <v>103009</v>
      </c>
      <c r="D327" s="58" t="s">
        <v>992</v>
      </c>
      <c r="E327" s="57" t="s">
        <v>4</v>
      </c>
      <c r="F327" s="59">
        <v>1</v>
      </c>
      <c r="G327" s="60">
        <v>261.20999999999998</v>
      </c>
      <c r="H327" s="60">
        <f t="shared" si="123"/>
        <v>339.03</v>
      </c>
      <c r="I327" s="60">
        <f t="shared" si="124"/>
        <v>339.03</v>
      </c>
    </row>
    <row r="328" spans="1:9" ht="38.25" x14ac:dyDescent="0.2">
      <c r="A328" s="57" t="s">
        <v>1044</v>
      </c>
      <c r="B328" s="57" t="s">
        <v>11</v>
      </c>
      <c r="C328" s="57">
        <v>10904</v>
      </c>
      <c r="D328" s="58" t="s">
        <v>993</v>
      </c>
      <c r="E328" s="57" t="s">
        <v>4</v>
      </c>
      <c r="F328" s="59">
        <v>2</v>
      </c>
      <c r="G328" s="60">
        <v>180</v>
      </c>
      <c r="H328" s="60">
        <f t="shared" si="123"/>
        <v>233.62</v>
      </c>
      <c r="I328" s="60">
        <f t="shared" si="124"/>
        <v>467.24</v>
      </c>
    </row>
    <row r="329" spans="1:9" ht="51" x14ac:dyDescent="0.2">
      <c r="A329" s="57" t="s">
        <v>1045</v>
      </c>
      <c r="B329" s="57" t="s">
        <v>11</v>
      </c>
      <c r="C329" s="57">
        <v>101912</v>
      </c>
      <c r="D329" s="58" t="s">
        <v>994</v>
      </c>
      <c r="E329" s="57" t="s">
        <v>4</v>
      </c>
      <c r="F329" s="59">
        <v>2</v>
      </c>
      <c r="G329" s="60">
        <v>1966.29</v>
      </c>
      <c r="H329" s="60">
        <f t="shared" si="123"/>
        <v>2552.09</v>
      </c>
      <c r="I329" s="60">
        <f t="shared" si="124"/>
        <v>5104.18</v>
      </c>
    </row>
    <row r="330" spans="1:9" x14ac:dyDescent="0.2">
      <c r="A330" s="61"/>
      <c r="B330" s="61"/>
      <c r="C330" s="61"/>
      <c r="D330" s="62" t="s">
        <v>10</v>
      </c>
      <c r="E330" s="61"/>
      <c r="F330" s="63"/>
      <c r="G330" s="64"/>
      <c r="H330" s="64"/>
      <c r="I330" s="64">
        <f>TRUNC(SUM(I312:I329),2)</f>
        <v>40543.9</v>
      </c>
    </row>
    <row r="331" spans="1:9" x14ac:dyDescent="0.2">
      <c r="A331" s="65" t="s">
        <v>1046</v>
      </c>
      <c r="B331" s="65"/>
      <c r="C331" s="65"/>
      <c r="D331" s="66" t="s">
        <v>31</v>
      </c>
      <c r="E331" s="65"/>
      <c r="F331" s="67"/>
      <c r="G331" s="68"/>
      <c r="H331" s="68"/>
      <c r="I331" s="68"/>
    </row>
    <row r="332" spans="1:9" ht="25.5" x14ac:dyDescent="0.2">
      <c r="A332" s="57" t="s">
        <v>997</v>
      </c>
      <c r="B332" s="57" t="s">
        <v>11</v>
      </c>
      <c r="C332" s="57">
        <v>88496</v>
      </c>
      <c r="D332" s="58" t="s">
        <v>672</v>
      </c>
      <c r="E332" s="57" t="s">
        <v>9</v>
      </c>
      <c r="F332" s="59">
        <v>1210.01</v>
      </c>
      <c r="G332" s="60">
        <v>26.46</v>
      </c>
      <c r="H332" s="60">
        <f t="shared" ref="H332:H338" si="125">TRUNC(G332*(1+$F$1),2)</f>
        <v>34.340000000000003</v>
      </c>
      <c r="I332" s="60">
        <f t="shared" ref="I332:I338" si="126">TRUNC(H332*F332,2)</f>
        <v>41551.74</v>
      </c>
    </row>
    <row r="333" spans="1:9" ht="25.5" x14ac:dyDescent="0.2">
      <c r="A333" s="57" t="s">
        <v>1047</v>
      </c>
      <c r="B333" s="57" t="s">
        <v>11</v>
      </c>
      <c r="C333" s="57">
        <v>88484</v>
      </c>
      <c r="D333" s="58" t="s">
        <v>673</v>
      </c>
      <c r="E333" s="57" t="s">
        <v>9</v>
      </c>
      <c r="F333" s="59">
        <v>1210.01</v>
      </c>
      <c r="G333" s="60">
        <v>2.46</v>
      </c>
      <c r="H333" s="60">
        <f t="shared" si="125"/>
        <v>3.19</v>
      </c>
      <c r="I333" s="60">
        <f t="shared" si="126"/>
        <v>3859.93</v>
      </c>
    </row>
    <row r="334" spans="1:9" ht="25.5" x14ac:dyDescent="0.2">
      <c r="A334" s="57" t="s">
        <v>1048</v>
      </c>
      <c r="B334" s="57" t="s">
        <v>11</v>
      </c>
      <c r="C334" s="57">
        <v>88488</v>
      </c>
      <c r="D334" s="58" t="s">
        <v>674</v>
      </c>
      <c r="E334" s="57" t="s">
        <v>9</v>
      </c>
      <c r="F334" s="59">
        <v>1210.01</v>
      </c>
      <c r="G334" s="60">
        <v>16.02</v>
      </c>
      <c r="H334" s="60">
        <f t="shared" si="125"/>
        <v>20.79</v>
      </c>
      <c r="I334" s="60">
        <f t="shared" si="126"/>
        <v>25156.1</v>
      </c>
    </row>
    <row r="335" spans="1:9" ht="25.5" x14ac:dyDescent="0.2">
      <c r="A335" s="57" t="s">
        <v>1049</v>
      </c>
      <c r="B335" s="57" t="s">
        <v>11</v>
      </c>
      <c r="C335" s="57">
        <v>88497</v>
      </c>
      <c r="D335" s="58" t="s">
        <v>675</v>
      </c>
      <c r="E335" s="57" t="s">
        <v>9</v>
      </c>
      <c r="F335" s="59">
        <v>2654.2</v>
      </c>
      <c r="G335" s="60">
        <v>15.84</v>
      </c>
      <c r="H335" s="60">
        <f t="shared" ref="H335:H337" si="127">TRUNC(G335*(1+$F$1),2)</f>
        <v>20.55</v>
      </c>
      <c r="I335" s="60">
        <f t="shared" ref="I335:I337" si="128">TRUNC(H335*F335,2)</f>
        <v>54543.81</v>
      </c>
    </row>
    <row r="336" spans="1:9" ht="25.5" x14ac:dyDescent="0.2">
      <c r="A336" s="57" t="s">
        <v>1050</v>
      </c>
      <c r="B336" s="57" t="s">
        <v>11</v>
      </c>
      <c r="C336" s="57">
        <v>88485</v>
      </c>
      <c r="D336" s="58" t="s">
        <v>676</v>
      </c>
      <c r="E336" s="57" t="s">
        <v>9</v>
      </c>
      <c r="F336" s="59">
        <v>2654.2</v>
      </c>
      <c r="G336" s="60">
        <v>2.09</v>
      </c>
      <c r="H336" s="60">
        <f t="shared" si="127"/>
        <v>2.71</v>
      </c>
      <c r="I336" s="60">
        <f t="shared" si="128"/>
        <v>7192.88</v>
      </c>
    </row>
    <row r="337" spans="1:9" x14ac:dyDescent="0.2">
      <c r="A337" s="57" t="s">
        <v>1051</v>
      </c>
      <c r="B337" s="57" t="s">
        <v>268</v>
      </c>
      <c r="C337" s="57" t="s">
        <v>677</v>
      </c>
      <c r="D337" s="58" t="s">
        <v>682</v>
      </c>
      <c r="E337" s="57" t="s">
        <v>9</v>
      </c>
      <c r="F337" s="59">
        <v>2654.2</v>
      </c>
      <c r="G337" s="60">
        <f>'COMPOSIÇÃO DE PREÇO UNITÁRIO'!H220</f>
        <v>33.549999999999997</v>
      </c>
      <c r="H337" s="60">
        <f t="shared" si="127"/>
        <v>43.54</v>
      </c>
      <c r="I337" s="60">
        <f t="shared" si="128"/>
        <v>115563.86</v>
      </c>
    </row>
    <row r="338" spans="1:9" ht="25.5" x14ac:dyDescent="0.2">
      <c r="A338" s="57" t="s">
        <v>1052</v>
      </c>
      <c r="B338" s="57" t="s">
        <v>11</v>
      </c>
      <c r="C338" s="57">
        <v>88243</v>
      </c>
      <c r="D338" s="58" t="s">
        <v>684</v>
      </c>
      <c r="E338" s="57" t="s">
        <v>9</v>
      </c>
      <c r="F338" s="59">
        <v>730.24</v>
      </c>
      <c r="G338" s="60">
        <v>18.28</v>
      </c>
      <c r="H338" s="60">
        <f t="shared" si="125"/>
        <v>23.72</v>
      </c>
      <c r="I338" s="60">
        <f t="shared" si="126"/>
        <v>17321.29</v>
      </c>
    </row>
    <row r="339" spans="1:9" x14ac:dyDescent="0.2">
      <c r="A339" s="61"/>
      <c r="B339" s="61"/>
      <c r="C339" s="61"/>
      <c r="D339" s="62" t="s">
        <v>10</v>
      </c>
      <c r="E339" s="61"/>
      <c r="F339" s="63"/>
      <c r="G339" s="64"/>
      <c r="H339" s="64"/>
      <c r="I339" s="64">
        <f>TRUNC(SUM(I332:I338),2)</f>
        <v>265189.61</v>
      </c>
    </row>
    <row r="340" spans="1:9" x14ac:dyDescent="0.2">
      <c r="A340" s="65" t="s">
        <v>1053</v>
      </c>
      <c r="B340" s="65"/>
      <c r="C340" s="65"/>
      <c r="D340" s="66" t="s">
        <v>685</v>
      </c>
      <c r="E340" s="65"/>
      <c r="F340" s="67"/>
      <c r="G340" s="68"/>
      <c r="H340" s="68"/>
      <c r="I340" s="68"/>
    </row>
    <row r="341" spans="1:9" ht="51" x14ac:dyDescent="0.2">
      <c r="A341" s="57" t="s">
        <v>999</v>
      </c>
      <c r="B341" s="57" t="s">
        <v>268</v>
      </c>
      <c r="C341" s="57" t="s">
        <v>686</v>
      </c>
      <c r="D341" s="58" t="s">
        <v>687</v>
      </c>
      <c r="E341" s="57" t="s">
        <v>4</v>
      </c>
      <c r="F341" s="59">
        <v>1</v>
      </c>
      <c r="G341" s="60">
        <f>'COMPOSIÇÃO DE PREÇO UNITÁRIO'!H229</f>
        <v>199800</v>
      </c>
      <c r="H341" s="60">
        <f t="shared" ref="H341" si="129">TRUNC(G341*(1+$F$1),2)</f>
        <v>259324.85</v>
      </c>
      <c r="I341" s="60">
        <f t="shared" ref="I341" si="130">TRUNC(H341*F341,2)</f>
        <v>259324.85</v>
      </c>
    </row>
    <row r="342" spans="1:9" x14ac:dyDescent="0.2">
      <c r="A342" s="61"/>
      <c r="B342" s="61"/>
      <c r="C342" s="61"/>
      <c r="D342" s="62" t="s">
        <v>10</v>
      </c>
      <c r="E342" s="61"/>
      <c r="F342" s="63"/>
      <c r="G342" s="64"/>
      <c r="H342" s="64"/>
      <c r="I342" s="64">
        <f>TRUNC(SUM(I341:I341),2)</f>
        <v>259324.85</v>
      </c>
    </row>
    <row r="343" spans="1:9" x14ac:dyDescent="0.2">
      <c r="A343" s="65" t="s">
        <v>1054</v>
      </c>
      <c r="B343" s="65"/>
      <c r="C343" s="65"/>
      <c r="D343" s="66" t="s">
        <v>250</v>
      </c>
      <c r="E343" s="65"/>
      <c r="F343" s="67"/>
      <c r="G343" s="68"/>
      <c r="H343" s="68"/>
      <c r="I343" s="68"/>
    </row>
    <row r="344" spans="1:9" ht="25.5" x14ac:dyDescent="0.2">
      <c r="A344" s="57" t="s">
        <v>1055</v>
      </c>
      <c r="B344" s="57" t="s">
        <v>11</v>
      </c>
      <c r="C344" s="57">
        <v>103946</v>
      </c>
      <c r="D344" s="58" t="s">
        <v>692</v>
      </c>
      <c r="E344" s="57" t="s">
        <v>9</v>
      </c>
      <c r="F344" s="59">
        <v>120</v>
      </c>
      <c r="G344" s="60">
        <v>18.45</v>
      </c>
      <c r="H344" s="60">
        <f t="shared" ref="H344" si="131">TRUNC(G344*(1+$F$1),2)</f>
        <v>23.94</v>
      </c>
      <c r="I344" s="60">
        <f t="shared" ref="I344" si="132">TRUNC(H344*F344,2)</f>
        <v>2872.8</v>
      </c>
    </row>
    <row r="345" spans="1:9" x14ac:dyDescent="0.2">
      <c r="A345" s="57" t="s">
        <v>1056</v>
      </c>
      <c r="B345" s="57" t="s">
        <v>11</v>
      </c>
      <c r="C345" s="57">
        <v>98505</v>
      </c>
      <c r="D345" s="58" t="s">
        <v>693</v>
      </c>
      <c r="E345" s="57" t="s">
        <v>9</v>
      </c>
      <c r="F345" s="59">
        <v>60</v>
      </c>
      <c r="G345" s="60">
        <v>104.66</v>
      </c>
      <c r="H345" s="60">
        <f t="shared" ref="H345:H346" si="133">TRUNC(G345*(1+$F$1),2)</f>
        <v>135.84</v>
      </c>
      <c r="I345" s="60">
        <f t="shared" ref="I345:I346" si="134">TRUNC(H345*F345,2)</f>
        <v>8150.4</v>
      </c>
    </row>
    <row r="346" spans="1:9" ht="25.5" x14ac:dyDescent="0.2">
      <c r="A346" s="57" t="s">
        <v>1057</v>
      </c>
      <c r="B346" s="57" t="s">
        <v>11</v>
      </c>
      <c r="C346" s="57">
        <v>98516</v>
      </c>
      <c r="D346" s="58" t="s">
        <v>694</v>
      </c>
      <c r="E346" s="57" t="s">
        <v>4</v>
      </c>
      <c r="F346" s="59">
        <v>8</v>
      </c>
      <c r="G346" s="60">
        <v>390.76</v>
      </c>
      <c r="H346" s="60">
        <f t="shared" si="133"/>
        <v>507.17</v>
      </c>
      <c r="I346" s="60">
        <f t="shared" si="134"/>
        <v>4057.36</v>
      </c>
    </row>
    <row r="347" spans="1:9" x14ac:dyDescent="0.2">
      <c r="A347" s="61"/>
      <c r="B347" s="61"/>
      <c r="C347" s="61"/>
      <c r="D347" s="62" t="s">
        <v>10</v>
      </c>
      <c r="E347" s="61"/>
      <c r="F347" s="63"/>
      <c r="G347" s="64"/>
      <c r="H347" s="64"/>
      <c r="I347" s="64">
        <f>TRUNC(SUM(I344:I346),2)</f>
        <v>15080.56</v>
      </c>
    </row>
    <row r="348" spans="1:9" x14ac:dyDescent="0.2">
      <c r="A348" s="65" t="s">
        <v>1058</v>
      </c>
      <c r="B348" s="65"/>
      <c r="C348" s="65"/>
      <c r="D348" s="66" t="s">
        <v>33</v>
      </c>
      <c r="E348" s="65"/>
      <c r="F348" s="67"/>
      <c r="G348" s="68"/>
      <c r="H348" s="68"/>
      <c r="I348" s="68"/>
    </row>
    <row r="349" spans="1:9" ht="25.5" x14ac:dyDescent="0.2">
      <c r="A349" s="57" t="s">
        <v>1059</v>
      </c>
      <c r="B349" s="57" t="s">
        <v>11</v>
      </c>
      <c r="C349" s="57">
        <v>99802</v>
      </c>
      <c r="D349" s="58" t="s">
        <v>695</v>
      </c>
      <c r="E349" s="57" t="s">
        <v>9</v>
      </c>
      <c r="F349" s="59">
        <v>1210.01</v>
      </c>
      <c r="G349" s="60">
        <v>0.43</v>
      </c>
      <c r="H349" s="60">
        <f t="shared" ref="H349:H353" si="135">TRUNC(G349*(1+$F$1),2)</f>
        <v>0.55000000000000004</v>
      </c>
      <c r="I349" s="60">
        <f t="shared" ref="I349:I353" si="136">TRUNC(H349*F349,2)</f>
        <v>665.5</v>
      </c>
    </row>
    <row r="350" spans="1:9" ht="25.5" x14ac:dyDescent="0.2">
      <c r="A350" s="57" t="s">
        <v>1060</v>
      </c>
      <c r="B350" s="57" t="s">
        <v>11</v>
      </c>
      <c r="C350" s="57">
        <v>99803</v>
      </c>
      <c r="D350" s="58" t="s">
        <v>696</v>
      </c>
      <c r="E350" s="57" t="s">
        <v>9</v>
      </c>
      <c r="F350" s="59">
        <v>1210.01</v>
      </c>
      <c r="G350" s="60">
        <v>1.68</v>
      </c>
      <c r="H350" s="60">
        <f t="shared" si="135"/>
        <v>2.1800000000000002</v>
      </c>
      <c r="I350" s="60">
        <f t="shared" si="136"/>
        <v>2637.82</v>
      </c>
    </row>
    <row r="351" spans="1:9" x14ac:dyDescent="0.2">
      <c r="A351" s="57" t="s">
        <v>1061</v>
      </c>
      <c r="B351" s="57" t="s">
        <v>11</v>
      </c>
      <c r="C351" s="57">
        <v>99824</v>
      </c>
      <c r="D351" s="58" t="s">
        <v>697</v>
      </c>
      <c r="E351" s="57" t="s">
        <v>9</v>
      </c>
      <c r="F351" s="59">
        <v>112.56</v>
      </c>
      <c r="G351" s="60">
        <v>2.08</v>
      </c>
      <c r="H351" s="60">
        <f t="shared" si="135"/>
        <v>2.69</v>
      </c>
      <c r="I351" s="60">
        <f t="shared" si="136"/>
        <v>302.77999999999997</v>
      </c>
    </row>
    <row r="352" spans="1:9" ht="25.5" x14ac:dyDescent="0.2">
      <c r="A352" s="57" t="s">
        <v>1062</v>
      </c>
      <c r="B352" s="57" t="s">
        <v>11</v>
      </c>
      <c r="C352" s="57">
        <v>99806</v>
      </c>
      <c r="D352" s="58" t="s">
        <v>698</v>
      </c>
      <c r="E352" s="57" t="s">
        <v>9</v>
      </c>
      <c r="F352" s="59">
        <v>486.18</v>
      </c>
      <c r="G352" s="60">
        <v>0.69</v>
      </c>
      <c r="H352" s="60">
        <f t="shared" ref="H352" si="137">TRUNC(G352*(1+$F$1),2)</f>
        <v>0.89</v>
      </c>
      <c r="I352" s="60">
        <f t="shared" ref="I352" si="138">TRUNC(H352*F352,2)</f>
        <v>432.7</v>
      </c>
    </row>
    <row r="353" spans="1:9" ht="25.5" x14ac:dyDescent="0.2">
      <c r="A353" s="57" t="s">
        <v>1063</v>
      </c>
      <c r="B353" s="57" t="s">
        <v>11</v>
      </c>
      <c r="C353" s="57">
        <v>99821</v>
      </c>
      <c r="D353" s="58" t="s">
        <v>699</v>
      </c>
      <c r="E353" s="57" t="s">
        <v>9</v>
      </c>
      <c r="F353" s="59">
        <v>42.84</v>
      </c>
      <c r="G353" s="60">
        <v>2.5499999999999998</v>
      </c>
      <c r="H353" s="60">
        <f t="shared" si="135"/>
        <v>3.3</v>
      </c>
      <c r="I353" s="60">
        <f t="shared" si="136"/>
        <v>141.37</v>
      </c>
    </row>
    <row r="354" spans="1:9" x14ac:dyDescent="0.2">
      <c r="A354" s="61"/>
      <c r="B354" s="61"/>
      <c r="C354" s="61"/>
      <c r="D354" s="62" t="s">
        <v>10</v>
      </c>
      <c r="E354" s="61"/>
      <c r="F354" s="63"/>
      <c r="G354" s="64"/>
      <c r="H354" s="64"/>
      <c r="I354" s="64">
        <f>TRUNC(SUM(I349:I353),2)</f>
        <v>4180.17</v>
      </c>
    </row>
    <row r="355" spans="1:9" x14ac:dyDescent="0.2">
      <c r="A355" s="65" t="s">
        <v>1106</v>
      </c>
      <c r="B355" s="65"/>
      <c r="C355" s="65"/>
      <c r="D355" s="66" t="s">
        <v>1105</v>
      </c>
      <c r="E355" s="65"/>
      <c r="F355" s="67"/>
      <c r="G355" s="68"/>
      <c r="H355" s="68"/>
      <c r="I355" s="68"/>
    </row>
    <row r="356" spans="1:9" ht="25.5" x14ac:dyDescent="0.2">
      <c r="A356" s="57" t="s">
        <v>1107</v>
      </c>
      <c r="B356" s="57" t="s">
        <v>11</v>
      </c>
      <c r="C356" s="57" t="s">
        <v>1113</v>
      </c>
      <c r="D356" s="58" t="s">
        <v>1114</v>
      </c>
      <c r="E356" s="57" t="s">
        <v>1115</v>
      </c>
      <c r="F356" s="59">
        <v>855.24</v>
      </c>
      <c r="G356" s="60">
        <v>246.32356502792325</v>
      </c>
      <c r="H356" s="60">
        <f t="shared" ref="H356:H371" si="139">TRUNC(G356*(1+$F$1),2)</f>
        <v>319.7</v>
      </c>
      <c r="I356" s="60">
        <f>F356*H356</f>
        <v>273420.228</v>
      </c>
    </row>
    <row r="357" spans="1:9" ht="23.85" customHeight="1" x14ac:dyDescent="0.2">
      <c r="A357" s="57" t="s">
        <v>1108</v>
      </c>
      <c r="B357" s="57" t="s">
        <v>11</v>
      </c>
      <c r="C357" s="57" t="s">
        <v>1116</v>
      </c>
      <c r="D357" s="58" t="s">
        <v>1117</v>
      </c>
      <c r="E357" s="57" t="s">
        <v>1118</v>
      </c>
      <c r="F357" s="59">
        <v>116.4</v>
      </c>
      <c r="G357" s="60">
        <v>218.91084590736847</v>
      </c>
      <c r="H357" s="60">
        <f t="shared" si="139"/>
        <v>284.12</v>
      </c>
      <c r="I357" s="60">
        <f t="shared" ref="I357:I374" si="140">F357*H357</f>
        <v>33071.567999999999</v>
      </c>
    </row>
    <row r="358" spans="1:9" ht="25.5" x14ac:dyDescent="0.2">
      <c r="A358" s="57" t="s">
        <v>1109</v>
      </c>
      <c r="B358" s="57" t="s">
        <v>11</v>
      </c>
      <c r="C358" s="57" t="s">
        <v>1119</v>
      </c>
      <c r="D358" s="58" t="s">
        <v>1120</v>
      </c>
      <c r="E358" s="57" t="s">
        <v>1118</v>
      </c>
      <c r="F358" s="59">
        <v>187.77</v>
      </c>
      <c r="G358" s="60">
        <v>76.545833240577409</v>
      </c>
      <c r="H358" s="60">
        <f t="shared" si="139"/>
        <v>99.35</v>
      </c>
      <c r="I358" s="60">
        <f t="shared" si="140"/>
        <v>18654.949499999999</v>
      </c>
    </row>
    <row r="359" spans="1:9" ht="25.5" x14ac:dyDescent="0.2">
      <c r="A359" s="57" t="s">
        <v>1110</v>
      </c>
      <c r="B359" s="57" t="s">
        <v>11</v>
      </c>
      <c r="C359" s="57" t="s">
        <v>1121</v>
      </c>
      <c r="D359" s="58" t="s">
        <v>1122</v>
      </c>
      <c r="E359" s="57" t="s">
        <v>1123</v>
      </c>
      <c r="F359" s="59">
        <v>128.28</v>
      </c>
      <c r="G359" s="60">
        <v>20.70476555480645</v>
      </c>
      <c r="H359" s="60">
        <f t="shared" si="139"/>
        <v>26.87</v>
      </c>
      <c r="I359" s="60">
        <f t="shared" si="140"/>
        <v>3446.8836000000001</v>
      </c>
    </row>
    <row r="360" spans="1:9" ht="25.5" x14ac:dyDescent="0.2">
      <c r="A360" s="57" t="s">
        <v>1111</v>
      </c>
      <c r="B360" s="57" t="s">
        <v>11</v>
      </c>
      <c r="C360" s="57" t="s">
        <v>1124</v>
      </c>
      <c r="D360" s="58" t="s">
        <v>1125</v>
      </c>
      <c r="E360" s="57" t="s">
        <v>1115</v>
      </c>
      <c r="F360" s="59">
        <v>27.78</v>
      </c>
      <c r="G360" s="60">
        <v>86.381266483602431</v>
      </c>
      <c r="H360" s="60">
        <f t="shared" si="139"/>
        <v>112.11</v>
      </c>
      <c r="I360" s="60">
        <f t="shared" si="140"/>
        <v>3114.4158000000002</v>
      </c>
    </row>
    <row r="361" spans="1:9" ht="38.25" x14ac:dyDescent="0.2">
      <c r="A361" s="57" t="s">
        <v>1112</v>
      </c>
      <c r="B361" s="57" t="s">
        <v>11</v>
      </c>
      <c r="C361" s="57">
        <v>101802</v>
      </c>
      <c r="D361" s="58" t="s">
        <v>1151</v>
      </c>
      <c r="E361" s="57" t="s">
        <v>1126</v>
      </c>
      <c r="F361" s="59">
        <v>14</v>
      </c>
      <c r="G361" s="60">
        <v>1679.97</v>
      </c>
      <c r="H361" s="60">
        <f t="shared" si="139"/>
        <v>2180.4699999999998</v>
      </c>
      <c r="I361" s="60">
        <f t="shared" si="140"/>
        <v>30526.579999999998</v>
      </c>
    </row>
    <row r="362" spans="1:9" ht="25.5" x14ac:dyDescent="0.2">
      <c r="A362" s="57" t="s">
        <v>1134</v>
      </c>
      <c r="B362" s="57" t="s">
        <v>11</v>
      </c>
      <c r="C362" s="57">
        <v>104063</v>
      </c>
      <c r="D362" s="58" t="s">
        <v>1127</v>
      </c>
      <c r="E362" s="57" t="s">
        <v>1126</v>
      </c>
      <c r="F362" s="59">
        <v>3</v>
      </c>
      <c r="G362" s="60">
        <v>78.599999999999994</v>
      </c>
      <c r="H362" s="60">
        <f t="shared" si="139"/>
        <v>102.01</v>
      </c>
      <c r="I362" s="60">
        <f t="shared" si="140"/>
        <v>306.03000000000003</v>
      </c>
    </row>
    <row r="363" spans="1:9" ht="25.5" x14ac:dyDescent="0.2">
      <c r="A363" s="57" t="s">
        <v>1135</v>
      </c>
      <c r="B363" s="57" t="s">
        <v>11</v>
      </c>
      <c r="C363" s="57">
        <v>104064</v>
      </c>
      <c r="D363" s="58" t="s">
        <v>1128</v>
      </c>
      <c r="E363" s="57" t="s">
        <v>1126</v>
      </c>
      <c r="F363" s="59">
        <v>11</v>
      </c>
      <c r="G363" s="60">
        <v>206.47</v>
      </c>
      <c r="H363" s="60">
        <f t="shared" si="139"/>
        <v>267.98</v>
      </c>
      <c r="I363" s="60">
        <f t="shared" si="140"/>
        <v>2947.78</v>
      </c>
    </row>
    <row r="364" spans="1:9" ht="25.5" x14ac:dyDescent="0.2">
      <c r="A364" s="57" t="s">
        <v>1136</v>
      </c>
      <c r="B364" s="57" t="s">
        <v>11</v>
      </c>
      <c r="C364" s="57">
        <v>104085</v>
      </c>
      <c r="D364" s="58" t="s">
        <v>1129</v>
      </c>
      <c r="E364" s="57" t="s">
        <v>1118</v>
      </c>
      <c r="F364" s="59">
        <v>6.53</v>
      </c>
      <c r="G364" s="60">
        <v>59.84</v>
      </c>
      <c r="H364" s="60">
        <f t="shared" si="139"/>
        <v>77.66</v>
      </c>
      <c r="I364" s="60">
        <f t="shared" si="140"/>
        <v>507.1198</v>
      </c>
    </row>
    <row r="365" spans="1:9" ht="25.5" x14ac:dyDescent="0.2">
      <c r="A365" s="57" t="s">
        <v>1137</v>
      </c>
      <c r="B365" s="57" t="s">
        <v>11</v>
      </c>
      <c r="C365" s="57">
        <v>104086</v>
      </c>
      <c r="D365" s="58" t="s">
        <v>1130</v>
      </c>
      <c r="E365" s="57" t="s">
        <v>1118</v>
      </c>
      <c r="F365" s="59">
        <v>9.48</v>
      </c>
      <c r="G365" s="60">
        <v>109.97</v>
      </c>
      <c r="H365" s="60">
        <f t="shared" si="139"/>
        <v>142.72999999999999</v>
      </c>
      <c r="I365" s="60">
        <f t="shared" si="140"/>
        <v>1353.0804000000001</v>
      </c>
    </row>
    <row r="366" spans="1:9" ht="23.85" customHeight="1" x14ac:dyDescent="0.2">
      <c r="A366" s="57" t="s">
        <v>1138</v>
      </c>
      <c r="B366" s="57" t="s">
        <v>11</v>
      </c>
      <c r="C366" s="57">
        <v>90696</v>
      </c>
      <c r="D366" s="58" t="s">
        <v>1131</v>
      </c>
      <c r="E366" s="57" t="s">
        <v>1118</v>
      </c>
      <c r="F366" s="59">
        <v>24.34</v>
      </c>
      <c r="G366" s="60">
        <v>173.26</v>
      </c>
      <c r="H366" s="60">
        <f t="shared" si="139"/>
        <v>224.87</v>
      </c>
      <c r="I366" s="60">
        <f t="shared" si="140"/>
        <v>5473.3357999999998</v>
      </c>
    </row>
    <row r="367" spans="1:9" ht="23.85" customHeight="1" x14ac:dyDescent="0.2">
      <c r="A367" s="57" t="s">
        <v>1139</v>
      </c>
      <c r="B367" s="57" t="s">
        <v>11</v>
      </c>
      <c r="C367" s="57">
        <v>90697</v>
      </c>
      <c r="D367" s="58" t="s">
        <v>1132</v>
      </c>
      <c r="E367" s="57" t="s">
        <v>1118</v>
      </c>
      <c r="F367" s="59">
        <v>27</v>
      </c>
      <c r="G367" s="60">
        <v>269.61</v>
      </c>
      <c r="H367" s="60">
        <f t="shared" si="139"/>
        <v>349.93</v>
      </c>
      <c r="I367" s="60">
        <f t="shared" si="140"/>
        <v>9448.11</v>
      </c>
    </row>
    <row r="368" spans="1:9" ht="23.85" customHeight="1" x14ac:dyDescent="0.2">
      <c r="A368" s="57" t="s">
        <v>1140</v>
      </c>
      <c r="B368" s="57" t="s">
        <v>11</v>
      </c>
      <c r="C368" s="57">
        <v>94229</v>
      </c>
      <c r="D368" s="58" t="s">
        <v>1133</v>
      </c>
      <c r="E368" s="57" t="s">
        <v>1118</v>
      </c>
      <c r="F368" s="59">
        <v>55.17</v>
      </c>
      <c r="G368" s="60">
        <v>170.24</v>
      </c>
      <c r="H368" s="60">
        <f t="shared" si="139"/>
        <v>220.95</v>
      </c>
      <c r="I368" s="60">
        <f t="shared" si="140"/>
        <v>12189.8115</v>
      </c>
    </row>
    <row r="369" spans="1:9" ht="23.85" customHeight="1" x14ac:dyDescent="0.2">
      <c r="A369" s="57" t="s">
        <v>1141</v>
      </c>
      <c r="B369" s="57" t="s">
        <v>11</v>
      </c>
      <c r="C369" s="57">
        <v>94229</v>
      </c>
      <c r="D369" s="58" t="s">
        <v>1133</v>
      </c>
      <c r="E369" s="57" t="s">
        <v>1118</v>
      </c>
      <c r="F369" s="59">
        <v>60</v>
      </c>
      <c r="G369" s="60">
        <v>170.24</v>
      </c>
      <c r="H369" s="60">
        <f t="shared" si="139"/>
        <v>220.95</v>
      </c>
      <c r="I369" s="60">
        <f t="shared" si="140"/>
        <v>13257</v>
      </c>
    </row>
    <row r="370" spans="1:9" ht="38.25" x14ac:dyDescent="0.2">
      <c r="A370" s="57" t="s">
        <v>1142</v>
      </c>
      <c r="B370" s="57" t="s">
        <v>11</v>
      </c>
      <c r="C370" s="57">
        <v>100434</v>
      </c>
      <c r="D370" s="58" t="s">
        <v>1150</v>
      </c>
      <c r="E370" s="57" t="s">
        <v>1118</v>
      </c>
      <c r="F370" s="59">
        <v>81.34</v>
      </c>
      <c r="G370" s="60">
        <v>189.84</v>
      </c>
      <c r="H370" s="60">
        <f t="shared" si="139"/>
        <v>246.39</v>
      </c>
      <c r="I370" s="60">
        <f t="shared" si="140"/>
        <v>20041.3626</v>
      </c>
    </row>
    <row r="371" spans="1:9" ht="25.5" x14ac:dyDescent="0.2">
      <c r="A371" s="57" t="s">
        <v>1143</v>
      </c>
      <c r="B371" s="57" t="s">
        <v>11</v>
      </c>
      <c r="C371" s="57">
        <v>97647</v>
      </c>
      <c r="D371" s="58" t="s">
        <v>1144</v>
      </c>
      <c r="E371" s="57" t="s">
        <v>1115</v>
      </c>
      <c r="F371" s="59">
        <v>855.24</v>
      </c>
      <c r="G371" s="60">
        <v>2.74</v>
      </c>
      <c r="H371" s="60">
        <f t="shared" si="139"/>
        <v>3.55</v>
      </c>
      <c r="I371" s="60">
        <f t="shared" si="140"/>
        <v>3036.1019999999999</v>
      </c>
    </row>
    <row r="372" spans="1:9" x14ac:dyDescent="0.2">
      <c r="A372" s="61"/>
      <c r="B372" s="61"/>
      <c r="C372" s="61"/>
      <c r="D372" s="62" t="s">
        <v>10</v>
      </c>
      <c r="E372" s="61"/>
      <c r="F372" s="63"/>
      <c r="G372" s="64"/>
      <c r="H372" s="64"/>
      <c r="I372" s="64">
        <f>TRUNC(SUM(I356:I371),2)</f>
        <v>430794.35</v>
      </c>
    </row>
    <row r="373" spans="1:9" x14ac:dyDescent="0.2">
      <c r="A373" s="65" t="s">
        <v>1146</v>
      </c>
      <c r="B373" s="65"/>
      <c r="C373" s="65"/>
      <c r="D373" s="66" t="s">
        <v>1145</v>
      </c>
      <c r="E373" s="65"/>
      <c r="F373" s="67"/>
      <c r="G373" s="68"/>
      <c r="H373" s="68"/>
      <c r="I373" s="68"/>
    </row>
    <row r="374" spans="1:9" ht="25.5" x14ac:dyDescent="0.2">
      <c r="A374" s="57" t="s">
        <v>1147</v>
      </c>
      <c r="B374" s="57" t="s">
        <v>268</v>
      </c>
      <c r="D374" s="58" t="s">
        <v>1148</v>
      </c>
      <c r="E374" s="57" t="s">
        <v>1126</v>
      </c>
      <c r="F374" s="59">
        <v>2</v>
      </c>
      <c r="G374" s="60">
        <v>198000</v>
      </c>
      <c r="H374" s="210">
        <f>TRUNC(G374*(1+$F$2),2)</f>
        <v>239433.19</v>
      </c>
      <c r="I374" s="211">
        <f t="shared" si="140"/>
        <v>478866.38</v>
      </c>
    </row>
    <row r="375" spans="1:9" x14ac:dyDescent="0.2">
      <c r="A375" s="61"/>
      <c r="B375" s="61"/>
      <c r="C375" s="61"/>
      <c r="D375" s="62" t="s">
        <v>10</v>
      </c>
      <c r="E375" s="61"/>
      <c r="F375" s="63"/>
      <c r="G375" s="64"/>
      <c r="H375" s="64"/>
      <c r="I375" s="64">
        <f>TRUNC(SUM(I374),2)</f>
        <v>478866.38</v>
      </c>
    </row>
    <row r="376" spans="1:9" ht="13.5" thickBot="1" x14ac:dyDescent="0.25">
      <c r="A376" s="226"/>
      <c r="B376" s="226"/>
      <c r="C376" s="226"/>
      <c r="D376" s="161" t="s">
        <v>43</v>
      </c>
      <c r="E376" s="165"/>
      <c r="F376" s="165"/>
      <c r="G376" s="30"/>
      <c r="H376" s="30"/>
      <c r="I376" s="30">
        <f>SUM(I10,I18,I23,I30,I35,I39,I42,I46,I52,I152,I230,I253,I267,I278,I299,I310,I330,I339,I342,I347,I375,I372,I354)</f>
        <v>5246734.8299999991</v>
      </c>
    </row>
    <row r="377" spans="1:9" ht="15" customHeight="1" x14ac:dyDescent="0.2">
      <c r="A377" s="228" t="e">
        <f ca="1">UPPER([2]!VExtenso(I376))</f>
        <v>#NAME?</v>
      </c>
      <c r="B377" s="228"/>
      <c r="C377" s="228"/>
      <c r="D377" s="228"/>
      <c r="E377" s="228"/>
      <c r="F377" s="228"/>
      <c r="G377" s="228"/>
      <c r="H377" s="228"/>
      <c r="I377" s="228"/>
    </row>
  </sheetData>
  <mergeCells count="3">
    <mergeCell ref="A6:I6"/>
    <mergeCell ref="A376:C376"/>
    <mergeCell ref="A377:I377"/>
  </mergeCells>
  <phoneticPr fontId="26" type="noConversion"/>
  <pageMargins left="0.511811024" right="0.511811024" top="1.3194444444444444" bottom="0.86166666666666669" header="0.31496062000000002" footer="0.31496062000000002"/>
  <pageSetup paperSize="9" scale="91" fitToHeight="0" orientation="landscape" r:id="rId1"/>
  <headerFooter>
    <oddHeader>&amp;L&amp;G&amp;R&amp;"-,Negrito"PREFEITURA MUNICIPAL DE VÁRZEA GRANDE&amp;"-,Regular"
Secretaria de Viação, Obras e Urbanismo
Av. Castelo Branco - Centro Sul, Várzea Grande</oddHeader>
    <oddFooter>&amp;L&amp;"-,Negrito"&amp;9&amp;K01+035PREFEITURA MUNICIPAL DE VÁRZEA GRANDE&amp;C&amp;9&amp;K01+030&amp;P / &amp;N&amp;R&amp;"-,Negrito"&amp;9&amp;K01+032&amp;A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9"/>
  <sheetViews>
    <sheetView showGridLines="0" showWhiteSpace="0" view="pageLayout" topLeftCell="A348" zoomScale="130" zoomScaleNormal="100" zoomScalePageLayoutView="130" workbookViewId="0">
      <selection activeCell="H352" sqref="H352"/>
    </sheetView>
  </sheetViews>
  <sheetFormatPr defaultColWidth="9.140625" defaultRowHeight="12" x14ac:dyDescent="0.25"/>
  <cols>
    <col min="1" max="1" width="14.7109375" style="90" customWidth="1"/>
    <col min="2" max="2" width="11.42578125" style="90" customWidth="1"/>
    <col min="3" max="3" width="9.140625" style="90" customWidth="1"/>
    <col min="4" max="4" width="37.5703125" style="94" customWidth="1"/>
    <col min="5" max="5" width="7.140625" style="90" customWidth="1"/>
    <col min="6" max="6" width="11.42578125" style="96" customWidth="1"/>
    <col min="7" max="7" width="12.7109375" style="140" customWidth="1"/>
    <col min="8" max="8" width="14.7109375" style="140" customWidth="1"/>
    <col min="9" max="16384" width="9.140625" style="90"/>
  </cols>
  <sheetData>
    <row r="1" spans="1:8" x14ac:dyDescent="0.25">
      <c r="A1" s="260" t="s">
        <v>83</v>
      </c>
      <c r="B1" s="260"/>
      <c r="C1" s="260"/>
      <c r="D1" s="260"/>
      <c r="E1" s="260"/>
      <c r="F1" s="260"/>
      <c r="G1" s="260"/>
      <c r="H1" s="260"/>
    </row>
    <row r="2" spans="1:8" x14ac:dyDescent="0.25">
      <c r="A2" s="91"/>
      <c r="B2" s="91"/>
      <c r="C2" s="91"/>
      <c r="D2" s="91"/>
      <c r="E2" s="91"/>
      <c r="F2" s="91"/>
      <c r="G2" s="138"/>
      <c r="H2" s="138"/>
    </row>
    <row r="3" spans="1:8" x14ac:dyDescent="0.25">
      <c r="A3" s="92" t="s">
        <v>84</v>
      </c>
      <c r="B3" s="93">
        <v>2022</v>
      </c>
      <c r="E3" s="23"/>
      <c r="F3" s="92" t="s">
        <v>85</v>
      </c>
      <c r="G3" s="139" t="s">
        <v>87</v>
      </c>
      <c r="H3" s="139"/>
    </row>
    <row r="4" spans="1:8" x14ac:dyDescent="0.25">
      <c r="A4" s="92" t="s">
        <v>86</v>
      </c>
      <c r="B4" s="95" t="s">
        <v>87</v>
      </c>
      <c r="F4" s="92" t="s">
        <v>88</v>
      </c>
      <c r="G4" s="139" t="s">
        <v>89</v>
      </c>
      <c r="H4" s="139"/>
    </row>
    <row r="5" spans="1:8" ht="12.75" thickBot="1" x14ac:dyDescent="0.3"/>
    <row r="6" spans="1:8" ht="24" x14ac:dyDescent="0.25">
      <c r="A6" s="97" t="s">
        <v>90</v>
      </c>
      <c r="B6" s="248" t="s">
        <v>91</v>
      </c>
      <c r="C6" s="249"/>
      <c r="D6" s="249"/>
      <c r="E6" s="249"/>
      <c r="F6" s="249"/>
      <c r="G6" s="250"/>
      <c r="H6" s="141" t="s">
        <v>4</v>
      </c>
    </row>
    <row r="7" spans="1:8" ht="12.75" customHeight="1" thickBot="1" x14ac:dyDescent="0.3">
      <c r="A7" s="98" t="s">
        <v>209</v>
      </c>
      <c r="B7" s="229" t="s">
        <v>210</v>
      </c>
      <c r="C7" s="230"/>
      <c r="D7" s="230"/>
      <c r="E7" s="230"/>
      <c r="F7" s="230"/>
      <c r="G7" s="231"/>
      <c r="H7" s="142" t="s">
        <v>63</v>
      </c>
    </row>
    <row r="8" spans="1:8" ht="12" customHeight="1" x14ac:dyDescent="0.25">
      <c r="A8" s="238" t="s">
        <v>1097</v>
      </c>
      <c r="B8" s="240" t="s">
        <v>92</v>
      </c>
      <c r="C8" s="241"/>
      <c r="D8" s="99" t="s">
        <v>11</v>
      </c>
      <c r="E8" s="207" t="s">
        <v>93</v>
      </c>
      <c r="F8" s="100">
        <v>0</v>
      </c>
      <c r="G8" s="242" t="s">
        <v>655</v>
      </c>
      <c r="H8" s="243"/>
    </row>
    <row r="9" spans="1:8" x14ac:dyDescent="0.25">
      <c r="A9" s="239"/>
      <c r="B9" s="246" t="s">
        <v>94</v>
      </c>
      <c r="C9" s="247"/>
      <c r="D9" s="101">
        <v>44791</v>
      </c>
      <c r="E9" s="102" t="s">
        <v>95</v>
      </c>
      <c r="F9" s="101"/>
      <c r="G9" s="244"/>
      <c r="H9" s="245"/>
    </row>
    <row r="10" spans="1:8" s="105" customFormat="1" x14ac:dyDescent="0.25">
      <c r="A10" s="103" t="s">
        <v>96</v>
      </c>
      <c r="B10" s="104" t="s">
        <v>97</v>
      </c>
      <c r="C10" s="104" t="s">
        <v>98</v>
      </c>
      <c r="D10" s="104" t="s">
        <v>3</v>
      </c>
      <c r="E10" s="104" t="s">
        <v>4</v>
      </c>
      <c r="F10" s="104" t="s">
        <v>99</v>
      </c>
      <c r="G10" s="143" t="s">
        <v>100</v>
      </c>
      <c r="H10" s="144" t="s">
        <v>101</v>
      </c>
    </row>
    <row r="11" spans="1:8" ht="24" x14ac:dyDescent="0.25">
      <c r="A11" s="106" t="s">
        <v>117</v>
      </c>
      <c r="B11" s="90" t="s">
        <v>11</v>
      </c>
      <c r="C11" s="90">
        <v>93565</v>
      </c>
      <c r="D11" s="94" t="s">
        <v>351</v>
      </c>
      <c r="E11" s="90" t="s">
        <v>63</v>
      </c>
      <c r="F11" s="107">
        <v>1</v>
      </c>
      <c r="G11" s="140">
        <v>15427.31</v>
      </c>
      <c r="H11" s="145">
        <f t="shared" ref="H11" si="0">TRUNC(G11*F11,2)</f>
        <v>15427.31</v>
      </c>
    </row>
    <row r="12" spans="1:8" ht="24" x14ac:dyDescent="0.25">
      <c r="A12" s="106" t="s">
        <v>117</v>
      </c>
      <c r="B12" s="90" t="s">
        <v>11</v>
      </c>
      <c r="C12" s="90">
        <v>100321</v>
      </c>
      <c r="D12" s="94" t="s">
        <v>700</v>
      </c>
      <c r="E12" s="90" t="s">
        <v>63</v>
      </c>
      <c r="F12" s="107">
        <v>1</v>
      </c>
      <c r="G12" s="140">
        <v>4343.37</v>
      </c>
      <c r="H12" s="145">
        <f t="shared" ref="H12" si="1">TRUNC(G12*F12,2)</f>
        <v>4343.37</v>
      </c>
    </row>
    <row r="13" spans="1:8" ht="12.75" thickBot="1" x14ac:dyDescent="0.3">
      <c r="A13" s="232" t="s">
        <v>1102</v>
      </c>
      <c r="B13" s="233"/>
      <c r="C13" s="233"/>
      <c r="D13" s="233"/>
      <c r="E13" s="233"/>
      <c r="F13" s="233"/>
      <c r="G13" s="234"/>
      <c r="H13" s="147">
        <f>TRUNC(SUM(H11:H12),2)</f>
        <v>19770.68</v>
      </c>
    </row>
    <row r="14" spans="1:8" ht="12.75" thickBot="1" x14ac:dyDescent="0.3">
      <c r="A14" s="235" t="s">
        <v>701</v>
      </c>
      <c r="B14" s="236"/>
      <c r="C14" s="236"/>
      <c r="D14" s="236"/>
      <c r="E14" s="236"/>
      <c r="F14" s="236"/>
      <c r="G14" s="236"/>
      <c r="H14" s="237"/>
    </row>
    <row r="15" spans="1:8" ht="12.75" thickBot="1" x14ac:dyDescent="0.3"/>
    <row r="16" spans="1:8" ht="24" x14ac:dyDescent="0.25">
      <c r="A16" s="97" t="s">
        <v>90</v>
      </c>
      <c r="B16" s="248" t="s">
        <v>91</v>
      </c>
      <c r="C16" s="249"/>
      <c r="D16" s="249"/>
      <c r="E16" s="249"/>
      <c r="F16" s="249"/>
      <c r="G16" s="250"/>
      <c r="H16" s="141" t="s">
        <v>4</v>
      </c>
    </row>
    <row r="17" spans="1:8" ht="12.75" customHeight="1" thickBot="1" x14ac:dyDescent="0.3">
      <c r="A17" s="98" t="s">
        <v>211</v>
      </c>
      <c r="B17" s="229" t="s">
        <v>212</v>
      </c>
      <c r="C17" s="230"/>
      <c r="D17" s="230"/>
      <c r="E17" s="230"/>
      <c r="F17" s="230"/>
      <c r="G17" s="231"/>
      <c r="H17" s="142" t="s">
        <v>63</v>
      </c>
    </row>
    <row r="18" spans="1:8" ht="12" customHeight="1" x14ac:dyDescent="0.25">
      <c r="A18" s="238" t="s">
        <v>1097</v>
      </c>
      <c r="B18" s="240" t="s">
        <v>92</v>
      </c>
      <c r="C18" s="241"/>
      <c r="D18" s="99" t="s">
        <v>11</v>
      </c>
      <c r="E18" s="207" t="s">
        <v>93</v>
      </c>
      <c r="F18" s="100">
        <v>0</v>
      </c>
      <c r="G18" s="242" t="s">
        <v>655</v>
      </c>
      <c r="H18" s="243"/>
    </row>
    <row r="19" spans="1:8" x14ac:dyDescent="0.25">
      <c r="A19" s="239"/>
      <c r="B19" s="246" t="s">
        <v>94</v>
      </c>
      <c r="C19" s="247"/>
      <c r="D19" s="101">
        <v>44791</v>
      </c>
      <c r="E19" s="102" t="s">
        <v>95</v>
      </c>
      <c r="F19" s="101"/>
      <c r="G19" s="244"/>
      <c r="H19" s="245"/>
    </row>
    <row r="20" spans="1:8" x14ac:dyDescent="0.25">
      <c r="A20" s="103" t="s">
        <v>96</v>
      </c>
      <c r="B20" s="104" t="s">
        <v>97</v>
      </c>
      <c r="C20" s="104" t="s">
        <v>98</v>
      </c>
      <c r="D20" s="104" t="s">
        <v>3</v>
      </c>
      <c r="E20" s="104" t="s">
        <v>4</v>
      </c>
      <c r="F20" s="104" t="s">
        <v>99</v>
      </c>
      <c r="G20" s="143" t="s">
        <v>100</v>
      </c>
      <c r="H20" s="144" t="s">
        <v>101</v>
      </c>
    </row>
    <row r="21" spans="1:8" ht="36" x14ac:dyDescent="0.25">
      <c r="A21" s="106" t="s">
        <v>119</v>
      </c>
      <c r="B21" s="90" t="s">
        <v>11</v>
      </c>
      <c r="C21" s="90">
        <v>10775</v>
      </c>
      <c r="D21" s="94" t="s">
        <v>212</v>
      </c>
      <c r="E21" s="90" t="s">
        <v>63</v>
      </c>
      <c r="F21" s="107">
        <v>1</v>
      </c>
      <c r="G21" s="140">
        <v>830</v>
      </c>
      <c r="H21" s="145">
        <f t="shared" ref="H21" si="2">TRUNC(G21*F21,2)</f>
        <v>830</v>
      </c>
    </row>
    <row r="22" spans="1:8" ht="12.75" thickBot="1" x14ac:dyDescent="0.3">
      <c r="A22" s="232" t="s">
        <v>103</v>
      </c>
      <c r="B22" s="233"/>
      <c r="C22" s="233"/>
      <c r="D22" s="233"/>
      <c r="E22" s="233"/>
      <c r="F22" s="233"/>
      <c r="G22" s="234"/>
      <c r="H22" s="147">
        <f>TRUNC(SUM(H21:H21),2)</f>
        <v>830</v>
      </c>
    </row>
    <row r="23" spans="1:8" ht="12.75" thickBot="1" x14ac:dyDescent="0.3">
      <c r="A23" s="235" t="s">
        <v>213</v>
      </c>
      <c r="B23" s="236"/>
      <c r="C23" s="236"/>
      <c r="D23" s="236"/>
      <c r="E23" s="236"/>
      <c r="F23" s="236"/>
      <c r="G23" s="236"/>
      <c r="H23" s="237"/>
    </row>
    <row r="24" spans="1:8" ht="12.75" thickBot="1" x14ac:dyDescent="0.3"/>
    <row r="25" spans="1:8" ht="24" x14ac:dyDescent="0.25">
      <c r="A25" s="97" t="s">
        <v>90</v>
      </c>
      <c r="B25" s="248" t="s">
        <v>91</v>
      </c>
      <c r="C25" s="249"/>
      <c r="D25" s="249"/>
      <c r="E25" s="249"/>
      <c r="F25" s="249"/>
      <c r="G25" s="250"/>
      <c r="H25" s="141" t="s">
        <v>4</v>
      </c>
    </row>
    <row r="26" spans="1:8" ht="12.75" customHeight="1" thickBot="1" x14ac:dyDescent="0.3">
      <c r="A26" s="98" t="s">
        <v>214</v>
      </c>
      <c r="B26" s="229" t="s">
        <v>215</v>
      </c>
      <c r="C26" s="230"/>
      <c r="D26" s="230"/>
      <c r="E26" s="230"/>
      <c r="F26" s="230"/>
      <c r="G26" s="231"/>
      <c r="H26" s="142" t="s">
        <v>63</v>
      </c>
    </row>
    <row r="27" spans="1:8" ht="12" customHeight="1" x14ac:dyDescent="0.25">
      <c r="A27" s="238" t="s">
        <v>1097</v>
      </c>
      <c r="B27" s="240" t="s">
        <v>92</v>
      </c>
      <c r="C27" s="241"/>
      <c r="D27" s="99" t="s">
        <v>11</v>
      </c>
      <c r="E27" s="207" t="s">
        <v>93</v>
      </c>
      <c r="F27" s="100">
        <v>0</v>
      </c>
      <c r="G27" s="242" t="s">
        <v>655</v>
      </c>
      <c r="H27" s="243"/>
    </row>
    <row r="28" spans="1:8" x14ac:dyDescent="0.25">
      <c r="A28" s="239"/>
      <c r="B28" s="246" t="s">
        <v>94</v>
      </c>
      <c r="C28" s="247"/>
      <c r="D28" s="101">
        <v>44791</v>
      </c>
      <c r="E28" s="102" t="s">
        <v>95</v>
      </c>
      <c r="F28" s="101"/>
      <c r="G28" s="244"/>
      <c r="H28" s="245"/>
    </row>
    <row r="29" spans="1:8" x14ac:dyDescent="0.25">
      <c r="A29" s="103" t="s">
        <v>96</v>
      </c>
      <c r="B29" s="104" t="s">
        <v>97</v>
      </c>
      <c r="C29" s="104" t="s">
        <v>98</v>
      </c>
      <c r="D29" s="104" t="s">
        <v>3</v>
      </c>
      <c r="E29" s="104" t="s">
        <v>4</v>
      </c>
      <c r="F29" s="104" t="s">
        <v>99</v>
      </c>
      <c r="G29" s="143" t="s">
        <v>100</v>
      </c>
      <c r="H29" s="144" t="s">
        <v>101</v>
      </c>
    </row>
    <row r="30" spans="1:8" ht="36" x14ac:dyDescent="0.25">
      <c r="A30" s="106" t="s">
        <v>119</v>
      </c>
      <c r="B30" s="90" t="s">
        <v>11</v>
      </c>
      <c r="C30" s="90">
        <v>10779</v>
      </c>
      <c r="D30" s="94" t="s">
        <v>215</v>
      </c>
      <c r="E30" s="90" t="s">
        <v>63</v>
      </c>
      <c r="F30" s="107">
        <v>1</v>
      </c>
      <c r="G30" s="140">
        <v>1037.5</v>
      </c>
      <c r="H30" s="145">
        <f t="shared" ref="H30" si="3">TRUNC(G30*F30,2)</f>
        <v>1037.5</v>
      </c>
    </row>
    <row r="31" spans="1:8" ht="12.75" thickBot="1" x14ac:dyDescent="0.3">
      <c r="A31" s="232" t="s">
        <v>103</v>
      </c>
      <c r="B31" s="233"/>
      <c r="C31" s="233"/>
      <c r="D31" s="233"/>
      <c r="E31" s="233"/>
      <c r="F31" s="233"/>
      <c r="G31" s="234"/>
      <c r="H31" s="147">
        <f>TRUNC(SUM(H30:H30),2)</f>
        <v>1037.5</v>
      </c>
    </row>
    <row r="32" spans="1:8" ht="12.75" thickBot="1" x14ac:dyDescent="0.3">
      <c r="A32" s="235" t="s">
        <v>213</v>
      </c>
      <c r="B32" s="236"/>
      <c r="C32" s="236"/>
      <c r="D32" s="236"/>
      <c r="E32" s="236"/>
      <c r="F32" s="236"/>
      <c r="G32" s="236"/>
      <c r="H32" s="237"/>
    </row>
    <row r="33" spans="1:8" ht="12.75" thickBot="1" x14ac:dyDescent="0.3"/>
    <row r="34" spans="1:8" ht="24" x14ac:dyDescent="0.25">
      <c r="A34" s="97" t="s">
        <v>90</v>
      </c>
      <c r="B34" s="248" t="s">
        <v>91</v>
      </c>
      <c r="C34" s="249"/>
      <c r="D34" s="249"/>
      <c r="E34" s="249"/>
      <c r="F34" s="249"/>
      <c r="G34" s="250"/>
      <c r="H34" s="141" t="s">
        <v>4</v>
      </c>
    </row>
    <row r="35" spans="1:8" ht="26.45" customHeight="1" thickBot="1" x14ac:dyDescent="0.3">
      <c r="A35" s="98" t="s">
        <v>220</v>
      </c>
      <c r="B35" s="229" t="s">
        <v>620</v>
      </c>
      <c r="C35" s="230"/>
      <c r="D35" s="230"/>
      <c r="E35" s="230"/>
      <c r="F35" s="230"/>
      <c r="G35" s="231"/>
      <c r="H35" s="142" t="s">
        <v>4</v>
      </c>
    </row>
    <row r="36" spans="1:8" ht="12" customHeight="1" x14ac:dyDescent="0.25">
      <c r="A36" s="238" t="s">
        <v>1097</v>
      </c>
      <c r="B36" s="240" t="s">
        <v>92</v>
      </c>
      <c r="C36" s="241"/>
      <c r="D36" s="99" t="s">
        <v>11</v>
      </c>
      <c r="E36" s="207" t="s">
        <v>93</v>
      </c>
      <c r="F36" s="100">
        <v>0</v>
      </c>
      <c r="G36" s="242" t="s">
        <v>655</v>
      </c>
      <c r="H36" s="243"/>
    </row>
    <row r="37" spans="1:8" x14ac:dyDescent="0.25">
      <c r="A37" s="239"/>
      <c r="B37" s="246" t="s">
        <v>94</v>
      </c>
      <c r="C37" s="247"/>
      <c r="D37" s="101">
        <v>44791</v>
      </c>
      <c r="E37" s="102" t="s">
        <v>95</v>
      </c>
      <c r="F37" s="101"/>
      <c r="G37" s="244"/>
      <c r="H37" s="245"/>
    </row>
    <row r="38" spans="1:8" x14ac:dyDescent="0.25">
      <c r="A38" s="103" t="s">
        <v>96</v>
      </c>
      <c r="B38" s="104" t="s">
        <v>97</v>
      </c>
      <c r="C38" s="104" t="s">
        <v>98</v>
      </c>
      <c r="D38" s="104" t="s">
        <v>3</v>
      </c>
      <c r="E38" s="104" t="s">
        <v>4</v>
      </c>
      <c r="F38" s="104" t="s">
        <v>99</v>
      </c>
      <c r="G38" s="143" t="s">
        <v>100</v>
      </c>
      <c r="H38" s="144" t="s">
        <v>101</v>
      </c>
    </row>
    <row r="39" spans="1:8" ht="24" x14ac:dyDescent="0.25">
      <c r="A39" s="106" t="s">
        <v>119</v>
      </c>
      <c r="B39" s="90" t="s">
        <v>11</v>
      </c>
      <c r="C39" s="90" t="s">
        <v>614</v>
      </c>
      <c r="D39" s="94" t="s">
        <v>615</v>
      </c>
      <c r="E39" s="90" t="s">
        <v>4</v>
      </c>
      <c r="F39" s="107">
        <v>1</v>
      </c>
      <c r="G39" s="146">
        <v>3.74</v>
      </c>
      <c r="H39" s="145">
        <f t="shared" ref="H39:H43" si="4">TRUNC(G39*F39,2)</f>
        <v>3.74</v>
      </c>
    </row>
    <row r="40" spans="1:8" ht="36" x14ac:dyDescent="0.25">
      <c r="A40" s="106" t="s">
        <v>119</v>
      </c>
      <c r="B40" s="90" t="s">
        <v>11</v>
      </c>
      <c r="C40" s="90" t="s">
        <v>616</v>
      </c>
      <c r="D40" s="94" t="s">
        <v>617</v>
      </c>
      <c r="E40" s="90" t="s">
        <v>4</v>
      </c>
      <c r="F40" s="107">
        <v>0.03</v>
      </c>
      <c r="G40" s="146">
        <v>31.75</v>
      </c>
      <c r="H40" s="145">
        <f t="shared" si="4"/>
        <v>0.95</v>
      </c>
    </row>
    <row r="41" spans="1:8" ht="36" x14ac:dyDescent="0.25">
      <c r="A41" s="106" t="s">
        <v>117</v>
      </c>
      <c r="B41" s="90" t="s">
        <v>11</v>
      </c>
      <c r="C41" s="90">
        <v>88248</v>
      </c>
      <c r="D41" s="94" t="s">
        <v>621</v>
      </c>
      <c r="E41" s="90" t="s">
        <v>102</v>
      </c>
      <c r="F41" s="107">
        <v>0.13200000000000001</v>
      </c>
      <c r="G41" s="146">
        <v>17.86</v>
      </c>
      <c r="H41" s="145">
        <f t="shared" si="4"/>
        <v>2.35</v>
      </c>
    </row>
    <row r="42" spans="1:8" ht="24" x14ac:dyDescent="0.25">
      <c r="A42" s="106" t="s">
        <v>117</v>
      </c>
      <c r="B42" s="90" t="s">
        <v>11</v>
      </c>
      <c r="C42" s="90">
        <v>88267</v>
      </c>
      <c r="D42" s="94" t="s">
        <v>622</v>
      </c>
      <c r="E42" s="90" t="s">
        <v>102</v>
      </c>
      <c r="F42" s="107">
        <v>0.13200000000000001</v>
      </c>
      <c r="G42" s="146">
        <v>21.65</v>
      </c>
      <c r="H42" s="145">
        <f t="shared" si="4"/>
        <v>2.85</v>
      </c>
    </row>
    <row r="43" spans="1:8" ht="24" x14ac:dyDescent="0.25">
      <c r="A43" s="106" t="s">
        <v>119</v>
      </c>
      <c r="B43" s="90" t="s">
        <v>11</v>
      </c>
      <c r="C43" s="90" t="s">
        <v>618</v>
      </c>
      <c r="D43" s="94" t="s">
        <v>619</v>
      </c>
      <c r="E43" s="90" t="s">
        <v>4</v>
      </c>
      <c r="F43" s="107">
        <v>1</v>
      </c>
      <c r="G43" s="146">
        <v>9.57</v>
      </c>
      <c r="H43" s="145">
        <f t="shared" si="4"/>
        <v>9.57</v>
      </c>
    </row>
    <row r="44" spans="1:8" ht="12.75" thickBot="1" x14ac:dyDescent="0.3">
      <c r="A44" s="232" t="s">
        <v>103</v>
      </c>
      <c r="B44" s="233"/>
      <c r="C44" s="233"/>
      <c r="D44" s="233"/>
      <c r="E44" s="233"/>
      <c r="F44" s="233"/>
      <c r="G44" s="234"/>
      <c r="H44" s="147">
        <f>TRUNC(SUM(H39:H43),2)</f>
        <v>19.46</v>
      </c>
    </row>
    <row r="45" spans="1:8" ht="12.75" customHeight="1" thickBot="1" x14ac:dyDescent="0.3">
      <c r="A45" s="235"/>
      <c r="B45" s="236"/>
      <c r="C45" s="236"/>
      <c r="D45" s="236"/>
      <c r="E45" s="236"/>
      <c r="F45" s="236"/>
      <c r="G45" s="236"/>
      <c r="H45" s="237"/>
    </row>
    <row r="46" spans="1:8" ht="12.75" thickBot="1" x14ac:dyDescent="0.3"/>
    <row r="47" spans="1:8" ht="24" x14ac:dyDescent="0.25">
      <c r="A47" s="97" t="s">
        <v>90</v>
      </c>
      <c r="B47" s="248" t="s">
        <v>91</v>
      </c>
      <c r="C47" s="249"/>
      <c r="D47" s="249"/>
      <c r="E47" s="249"/>
      <c r="F47" s="249"/>
      <c r="G47" s="250"/>
      <c r="H47" s="141" t="s">
        <v>4</v>
      </c>
    </row>
    <row r="48" spans="1:8" ht="24.6" customHeight="1" thickBot="1" x14ac:dyDescent="0.3">
      <c r="A48" s="98" t="s">
        <v>222</v>
      </c>
      <c r="B48" s="229" t="s">
        <v>468</v>
      </c>
      <c r="C48" s="230"/>
      <c r="D48" s="230"/>
      <c r="E48" s="230"/>
      <c r="F48" s="230"/>
      <c r="G48" s="231"/>
      <c r="H48" s="142" t="s">
        <v>4</v>
      </c>
    </row>
    <row r="49" spans="1:8" ht="12" customHeight="1" x14ac:dyDescent="0.25">
      <c r="A49" s="238" t="s">
        <v>1097</v>
      </c>
      <c r="B49" s="240" t="s">
        <v>92</v>
      </c>
      <c r="C49" s="241"/>
      <c r="D49" s="99" t="s">
        <v>11</v>
      </c>
      <c r="E49" s="207" t="s">
        <v>93</v>
      </c>
      <c r="F49" s="100">
        <v>0</v>
      </c>
      <c r="G49" s="242" t="s">
        <v>655</v>
      </c>
      <c r="H49" s="243"/>
    </row>
    <row r="50" spans="1:8" x14ac:dyDescent="0.25">
      <c r="A50" s="239"/>
      <c r="B50" s="246" t="s">
        <v>94</v>
      </c>
      <c r="C50" s="247"/>
      <c r="D50" s="101">
        <v>44791</v>
      </c>
      <c r="E50" s="102" t="s">
        <v>95</v>
      </c>
      <c r="F50" s="101"/>
      <c r="G50" s="244"/>
      <c r="H50" s="245"/>
    </row>
    <row r="51" spans="1:8" x14ac:dyDescent="0.25">
      <c r="A51" s="103" t="s">
        <v>96</v>
      </c>
      <c r="B51" s="104" t="s">
        <v>97</v>
      </c>
      <c r="C51" s="104" t="s">
        <v>98</v>
      </c>
      <c r="D51" s="104" t="s">
        <v>3</v>
      </c>
      <c r="E51" s="104" t="s">
        <v>4</v>
      </c>
      <c r="F51" s="104" t="s">
        <v>99</v>
      </c>
      <c r="G51" s="143" t="s">
        <v>100</v>
      </c>
      <c r="H51" s="144" t="s">
        <v>101</v>
      </c>
    </row>
    <row r="52" spans="1:8" ht="36" x14ac:dyDescent="0.25">
      <c r="A52" s="106" t="s">
        <v>119</v>
      </c>
      <c r="B52" s="90" t="s">
        <v>105</v>
      </c>
      <c r="C52" s="90" t="s">
        <v>106</v>
      </c>
      <c r="D52" s="94" t="s">
        <v>623</v>
      </c>
      <c r="E52" s="90" t="s">
        <v>18</v>
      </c>
      <c r="F52" s="107">
        <v>1.1000000000000001</v>
      </c>
      <c r="G52" s="146">
        <v>26.51</v>
      </c>
      <c r="H52" s="145">
        <f t="shared" ref="H52:H58" si="5">TRUNC(G52*F52,2)</f>
        <v>29.16</v>
      </c>
    </row>
    <row r="53" spans="1:8" x14ac:dyDescent="0.25">
      <c r="A53" s="106" t="s">
        <v>627</v>
      </c>
      <c r="B53" s="90" t="s">
        <v>11</v>
      </c>
      <c r="C53" s="90">
        <v>88264</v>
      </c>
      <c r="D53" s="94" t="s">
        <v>274</v>
      </c>
      <c r="E53" s="90" t="s">
        <v>102</v>
      </c>
      <c r="F53" s="107">
        <v>0.6</v>
      </c>
      <c r="G53" s="146">
        <v>22.66</v>
      </c>
      <c r="H53" s="145">
        <f t="shared" si="5"/>
        <v>13.59</v>
      </c>
    </row>
    <row r="54" spans="1:8" ht="24" x14ac:dyDescent="0.25">
      <c r="A54" s="106" t="s">
        <v>627</v>
      </c>
      <c r="B54" s="90" t="s">
        <v>11</v>
      </c>
      <c r="C54" s="90">
        <v>88247</v>
      </c>
      <c r="D54" s="94" t="s">
        <v>273</v>
      </c>
      <c r="E54" s="90" t="s">
        <v>102</v>
      </c>
      <c r="F54" s="107">
        <v>0.6</v>
      </c>
      <c r="G54" s="146">
        <v>18.8</v>
      </c>
      <c r="H54" s="145">
        <f t="shared" si="5"/>
        <v>11.28</v>
      </c>
    </row>
    <row r="55" spans="1:8" ht="48" x14ac:dyDescent="0.25">
      <c r="A55" s="106" t="s">
        <v>119</v>
      </c>
      <c r="B55" s="90" t="s">
        <v>105</v>
      </c>
      <c r="C55" s="90" t="s">
        <v>106</v>
      </c>
      <c r="D55" s="94" t="s">
        <v>624</v>
      </c>
      <c r="E55" s="90" t="s">
        <v>4</v>
      </c>
      <c r="F55" s="107">
        <v>1</v>
      </c>
      <c r="G55" s="146">
        <v>2.75</v>
      </c>
      <c r="H55" s="145">
        <f t="shared" si="5"/>
        <v>2.75</v>
      </c>
    </row>
    <row r="56" spans="1:8" x14ac:dyDescent="0.25">
      <c r="A56" s="106" t="s">
        <v>119</v>
      </c>
      <c r="B56" s="90" t="s">
        <v>105</v>
      </c>
      <c r="C56" s="90" t="s">
        <v>106</v>
      </c>
      <c r="D56" s="94" t="s">
        <v>625</v>
      </c>
      <c r="E56" s="90" t="s">
        <v>4</v>
      </c>
      <c r="F56" s="107">
        <v>1</v>
      </c>
      <c r="G56" s="146">
        <v>8.67</v>
      </c>
      <c r="H56" s="145">
        <f t="shared" si="5"/>
        <v>8.67</v>
      </c>
    </row>
    <row r="57" spans="1:8" x14ac:dyDescent="0.25">
      <c r="A57" s="106" t="s">
        <v>119</v>
      </c>
      <c r="B57" s="90" t="s">
        <v>11</v>
      </c>
      <c r="C57" s="90">
        <v>4376</v>
      </c>
      <c r="D57" s="94" t="s">
        <v>626</v>
      </c>
      <c r="E57" s="90" t="s">
        <v>4</v>
      </c>
      <c r="F57" s="107">
        <v>1</v>
      </c>
      <c r="G57" s="146">
        <v>0.21</v>
      </c>
      <c r="H57" s="145">
        <f t="shared" si="5"/>
        <v>0.21</v>
      </c>
    </row>
    <row r="58" spans="1:8" ht="36" x14ac:dyDescent="0.25">
      <c r="A58" s="106" t="s">
        <v>119</v>
      </c>
      <c r="B58" s="90" t="s">
        <v>11</v>
      </c>
      <c r="C58" s="90">
        <v>4300</v>
      </c>
      <c r="D58" s="94" t="s">
        <v>628</v>
      </c>
      <c r="E58" s="90" t="s">
        <v>4</v>
      </c>
      <c r="F58" s="107">
        <v>1</v>
      </c>
      <c r="G58" s="146">
        <v>0.94</v>
      </c>
      <c r="H58" s="145">
        <f t="shared" si="5"/>
        <v>0.94</v>
      </c>
    </row>
    <row r="59" spans="1:8" ht="12.75" thickBot="1" x14ac:dyDescent="0.3">
      <c r="A59" s="232" t="s">
        <v>103</v>
      </c>
      <c r="B59" s="233"/>
      <c r="C59" s="233"/>
      <c r="D59" s="233"/>
      <c r="E59" s="233"/>
      <c r="F59" s="233"/>
      <c r="G59" s="234"/>
      <c r="H59" s="147">
        <f>TRUNC(SUM(H52:H58),2)</f>
        <v>66.599999999999994</v>
      </c>
    </row>
    <row r="60" spans="1:8" ht="12.75" customHeight="1" thickBot="1" x14ac:dyDescent="0.3">
      <c r="A60" s="235"/>
      <c r="B60" s="236"/>
      <c r="C60" s="236"/>
      <c r="D60" s="236"/>
      <c r="E60" s="236"/>
      <c r="F60" s="236"/>
      <c r="G60" s="236"/>
      <c r="H60" s="237"/>
    </row>
    <row r="61" spans="1:8" ht="12.75" thickBot="1" x14ac:dyDescent="0.3"/>
    <row r="62" spans="1:8" ht="24" x14ac:dyDescent="0.25">
      <c r="A62" s="97" t="s">
        <v>90</v>
      </c>
      <c r="B62" s="248" t="s">
        <v>91</v>
      </c>
      <c r="C62" s="249"/>
      <c r="D62" s="249"/>
      <c r="E62" s="249"/>
      <c r="F62" s="249"/>
      <c r="G62" s="250"/>
      <c r="H62" s="141" t="s">
        <v>4</v>
      </c>
    </row>
    <row r="63" spans="1:8" ht="24.95" customHeight="1" thickBot="1" x14ac:dyDescent="0.3">
      <c r="A63" s="98" t="s">
        <v>224</v>
      </c>
      <c r="B63" s="229" t="s">
        <v>469</v>
      </c>
      <c r="C63" s="230"/>
      <c r="D63" s="230"/>
      <c r="E63" s="230"/>
      <c r="F63" s="230"/>
      <c r="G63" s="231"/>
      <c r="H63" s="142" t="s">
        <v>4</v>
      </c>
    </row>
    <row r="64" spans="1:8" ht="12" customHeight="1" x14ac:dyDescent="0.25">
      <c r="A64" s="238" t="s">
        <v>1097</v>
      </c>
      <c r="B64" s="240" t="s">
        <v>92</v>
      </c>
      <c r="C64" s="241"/>
      <c r="D64" s="99" t="s">
        <v>11</v>
      </c>
      <c r="E64" s="207" t="s">
        <v>93</v>
      </c>
      <c r="F64" s="100">
        <v>0</v>
      </c>
      <c r="G64" s="242" t="s">
        <v>655</v>
      </c>
      <c r="H64" s="243"/>
    </row>
    <row r="65" spans="1:8" x14ac:dyDescent="0.25">
      <c r="A65" s="239"/>
      <c r="B65" s="246" t="s">
        <v>94</v>
      </c>
      <c r="C65" s="247"/>
      <c r="D65" s="101">
        <v>44791</v>
      </c>
      <c r="E65" s="102" t="s">
        <v>95</v>
      </c>
      <c r="F65" s="101"/>
      <c r="G65" s="244"/>
      <c r="H65" s="245"/>
    </row>
    <row r="66" spans="1:8" x14ac:dyDescent="0.25">
      <c r="A66" s="103" t="s">
        <v>96</v>
      </c>
      <c r="B66" s="104" t="s">
        <v>97</v>
      </c>
      <c r="C66" s="104" t="s">
        <v>98</v>
      </c>
      <c r="D66" s="104" t="s">
        <v>3</v>
      </c>
      <c r="E66" s="104" t="s">
        <v>4</v>
      </c>
      <c r="F66" s="104" t="s">
        <v>99</v>
      </c>
      <c r="G66" s="143" t="s">
        <v>100</v>
      </c>
      <c r="H66" s="144" t="s">
        <v>101</v>
      </c>
    </row>
    <row r="67" spans="1:8" x14ac:dyDescent="0.25">
      <c r="A67" s="106" t="s">
        <v>117</v>
      </c>
      <c r="B67" s="90" t="s">
        <v>11</v>
      </c>
      <c r="C67" s="90">
        <v>88264</v>
      </c>
      <c r="D67" s="94" t="s">
        <v>274</v>
      </c>
      <c r="E67" s="90" t="s">
        <v>102</v>
      </c>
      <c r="F67" s="107">
        <v>0.5</v>
      </c>
      <c r="G67" s="146">
        <v>22.66</v>
      </c>
      <c r="H67" s="145">
        <f t="shared" ref="H67:H68" si="6">TRUNC(G67*F67,2)</f>
        <v>11.33</v>
      </c>
    </row>
    <row r="68" spans="1:8" ht="24" x14ac:dyDescent="0.25">
      <c r="A68" s="106" t="s">
        <v>117</v>
      </c>
      <c r="B68" s="90" t="s">
        <v>11</v>
      </c>
      <c r="C68" s="90">
        <v>88247</v>
      </c>
      <c r="D68" s="94" t="s">
        <v>273</v>
      </c>
      <c r="E68" s="90" t="s">
        <v>102</v>
      </c>
      <c r="F68" s="107">
        <v>0.5</v>
      </c>
      <c r="G68" s="146">
        <v>18.8</v>
      </c>
      <c r="H68" s="145">
        <f t="shared" si="6"/>
        <v>9.4</v>
      </c>
    </row>
    <row r="69" spans="1:8" ht="36" x14ac:dyDescent="0.25">
      <c r="A69" s="106" t="s">
        <v>119</v>
      </c>
      <c r="B69" s="90" t="s">
        <v>105</v>
      </c>
      <c r="C69" s="90" t="s">
        <v>106</v>
      </c>
      <c r="D69" s="94" t="s">
        <v>629</v>
      </c>
      <c r="E69" s="90" t="s">
        <v>4</v>
      </c>
      <c r="F69" s="107">
        <v>1</v>
      </c>
      <c r="G69" s="140">
        <v>29.13</v>
      </c>
      <c r="H69" s="145">
        <f t="shared" ref="H69:H73" si="7">TRUNC(G69*F69,2)</f>
        <v>29.13</v>
      </c>
    </row>
    <row r="70" spans="1:8" ht="24" x14ac:dyDescent="0.25">
      <c r="A70" s="106" t="s">
        <v>119</v>
      </c>
      <c r="B70" s="90" t="s">
        <v>105</v>
      </c>
      <c r="C70" s="90" t="s">
        <v>106</v>
      </c>
      <c r="D70" s="94" t="s">
        <v>630</v>
      </c>
      <c r="E70" s="90" t="s">
        <v>4</v>
      </c>
      <c r="F70" s="107">
        <v>1</v>
      </c>
      <c r="G70" s="140">
        <v>2.75</v>
      </c>
      <c r="H70" s="145">
        <f t="shared" si="7"/>
        <v>2.75</v>
      </c>
    </row>
    <row r="71" spans="1:8" x14ac:dyDescent="0.25">
      <c r="A71" s="106" t="s">
        <v>117</v>
      </c>
      <c r="B71" s="90" t="s">
        <v>11</v>
      </c>
      <c r="C71" s="90">
        <v>39442</v>
      </c>
      <c r="D71" s="94" t="s">
        <v>631</v>
      </c>
      <c r="E71" s="90" t="s">
        <v>4</v>
      </c>
      <c r="F71" s="107">
        <v>12</v>
      </c>
      <c r="G71" s="140">
        <v>0.2</v>
      </c>
      <c r="H71" s="145">
        <f t="shared" si="7"/>
        <v>2.4</v>
      </c>
    </row>
    <row r="72" spans="1:8" x14ac:dyDescent="0.25">
      <c r="A72" s="106" t="s">
        <v>119</v>
      </c>
      <c r="B72" s="90" t="s">
        <v>11</v>
      </c>
      <c r="C72" s="90">
        <v>39208</v>
      </c>
      <c r="D72" s="94" t="s">
        <v>632</v>
      </c>
      <c r="E72" s="90" t="s">
        <v>4</v>
      </c>
      <c r="F72" s="107">
        <v>12</v>
      </c>
      <c r="G72" s="140">
        <v>0.49</v>
      </c>
      <c r="H72" s="145">
        <f t="shared" si="7"/>
        <v>5.88</v>
      </c>
    </row>
    <row r="73" spans="1:8" x14ac:dyDescent="0.25">
      <c r="A73" s="106" t="s">
        <v>119</v>
      </c>
      <c r="B73" s="90" t="s">
        <v>11</v>
      </c>
      <c r="C73" s="90">
        <v>39997</v>
      </c>
      <c r="D73" s="94" t="s">
        <v>633</v>
      </c>
      <c r="E73" s="90" t="s">
        <v>4</v>
      </c>
      <c r="F73" s="107">
        <v>12</v>
      </c>
      <c r="G73" s="140">
        <v>0.34</v>
      </c>
      <c r="H73" s="145">
        <f t="shared" si="7"/>
        <v>4.08</v>
      </c>
    </row>
    <row r="74" spans="1:8" ht="12.75" thickBot="1" x14ac:dyDescent="0.3">
      <c r="A74" s="232" t="s">
        <v>103</v>
      </c>
      <c r="B74" s="233"/>
      <c r="C74" s="233"/>
      <c r="D74" s="233"/>
      <c r="E74" s="233"/>
      <c r="F74" s="233"/>
      <c r="G74" s="234"/>
      <c r="H74" s="147">
        <f>TRUNC(SUM(H67:H73),2)</f>
        <v>64.97</v>
      </c>
    </row>
    <row r="75" spans="1:8" ht="12.75" customHeight="1" thickBot="1" x14ac:dyDescent="0.3">
      <c r="A75" s="235"/>
      <c r="B75" s="236"/>
      <c r="C75" s="236"/>
      <c r="D75" s="236"/>
      <c r="E75" s="236"/>
      <c r="F75" s="236"/>
      <c r="G75" s="236"/>
      <c r="H75" s="237"/>
    </row>
    <row r="76" spans="1:8" ht="12.75" thickBot="1" x14ac:dyDescent="0.3"/>
    <row r="77" spans="1:8" ht="24" x14ac:dyDescent="0.25">
      <c r="A77" s="97" t="s">
        <v>90</v>
      </c>
      <c r="B77" s="248" t="s">
        <v>91</v>
      </c>
      <c r="C77" s="249"/>
      <c r="D77" s="249"/>
      <c r="E77" s="249"/>
      <c r="F77" s="249"/>
      <c r="G77" s="250"/>
      <c r="H77" s="141" t="s">
        <v>4</v>
      </c>
    </row>
    <row r="78" spans="1:8" ht="24.6" customHeight="1" thickBot="1" x14ac:dyDescent="0.3">
      <c r="A78" s="98" t="s">
        <v>225</v>
      </c>
      <c r="B78" s="229" t="s">
        <v>482</v>
      </c>
      <c r="C78" s="230"/>
      <c r="D78" s="230"/>
      <c r="E78" s="230"/>
      <c r="F78" s="230"/>
      <c r="G78" s="231"/>
      <c r="H78" s="142" t="s">
        <v>18</v>
      </c>
    </row>
    <row r="79" spans="1:8" ht="12" customHeight="1" x14ac:dyDescent="0.25">
      <c r="A79" s="238" t="s">
        <v>1097</v>
      </c>
      <c r="B79" s="240" t="s">
        <v>92</v>
      </c>
      <c r="C79" s="241"/>
      <c r="D79" s="99" t="s">
        <v>11</v>
      </c>
      <c r="E79" s="207" t="s">
        <v>93</v>
      </c>
      <c r="F79" s="100">
        <v>0</v>
      </c>
      <c r="G79" s="242" t="s">
        <v>655</v>
      </c>
      <c r="H79" s="243"/>
    </row>
    <row r="80" spans="1:8" x14ac:dyDescent="0.25">
      <c r="A80" s="239"/>
      <c r="B80" s="246" t="s">
        <v>94</v>
      </c>
      <c r="C80" s="247"/>
      <c r="D80" s="101">
        <v>44791</v>
      </c>
      <c r="E80" s="102" t="s">
        <v>95</v>
      </c>
      <c r="F80" s="101"/>
      <c r="G80" s="244"/>
      <c r="H80" s="245"/>
    </row>
    <row r="81" spans="1:8" x14ac:dyDescent="0.25">
      <c r="A81" s="103" t="s">
        <v>96</v>
      </c>
      <c r="B81" s="104" t="s">
        <v>97</v>
      </c>
      <c r="C81" s="104" t="s">
        <v>98</v>
      </c>
      <c r="D81" s="104" t="s">
        <v>3</v>
      </c>
      <c r="E81" s="104" t="s">
        <v>4</v>
      </c>
      <c r="F81" s="104" t="s">
        <v>99</v>
      </c>
      <c r="G81" s="143" t="s">
        <v>100</v>
      </c>
      <c r="H81" s="144" t="s">
        <v>101</v>
      </c>
    </row>
    <row r="82" spans="1:8" ht="36" x14ac:dyDescent="0.25">
      <c r="A82" s="106" t="s">
        <v>119</v>
      </c>
      <c r="B82" s="90" t="s">
        <v>105</v>
      </c>
      <c r="C82" s="90" t="s">
        <v>106</v>
      </c>
      <c r="D82" s="94" t="s">
        <v>634</v>
      </c>
      <c r="E82" s="90" t="s">
        <v>18</v>
      </c>
      <c r="F82" s="107">
        <v>1.1000000000000001</v>
      </c>
      <c r="G82" s="146">
        <v>30.91</v>
      </c>
      <c r="H82" s="145">
        <f t="shared" ref="H82:H88" si="8">TRUNC(G82*F82,2)</f>
        <v>34</v>
      </c>
    </row>
    <row r="83" spans="1:8" x14ac:dyDescent="0.25">
      <c r="A83" s="106" t="s">
        <v>627</v>
      </c>
      <c r="B83" s="90" t="s">
        <v>11</v>
      </c>
      <c r="C83" s="90">
        <v>88264</v>
      </c>
      <c r="D83" s="94" t="s">
        <v>274</v>
      </c>
      <c r="E83" s="90" t="s">
        <v>102</v>
      </c>
      <c r="F83" s="107">
        <v>0.6</v>
      </c>
      <c r="G83" s="146">
        <v>22.66</v>
      </c>
      <c r="H83" s="145">
        <f t="shared" si="8"/>
        <v>13.59</v>
      </c>
    </row>
    <row r="84" spans="1:8" ht="24" x14ac:dyDescent="0.25">
      <c r="A84" s="106" t="s">
        <v>627</v>
      </c>
      <c r="B84" s="90" t="s">
        <v>11</v>
      </c>
      <c r="C84" s="90">
        <v>88247</v>
      </c>
      <c r="D84" s="94" t="s">
        <v>273</v>
      </c>
      <c r="E84" s="90" t="s">
        <v>102</v>
      </c>
      <c r="F84" s="107">
        <v>0.6</v>
      </c>
      <c r="G84" s="146">
        <v>18.8</v>
      </c>
      <c r="H84" s="145">
        <f t="shared" si="8"/>
        <v>11.28</v>
      </c>
    </row>
    <row r="85" spans="1:8" ht="48" x14ac:dyDescent="0.25">
      <c r="A85" s="106" t="s">
        <v>119</v>
      </c>
      <c r="B85" s="90" t="s">
        <v>105</v>
      </c>
      <c r="C85" s="90" t="s">
        <v>106</v>
      </c>
      <c r="D85" s="94" t="s">
        <v>635</v>
      </c>
      <c r="E85" s="90" t="s">
        <v>4</v>
      </c>
      <c r="F85" s="107">
        <v>1</v>
      </c>
      <c r="G85" s="146">
        <v>3.9</v>
      </c>
      <c r="H85" s="145">
        <f t="shared" si="8"/>
        <v>3.9</v>
      </c>
    </row>
    <row r="86" spans="1:8" x14ac:dyDescent="0.25">
      <c r="A86" s="106" t="s">
        <v>119</v>
      </c>
      <c r="B86" s="90" t="s">
        <v>105</v>
      </c>
      <c r="C86" s="90" t="s">
        <v>106</v>
      </c>
      <c r="D86" s="94" t="s">
        <v>625</v>
      </c>
      <c r="E86" s="90" t="s">
        <v>4</v>
      </c>
      <c r="F86" s="107">
        <v>1</v>
      </c>
      <c r="G86" s="146">
        <v>8.67</v>
      </c>
      <c r="H86" s="145">
        <f t="shared" si="8"/>
        <v>8.67</v>
      </c>
    </row>
    <row r="87" spans="1:8" x14ac:dyDescent="0.25">
      <c r="A87" s="106" t="s">
        <v>119</v>
      </c>
      <c r="B87" s="90" t="s">
        <v>11</v>
      </c>
      <c r="C87" s="90">
        <v>4376</v>
      </c>
      <c r="D87" s="94" t="s">
        <v>626</v>
      </c>
      <c r="E87" s="90" t="s">
        <v>4</v>
      </c>
      <c r="F87" s="107">
        <v>1</v>
      </c>
      <c r="G87" s="146">
        <v>0.21</v>
      </c>
      <c r="H87" s="145">
        <f t="shared" si="8"/>
        <v>0.21</v>
      </c>
    </row>
    <row r="88" spans="1:8" ht="36" x14ac:dyDescent="0.25">
      <c r="A88" s="106" t="s">
        <v>119</v>
      </c>
      <c r="B88" s="90" t="s">
        <v>11</v>
      </c>
      <c r="C88" s="90">
        <v>4300</v>
      </c>
      <c r="D88" s="94" t="s">
        <v>628</v>
      </c>
      <c r="E88" s="90" t="s">
        <v>4</v>
      </c>
      <c r="F88" s="107">
        <v>1</v>
      </c>
      <c r="G88" s="146">
        <v>0.94</v>
      </c>
      <c r="H88" s="145">
        <f t="shared" si="8"/>
        <v>0.94</v>
      </c>
    </row>
    <row r="89" spans="1:8" ht="12.75" thickBot="1" x14ac:dyDescent="0.3">
      <c r="A89" s="232" t="s">
        <v>103</v>
      </c>
      <c r="B89" s="233"/>
      <c r="C89" s="233"/>
      <c r="D89" s="233"/>
      <c r="E89" s="233"/>
      <c r="F89" s="233"/>
      <c r="G89" s="234"/>
      <c r="H89" s="147">
        <f>TRUNC(SUM(H82:H88),2)</f>
        <v>72.59</v>
      </c>
    </row>
    <row r="90" spans="1:8" ht="12.75" thickBot="1" x14ac:dyDescent="0.3">
      <c r="A90" s="235"/>
      <c r="B90" s="236"/>
      <c r="C90" s="236"/>
      <c r="D90" s="236"/>
      <c r="E90" s="236"/>
      <c r="F90" s="236"/>
      <c r="G90" s="236"/>
      <c r="H90" s="237"/>
    </row>
    <row r="91" spans="1:8" ht="12.75" thickBot="1" x14ac:dyDescent="0.3">
      <c r="A91" s="158"/>
      <c r="B91" s="159"/>
      <c r="C91" s="159"/>
      <c r="D91" s="159"/>
      <c r="E91" s="159"/>
      <c r="F91" s="159"/>
      <c r="G91" s="159"/>
      <c r="H91" s="160"/>
    </row>
    <row r="92" spans="1:8" ht="12.75" thickBot="1" x14ac:dyDescent="0.3">
      <c r="A92" s="164"/>
      <c r="B92" s="164"/>
      <c r="C92" s="164"/>
      <c r="D92" s="164"/>
      <c r="E92" s="164"/>
      <c r="F92" s="164"/>
      <c r="G92" s="164"/>
      <c r="H92" s="164"/>
    </row>
    <row r="93" spans="1:8" ht="24" x14ac:dyDescent="0.25">
      <c r="A93" s="97" t="s">
        <v>90</v>
      </c>
      <c r="B93" s="248" t="s">
        <v>91</v>
      </c>
      <c r="C93" s="249"/>
      <c r="D93" s="249"/>
      <c r="E93" s="249"/>
      <c r="F93" s="249"/>
      <c r="G93" s="250"/>
      <c r="H93" s="141" t="s">
        <v>4</v>
      </c>
    </row>
    <row r="94" spans="1:8" ht="12.75" thickBot="1" x14ac:dyDescent="0.3">
      <c r="A94" s="98" t="s">
        <v>248</v>
      </c>
      <c r="B94" s="229" t="s">
        <v>258</v>
      </c>
      <c r="C94" s="230"/>
      <c r="D94" s="230"/>
      <c r="E94" s="230"/>
      <c r="F94" s="230"/>
      <c r="G94" s="231"/>
      <c r="H94" s="142" t="s">
        <v>15</v>
      </c>
    </row>
    <row r="95" spans="1:8" ht="12" customHeight="1" x14ac:dyDescent="0.25">
      <c r="A95" s="238" t="s">
        <v>1097</v>
      </c>
      <c r="B95" s="240" t="s">
        <v>92</v>
      </c>
      <c r="C95" s="241"/>
      <c r="D95" s="99" t="s">
        <v>11</v>
      </c>
      <c r="E95" s="207" t="s">
        <v>93</v>
      </c>
      <c r="F95" s="100">
        <v>0</v>
      </c>
      <c r="G95" s="242" t="s">
        <v>655</v>
      </c>
      <c r="H95" s="243"/>
    </row>
    <row r="96" spans="1:8" x14ac:dyDescent="0.25">
      <c r="A96" s="239"/>
      <c r="B96" s="246" t="s">
        <v>94</v>
      </c>
      <c r="C96" s="247"/>
      <c r="D96" s="101">
        <v>44791</v>
      </c>
      <c r="E96" s="102" t="s">
        <v>95</v>
      </c>
      <c r="F96" s="101"/>
      <c r="G96" s="244"/>
      <c r="H96" s="245"/>
    </row>
    <row r="97" spans="1:8" x14ac:dyDescent="0.25">
      <c r="A97" s="103" t="s">
        <v>96</v>
      </c>
      <c r="B97" s="104" t="s">
        <v>97</v>
      </c>
      <c r="C97" s="104" t="s">
        <v>98</v>
      </c>
      <c r="D97" s="104" t="s">
        <v>3</v>
      </c>
      <c r="E97" s="104" t="s">
        <v>4</v>
      </c>
      <c r="F97" s="104" t="s">
        <v>99</v>
      </c>
      <c r="G97" s="143" t="s">
        <v>100</v>
      </c>
      <c r="H97" s="144" t="s">
        <v>101</v>
      </c>
    </row>
    <row r="98" spans="1:8" x14ac:dyDescent="0.25">
      <c r="A98" s="106" t="s">
        <v>117</v>
      </c>
      <c r="B98" s="90" t="s">
        <v>11</v>
      </c>
      <c r="C98" s="90">
        <v>88316</v>
      </c>
      <c r="D98" s="94" t="s">
        <v>118</v>
      </c>
      <c r="E98" s="90" t="s">
        <v>102</v>
      </c>
      <c r="F98" s="107">
        <v>0.7</v>
      </c>
      <c r="G98" s="146">
        <v>17.41</v>
      </c>
      <c r="H98" s="145">
        <f t="shared" ref="H98" si="9">TRUNC(G98*F98,2)</f>
        <v>12.18</v>
      </c>
    </row>
    <row r="99" spans="1:8" ht="12.75" thickBot="1" x14ac:dyDescent="0.3">
      <c r="A99" s="232" t="s">
        <v>103</v>
      </c>
      <c r="B99" s="233"/>
      <c r="C99" s="233"/>
      <c r="D99" s="233"/>
      <c r="E99" s="233"/>
      <c r="F99" s="233"/>
      <c r="G99" s="234"/>
      <c r="H99" s="147">
        <f>TRUNC(SUM(H98:H98),2)</f>
        <v>12.18</v>
      </c>
    </row>
    <row r="100" spans="1:8" ht="12.75" customHeight="1" thickBot="1" x14ac:dyDescent="0.3">
      <c r="A100" s="235" t="s">
        <v>259</v>
      </c>
      <c r="B100" s="236"/>
      <c r="C100" s="236"/>
      <c r="D100" s="236"/>
      <c r="E100" s="236"/>
      <c r="F100" s="236"/>
      <c r="G100" s="236"/>
      <c r="H100" s="237"/>
    </row>
    <row r="101" spans="1:8" ht="12.75" thickBot="1" x14ac:dyDescent="0.3">
      <c r="A101" s="164"/>
      <c r="B101" s="164"/>
      <c r="C101" s="164"/>
      <c r="D101" s="164"/>
      <c r="E101" s="164"/>
      <c r="F101" s="164"/>
      <c r="G101" s="164"/>
      <c r="H101" s="164"/>
    </row>
    <row r="102" spans="1:8" ht="24" x14ac:dyDescent="0.25">
      <c r="A102" s="97" t="s">
        <v>90</v>
      </c>
      <c r="B102" s="248" t="s">
        <v>91</v>
      </c>
      <c r="C102" s="249"/>
      <c r="D102" s="249"/>
      <c r="E102" s="249"/>
      <c r="F102" s="249"/>
      <c r="G102" s="250"/>
      <c r="H102" s="141" t="s">
        <v>4</v>
      </c>
    </row>
    <row r="103" spans="1:8" ht="12.75" customHeight="1" thickBot="1" x14ac:dyDescent="0.3">
      <c r="A103" s="98" t="s">
        <v>257</v>
      </c>
      <c r="B103" s="229" t="s">
        <v>251</v>
      </c>
      <c r="C103" s="230"/>
      <c r="D103" s="230"/>
      <c r="E103" s="230"/>
      <c r="F103" s="230"/>
      <c r="G103" s="231"/>
      <c r="H103" s="142" t="s">
        <v>4</v>
      </c>
    </row>
    <row r="104" spans="1:8" ht="12" customHeight="1" x14ac:dyDescent="0.25">
      <c r="A104" s="238" t="s">
        <v>1097</v>
      </c>
      <c r="B104" s="240" t="s">
        <v>92</v>
      </c>
      <c r="C104" s="241"/>
      <c r="D104" s="99" t="s">
        <v>11</v>
      </c>
      <c r="E104" s="207" t="s">
        <v>93</v>
      </c>
      <c r="F104" s="100">
        <v>0</v>
      </c>
      <c r="G104" s="242" t="s">
        <v>655</v>
      </c>
      <c r="H104" s="243"/>
    </row>
    <row r="105" spans="1:8" x14ac:dyDescent="0.25">
      <c r="A105" s="239"/>
      <c r="B105" s="246" t="s">
        <v>94</v>
      </c>
      <c r="C105" s="247"/>
      <c r="D105" s="101">
        <v>44791</v>
      </c>
      <c r="E105" s="102" t="s">
        <v>95</v>
      </c>
      <c r="F105" s="101"/>
      <c r="G105" s="244"/>
      <c r="H105" s="245"/>
    </row>
    <row r="106" spans="1:8" x14ac:dyDescent="0.25">
      <c r="A106" s="103" t="s">
        <v>96</v>
      </c>
      <c r="B106" s="104" t="s">
        <v>97</v>
      </c>
      <c r="C106" s="104" t="s">
        <v>98</v>
      </c>
      <c r="D106" s="104" t="s">
        <v>3</v>
      </c>
      <c r="E106" s="104" t="s">
        <v>4</v>
      </c>
      <c r="F106" s="104" t="s">
        <v>99</v>
      </c>
      <c r="G106" s="143" t="s">
        <v>100</v>
      </c>
      <c r="H106" s="144" t="s">
        <v>101</v>
      </c>
    </row>
    <row r="107" spans="1:8" x14ac:dyDescent="0.25">
      <c r="A107" s="106" t="s">
        <v>104</v>
      </c>
      <c r="B107" s="90" t="s">
        <v>105</v>
      </c>
      <c r="C107" s="90" t="s">
        <v>106</v>
      </c>
      <c r="D107" s="94" t="str">
        <f>B111</f>
        <v>LOCAÇÃO DE CAÇAMBA BOTA FORA 5M3</v>
      </c>
      <c r="E107" s="90" t="s">
        <v>18</v>
      </c>
      <c r="F107" s="107">
        <v>1</v>
      </c>
      <c r="G107" s="140">
        <f>H116</f>
        <v>320</v>
      </c>
      <c r="H107" s="145">
        <f t="shared" ref="H107" si="10">TRUNC(G107*F107,2)</f>
        <v>320</v>
      </c>
    </row>
    <row r="108" spans="1:8" ht="12.75" thickBot="1" x14ac:dyDescent="0.3">
      <c r="A108" s="232" t="s">
        <v>103</v>
      </c>
      <c r="B108" s="233"/>
      <c r="C108" s="233"/>
      <c r="D108" s="233"/>
      <c r="E108" s="233"/>
      <c r="F108" s="233"/>
      <c r="G108" s="234"/>
      <c r="H108" s="147">
        <f>TRUNC(SUM(H107:H107),2)</f>
        <v>320</v>
      </c>
    </row>
    <row r="109" spans="1:8" ht="12.75" thickBot="1" x14ac:dyDescent="0.3">
      <c r="A109" s="235" t="s">
        <v>107</v>
      </c>
      <c r="B109" s="236"/>
      <c r="C109" s="236"/>
      <c r="D109" s="236"/>
      <c r="E109" s="236"/>
      <c r="F109" s="236"/>
      <c r="G109" s="236"/>
      <c r="H109" s="237"/>
    </row>
    <row r="110" spans="1:8" x14ac:dyDescent="0.25">
      <c r="A110" s="108"/>
      <c r="B110" s="256" t="s">
        <v>108</v>
      </c>
      <c r="C110" s="256"/>
      <c r="D110" s="256"/>
      <c r="E110" s="256"/>
      <c r="F110" s="256"/>
      <c r="G110" s="256"/>
      <c r="H110" s="148" t="s">
        <v>109</v>
      </c>
    </row>
    <row r="111" spans="1:8" ht="12.75" thickBot="1" x14ac:dyDescent="0.3">
      <c r="A111" s="109" t="s">
        <v>106</v>
      </c>
      <c r="B111" s="257" t="s">
        <v>251</v>
      </c>
      <c r="C111" s="257"/>
      <c r="D111" s="257"/>
      <c r="E111" s="257"/>
      <c r="F111" s="257"/>
      <c r="G111" s="257"/>
      <c r="H111" s="149" t="s">
        <v>4</v>
      </c>
    </row>
    <row r="112" spans="1:8" ht="24" x14ac:dyDescent="0.25">
      <c r="A112" s="112" t="s">
        <v>110</v>
      </c>
      <c r="B112" s="133" t="s">
        <v>111</v>
      </c>
      <c r="C112" s="133" t="s">
        <v>112</v>
      </c>
      <c r="D112" s="133" t="s">
        <v>113</v>
      </c>
      <c r="E112" s="258" t="s">
        <v>114</v>
      </c>
      <c r="F112" s="258"/>
      <c r="G112" s="154" t="s">
        <v>4</v>
      </c>
      <c r="H112" s="155" t="s">
        <v>115</v>
      </c>
    </row>
    <row r="113" spans="1:8" x14ac:dyDescent="0.25">
      <c r="A113" s="113">
        <v>44469</v>
      </c>
      <c r="B113" s="114"/>
      <c r="C113" s="114" t="s">
        <v>255</v>
      </c>
      <c r="D113" s="114" t="s">
        <v>252</v>
      </c>
      <c r="E113" s="259"/>
      <c r="F113" s="259"/>
      <c r="G113" s="156" t="s">
        <v>109</v>
      </c>
      <c r="H113" s="157">
        <v>280</v>
      </c>
    </row>
    <row r="114" spans="1:8" x14ac:dyDescent="0.25">
      <c r="A114" s="110">
        <v>44469</v>
      </c>
      <c r="B114" s="111"/>
      <c r="C114" s="111" t="s">
        <v>256</v>
      </c>
      <c r="D114" s="111" t="s">
        <v>253</v>
      </c>
      <c r="E114" s="251"/>
      <c r="F114" s="251"/>
      <c r="G114" s="150" t="s">
        <v>109</v>
      </c>
      <c r="H114" s="151">
        <v>320</v>
      </c>
    </row>
    <row r="115" spans="1:8" x14ac:dyDescent="0.25">
      <c r="A115" s="110">
        <v>44469</v>
      </c>
      <c r="B115" s="115"/>
      <c r="C115" s="115"/>
      <c r="D115" s="115" t="s">
        <v>254</v>
      </c>
      <c r="E115" s="252"/>
      <c r="F115" s="252"/>
      <c r="G115" s="152" t="s">
        <v>109</v>
      </c>
      <c r="H115" s="153">
        <v>320</v>
      </c>
    </row>
    <row r="116" spans="1:8" ht="12.75" thickBot="1" x14ac:dyDescent="0.3">
      <c r="A116" s="253" t="s">
        <v>116</v>
      </c>
      <c r="B116" s="254"/>
      <c r="C116" s="254"/>
      <c r="D116" s="254"/>
      <c r="E116" s="254"/>
      <c r="F116" s="254"/>
      <c r="G116" s="255"/>
      <c r="H116" s="147">
        <f>TRUNC(MEDIAN(H113:H115),2)</f>
        <v>320</v>
      </c>
    </row>
    <row r="117" spans="1:8" ht="12.75" thickBot="1" x14ac:dyDescent="0.3"/>
    <row r="118" spans="1:8" ht="24" x14ac:dyDescent="0.25">
      <c r="A118" s="97" t="s">
        <v>90</v>
      </c>
      <c r="B118" s="248" t="s">
        <v>91</v>
      </c>
      <c r="C118" s="249"/>
      <c r="D118" s="249"/>
      <c r="E118" s="249"/>
      <c r="F118" s="249"/>
      <c r="G118" s="250"/>
      <c r="H118" s="141" t="s">
        <v>4</v>
      </c>
    </row>
    <row r="119" spans="1:8" ht="22.5" customHeight="1" thickBot="1" x14ac:dyDescent="0.3">
      <c r="A119" s="98" t="s">
        <v>266</v>
      </c>
      <c r="B119" s="229" t="s">
        <v>483</v>
      </c>
      <c r="C119" s="230"/>
      <c r="D119" s="230"/>
      <c r="E119" s="230"/>
      <c r="F119" s="230"/>
      <c r="G119" s="231"/>
      <c r="H119" s="142" t="s">
        <v>18</v>
      </c>
    </row>
    <row r="120" spans="1:8" ht="12" customHeight="1" x14ac:dyDescent="0.25">
      <c r="A120" s="238" t="s">
        <v>1097</v>
      </c>
      <c r="B120" s="240" t="s">
        <v>92</v>
      </c>
      <c r="C120" s="241"/>
      <c r="D120" s="99" t="s">
        <v>11</v>
      </c>
      <c r="E120" s="207" t="s">
        <v>93</v>
      </c>
      <c r="F120" s="100">
        <v>0</v>
      </c>
      <c r="G120" s="242" t="s">
        <v>655</v>
      </c>
      <c r="H120" s="243"/>
    </row>
    <row r="121" spans="1:8" x14ac:dyDescent="0.25">
      <c r="A121" s="239"/>
      <c r="B121" s="246" t="s">
        <v>94</v>
      </c>
      <c r="C121" s="247"/>
      <c r="D121" s="101">
        <v>44791</v>
      </c>
      <c r="E121" s="102" t="s">
        <v>95</v>
      </c>
      <c r="F121" s="101"/>
      <c r="G121" s="244"/>
      <c r="H121" s="245"/>
    </row>
    <row r="122" spans="1:8" x14ac:dyDescent="0.25">
      <c r="A122" s="103" t="s">
        <v>96</v>
      </c>
      <c r="B122" s="104" t="s">
        <v>97</v>
      </c>
      <c r="C122" s="104" t="s">
        <v>98</v>
      </c>
      <c r="D122" s="104" t="s">
        <v>3</v>
      </c>
      <c r="E122" s="104" t="s">
        <v>4</v>
      </c>
      <c r="F122" s="104" t="s">
        <v>99</v>
      </c>
      <c r="G122" s="143" t="s">
        <v>100</v>
      </c>
      <c r="H122" s="144" t="s">
        <v>101</v>
      </c>
    </row>
    <row r="123" spans="1:8" ht="36" x14ac:dyDescent="0.25">
      <c r="A123" s="106" t="s">
        <v>119</v>
      </c>
      <c r="B123" s="90" t="s">
        <v>105</v>
      </c>
      <c r="C123" s="90" t="s">
        <v>106</v>
      </c>
      <c r="D123" s="94" t="s">
        <v>636</v>
      </c>
      <c r="E123" s="90" t="s">
        <v>18</v>
      </c>
      <c r="F123" s="107">
        <v>1.1000000000000001</v>
      </c>
      <c r="G123" s="146">
        <v>46.37</v>
      </c>
      <c r="H123" s="145">
        <f t="shared" ref="H123:H129" si="11">TRUNC(G123*F123,2)</f>
        <v>51</v>
      </c>
    </row>
    <row r="124" spans="1:8" x14ac:dyDescent="0.25">
      <c r="A124" s="106" t="s">
        <v>627</v>
      </c>
      <c r="B124" s="90" t="s">
        <v>11</v>
      </c>
      <c r="C124" s="90">
        <v>88264</v>
      </c>
      <c r="D124" s="94" t="s">
        <v>274</v>
      </c>
      <c r="E124" s="90" t="s">
        <v>102</v>
      </c>
      <c r="F124" s="107">
        <v>0.6</v>
      </c>
      <c r="G124" s="146">
        <v>22.66</v>
      </c>
      <c r="H124" s="145">
        <f t="shared" si="11"/>
        <v>13.59</v>
      </c>
    </row>
    <row r="125" spans="1:8" ht="24" x14ac:dyDescent="0.25">
      <c r="A125" s="106" t="s">
        <v>627</v>
      </c>
      <c r="B125" s="90" t="s">
        <v>11</v>
      </c>
      <c r="C125" s="90">
        <v>88247</v>
      </c>
      <c r="D125" s="94" t="s">
        <v>273</v>
      </c>
      <c r="E125" s="90" t="s">
        <v>102</v>
      </c>
      <c r="F125" s="107">
        <v>0.6</v>
      </c>
      <c r="G125" s="146">
        <v>18.8</v>
      </c>
      <c r="H125" s="145">
        <f t="shared" si="11"/>
        <v>11.28</v>
      </c>
    </row>
    <row r="126" spans="1:8" ht="48" x14ac:dyDescent="0.25">
      <c r="A126" s="106" t="s">
        <v>119</v>
      </c>
      <c r="B126" s="90" t="s">
        <v>105</v>
      </c>
      <c r="C126" s="90" t="s">
        <v>106</v>
      </c>
      <c r="D126" s="94" t="s">
        <v>637</v>
      </c>
      <c r="E126" s="90" t="s">
        <v>4</v>
      </c>
      <c r="F126" s="107">
        <v>1</v>
      </c>
      <c r="G126" s="146">
        <v>5.31</v>
      </c>
      <c r="H126" s="145">
        <f t="shared" si="11"/>
        <v>5.31</v>
      </c>
    </row>
    <row r="127" spans="1:8" x14ac:dyDescent="0.25">
      <c r="A127" s="106" t="s">
        <v>119</v>
      </c>
      <c r="B127" s="90" t="s">
        <v>105</v>
      </c>
      <c r="C127" s="90" t="s">
        <v>106</v>
      </c>
      <c r="D127" s="94" t="s">
        <v>625</v>
      </c>
      <c r="E127" s="90" t="s">
        <v>4</v>
      </c>
      <c r="F127" s="107">
        <v>1</v>
      </c>
      <c r="G127" s="146">
        <v>8.67</v>
      </c>
      <c r="H127" s="145">
        <f t="shared" si="11"/>
        <v>8.67</v>
      </c>
    </row>
    <row r="128" spans="1:8" x14ac:dyDescent="0.25">
      <c r="A128" s="106" t="s">
        <v>119</v>
      </c>
      <c r="B128" s="90" t="s">
        <v>11</v>
      </c>
      <c r="C128" s="90">
        <v>4376</v>
      </c>
      <c r="D128" s="94" t="s">
        <v>626</v>
      </c>
      <c r="E128" s="90" t="s">
        <v>4</v>
      </c>
      <c r="F128" s="107">
        <v>1</v>
      </c>
      <c r="G128" s="146">
        <v>0.21</v>
      </c>
      <c r="H128" s="145">
        <f t="shared" si="11"/>
        <v>0.21</v>
      </c>
    </row>
    <row r="129" spans="1:8" ht="36" x14ac:dyDescent="0.25">
      <c r="A129" s="106" t="s">
        <v>119</v>
      </c>
      <c r="B129" s="90" t="s">
        <v>11</v>
      </c>
      <c r="C129" s="90">
        <v>4300</v>
      </c>
      <c r="D129" s="94" t="s">
        <v>628</v>
      </c>
      <c r="E129" s="90" t="s">
        <v>4</v>
      </c>
      <c r="F129" s="107">
        <v>1</v>
      </c>
      <c r="G129" s="146">
        <v>0.94</v>
      </c>
      <c r="H129" s="145">
        <f t="shared" si="11"/>
        <v>0.94</v>
      </c>
    </row>
    <row r="130" spans="1:8" ht="12.75" thickBot="1" x14ac:dyDescent="0.3">
      <c r="A130" s="232" t="s">
        <v>103</v>
      </c>
      <c r="B130" s="233"/>
      <c r="C130" s="233"/>
      <c r="D130" s="233"/>
      <c r="E130" s="233"/>
      <c r="F130" s="233"/>
      <c r="G130" s="234"/>
      <c r="H130" s="147">
        <f>TRUNC(SUM(H123:H129),2)</f>
        <v>91</v>
      </c>
    </row>
    <row r="131" spans="1:8" ht="12.75" thickBot="1" x14ac:dyDescent="0.3">
      <c r="A131" s="235" t="s">
        <v>267</v>
      </c>
      <c r="B131" s="236"/>
      <c r="C131" s="236"/>
      <c r="D131" s="236"/>
      <c r="E131" s="236"/>
      <c r="F131" s="236"/>
      <c r="G131" s="236"/>
      <c r="H131" s="237"/>
    </row>
    <row r="132" spans="1:8" ht="12.75" thickBot="1" x14ac:dyDescent="0.3"/>
    <row r="133" spans="1:8" ht="24" x14ac:dyDescent="0.25">
      <c r="A133" s="97" t="s">
        <v>90</v>
      </c>
      <c r="B133" s="248" t="s">
        <v>91</v>
      </c>
      <c r="C133" s="249"/>
      <c r="D133" s="249"/>
      <c r="E133" s="249"/>
      <c r="F133" s="249"/>
      <c r="G133" s="250"/>
      <c r="H133" s="141" t="s">
        <v>4</v>
      </c>
    </row>
    <row r="134" spans="1:8" ht="22.5" customHeight="1" thickBot="1" x14ac:dyDescent="0.3">
      <c r="A134" s="98" t="s">
        <v>271</v>
      </c>
      <c r="B134" s="229" t="s">
        <v>484</v>
      </c>
      <c r="C134" s="230"/>
      <c r="D134" s="230"/>
      <c r="E134" s="230"/>
      <c r="F134" s="230"/>
      <c r="G134" s="231"/>
      <c r="H134" s="142" t="s">
        <v>18</v>
      </c>
    </row>
    <row r="135" spans="1:8" ht="12" customHeight="1" x14ac:dyDescent="0.25">
      <c r="A135" s="238" t="s">
        <v>1097</v>
      </c>
      <c r="B135" s="240" t="s">
        <v>92</v>
      </c>
      <c r="C135" s="241"/>
      <c r="D135" s="99" t="s">
        <v>11</v>
      </c>
      <c r="E135" s="207" t="s">
        <v>93</v>
      </c>
      <c r="F135" s="100">
        <v>0</v>
      </c>
      <c r="G135" s="242" t="s">
        <v>655</v>
      </c>
      <c r="H135" s="243"/>
    </row>
    <row r="136" spans="1:8" x14ac:dyDescent="0.25">
      <c r="A136" s="239"/>
      <c r="B136" s="246" t="s">
        <v>94</v>
      </c>
      <c r="C136" s="247"/>
      <c r="D136" s="101">
        <v>44791</v>
      </c>
      <c r="E136" s="102" t="s">
        <v>95</v>
      </c>
      <c r="F136" s="101"/>
      <c r="G136" s="244"/>
      <c r="H136" s="245"/>
    </row>
    <row r="137" spans="1:8" x14ac:dyDescent="0.25">
      <c r="A137" s="103" t="s">
        <v>96</v>
      </c>
      <c r="B137" s="104" t="s">
        <v>97</v>
      </c>
      <c r="C137" s="104" t="s">
        <v>98</v>
      </c>
      <c r="D137" s="104" t="s">
        <v>3</v>
      </c>
      <c r="E137" s="104" t="s">
        <v>4</v>
      </c>
      <c r="F137" s="104" t="s">
        <v>99</v>
      </c>
      <c r="G137" s="143" t="s">
        <v>100</v>
      </c>
      <c r="H137" s="144" t="s">
        <v>101</v>
      </c>
    </row>
    <row r="138" spans="1:8" ht="36" x14ac:dyDescent="0.25">
      <c r="A138" s="106" t="s">
        <v>119</v>
      </c>
      <c r="B138" s="90" t="s">
        <v>105</v>
      </c>
      <c r="C138" s="90" t="s">
        <v>106</v>
      </c>
      <c r="D138" s="94" t="s">
        <v>638</v>
      </c>
      <c r="E138" s="90" t="s">
        <v>18</v>
      </c>
      <c r="F138" s="107">
        <v>1.1000000000000001</v>
      </c>
      <c r="G138" s="146">
        <v>17.96</v>
      </c>
      <c r="H138" s="145">
        <f t="shared" ref="H138:H144" si="12">TRUNC(G138*F138,2)</f>
        <v>19.75</v>
      </c>
    </row>
    <row r="139" spans="1:8" x14ac:dyDescent="0.25">
      <c r="A139" s="106" t="s">
        <v>627</v>
      </c>
      <c r="B139" s="90" t="s">
        <v>11</v>
      </c>
      <c r="C139" s="90">
        <v>88264</v>
      </c>
      <c r="D139" s="94" t="s">
        <v>274</v>
      </c>
      <c r="E139" s="90" t="s">
        <v>102</v>
      </c>
      <c r="F139" s="107">
        <v>0.6</v>
      </c>
      <c r="G139" s="146">
        <v>22.66</v>
      </c>
      <c r="H139" s="145">
        <f t="shared" si="12"/>
        <v>13.59</v>
      </c>
    </row>
    <row r="140" spans="1:8" ht="24" x14ac:dyDescent="0.25">
      <c r="A140" s="106" t="s">
        <v>627</v>
      </c>
      <c r="B140" s="90" t="s">
        <v>11</v>
      </c>
      <c r="C140" s="90">
        <v>88247</v>
      </c>
      <c r="D140" s="94" t="s">
        <v>273</v>
      </c>
      <c r="E140" s="90" t="s">
        <v>102</v>
      </c>
      <c r="F140" s="107">
        <v>0.6</v>
      </c>
      <c r="G140" s="146">
        <v>18.8</v>
      </c>
      <c r="H140" s="145">
        <f t="shared" si="12"/>
        <v>11.28</v>
      </c>
    </row>
    <row r="141" spans="1:8" ht="48" x14ac:dyDescent="0.25">
      <c r="A141" s="106" t="s">
        <v>119</v>
      </c>
      <c r="B141" s="90" t="s">
        <v>105</v>
      </c>
      <c r="C141" s="90" t="s">
        <v>106</v>
      </c>
      <c r="D141" s="94" t="s">
        <v>639</v>
      </c>
      <c r="E141" s="90" t="s">
        <v>4</v>
      </c>
      <c r="F141" s="107">
        <v>1</v>
      </c>
      <c r="G141" s="146">
        <v>2.75</v>
      </c>
      <c r="H141" s="145">
        <f t="shared" si="12"/>
        <v>2.75</v>
      </c>
    </row>
    <row r="142" spans="1:8" x14ac:dyDescent="0.25">
      <c r="A142" s="106" t="s">
        <v>119</v>
      </c>
      <c r="B142" s="90" t="s">
        <v>105</v>
      </c>
      <c r="C142" s="90" t="s">
        <v>106</v>
      </c>
      <c r="D142" s="94" t="s">
        <v>625</v>
      </c>
      <c r="E142" s="90" t="s">
        <v>4</v>
      </c>
      <c r="F142" s="107">
        <v>1</v>
      </c>
      <c r="G142" s="146">
        <v>8.67</v>
      </c>
      <c r="H142" s="145">
        <f t="shared" si="12"/>
        <v>8.67</v>
      </c>
    </row>
    <row r="143" spans="1:8" x14ac:dyDescent="0.25">
      <c r="A143" s="106" t="s">
        <v>119</v>
      </c>
      <c r="B143" s="90" t="s">
        <v>11</v>
      </c>
      <c r="C143" s="90">
        <v>4376</v>
      </c>
      <c r="D143" s="94" t="s">
        <v>626</v>
      </c>
      <c r="E143" s="90" t="s">
        <v>4</v>
      </c>
      <c r="F143" s="107">
        <v>1</v>
      </c>
      <c r="G143" s="146">
        <v>0.21</v>
      </c>
      <c r="H143" s="145">
        <f t="shared" si="12"/>
        <v>0.21</v>
      </c>
    </row>
    <row r="144" spans="1:8" ht="36" x14ac:dyDescent="0.25">
      <c r="A144" s="106" t="s">
        <v>119</v>
      </c>
      <c r="B144" s="90" t="s">
        <v>11</v>
      </c>
      <c r="C144" s="90">
        <v>4300</v>
      </c>
      <c r="D144" s="94" t="s">
        <v>628</v>
      </c>
      <c r="E144" s="90" t="s">
        <v>4</v>
      </c>
      <c r="F144" s="107">
        <v>1</v>
      </c>
      <c r="G144" s="146">
        <v>0.94</v>
      </c>
      <c r="H144" s="145">
        <f t="shared" si="12"/>
        <v>0.94</v>
      </c>
    </row>
    <row r="145" spans="1:8" ht="12.75" thickBot="1" x14ac:dyDescent="0.3">
      <c r="A145" s="232" t="s">
        <v>103</v>
      </c>
      <c r="B145" s="233"/>
      <c r="C145" s="233"/>
      <c r="D145" s="233"/>
      <c r="E145" s="233"/>
      <c r="F145" s="233"/>
      <c r="G145" s="234"/>
      <c r="H145" s="147">
        <f>TRUNC(SUM(H138:H144),2)</f>
        <v>57.19</v>
      </c>
    </row>
    <row r="146" spans="1:8" ht="12.75" thickBot="1" x14ac:dyDescent="0.3">
      <c r="A146" s="235" t="s">
        <v>267</v>
      </c>
      <c r="B146" s="236"/>
      <c r="C146" s="236"/>
      <c r="D146" s="236"/>
      <c r="E146" s="236"/>
      <c r="F146" s="236"/>
      <c r="G146" s="236"/>
      <c r="H146" s="237"/>
    </row>
    <row r="147" spans="1:8" ht="12.75" thickBot="1" x14ac:dyDescent="0.3"/>
    <row r="148" spans="1:8" ht="24" x14ac:dyDescent="0.25">
      <c r="A148" s="97" t="s">
        <v>90</v>
      </c>
      <c r="B148" s="248" t="s">
        <v>91</v>
      </c>
      <c r="C148" s="249"/>
      <c r="D148" s="249"/>
      <c r="E148" s="249"/>
      <c r="F148" s="249"/>
      <c r="G148" s="250"/>
      <c r="H148" s="141" t="s">
        <v>4</v>
      </c>
    </row>
    <row r="149" spans="1:8" ht="23.45" customHeight="1" thickBot="1" x14ac:dyDescent="0.3">
      <c r="A149" s="98" t="s">
        <v>272</v>
      </c>
      <c r="B149" s="229" t="s">
        <v>485</v>
      </c>
      <c r="C149" s="230"/>
      <c r="D149" s="230"/>
      <c r="E149" s="230"/>
      <c r="F149" s="230"/>
      <c r="G149" s="231"/>
      <c r="H149" s="142" t="s">
        <v>18</v>
      </c>
    </row>
    <row r="150" spans="1:8" ht="12" customHeight="1" x14ac:dyDescent="0.25">
      <c r="A150" s="238" t="s">
        <v>1097</v>
      </c>
      <c r="B150" s="240" t="s">
        <v>92</v>
      </c>
      <c r="C150" s="241"/>
      <c r="D150" s="99" t="s">
        <v>11</v>
      </c>
      <c r="E150" s="207" t="s">
        <v>93</v>
      </c>
      <c r="F150" s="100">
        <v>0</v>
      </c>
      <c r="G150" s="242" t="s">
        <v>655</v>
      </c>
      <c r="H150" s="243"/>
    </row>
    <row r="151" spans="1:8" x14ac:dyDescent="0.25">
      <c r="A151" s="239"/>
      <c r="B151" s="246" t="s">
        <v>94</v>
      </c>
      <c r="C151" s="247"/>
      <c r="D151" s="101">
        <v>44791</v>
      </c>
      <c r="E151" s="102" t="s">
        <v>95</v>
      </c>
      <c r="F151" s="101"/>
      <c r="G151" s="244"/>
      <c r="H151" s="245"/>
    </row>
    <row r="152" spans="1:8" x14ac:dyDescent="0.25">
      <c r="A152" s="103" t="s">
        <v>96</v>
      </c>
      <c r="B152" s="104" t="s">
        <v>97</v>
      </c>
      <c r="C152" s="104" t="s">
        <v>98</v>
      </c>
      <c r="D152" s="104" t="s">
        <v>3</v>
      </c>
      <c r="E152" s="104" t="s">
        <v>4</v>
      </c>
      <c r="F152" s="104" t="s">
        <v>99</v>
      </c>
      <c r="G152" s="143" t="s">
        <v>100</v>
      </c>
      <c r="H152" s="144" t="s">
        <v>101</v>
      </c>
    </row>
    <row r="153" spans="1:8" ht="36" x14ac:dyDescent="0.25">
      <c r="A153" s="106" t="s">
        <v>119</v>
      </c>
      <c r="B153" s="90" t="s">
        <v>105</v>
      </c>
      <c r="C153" s="90" t="s">
        <v>106</v>
      </c>
      <c r="D153" s="94" t="s">
        <v>640</v>
      </c>
      <c r="E153" s="90" t="s">
        <v>18</v>
      </c>
      <c r="F153" s="107">
        <v>1.1000000000000001</v>
      </c>
      <c r="G153" s="146">
        <v>29.23</v>
      </c>
      <c r="H153" s="145">
        <f t="shared" ref="H153:H159" si="13">TRUNC(G153*F153,2)</f>
        <v>32.15</v>
      </c>
    </row>
    <row r="154" spans="1:8" x14ac:dyDescent="0.25">
      <c r="A154" s="106" t="s">
        <v>627</v>
      </c>
      <c r="B154" s="90" t="s">
        <v>11</v>
      </c>
      <c r="C154" s="90">
        <v>88264</v>
      </c>
      <c r="D154" s="94" t="s">
        <v>274</v>
      </c>
      <c r="E154" s="90" t="s">
        <v>102</v>
      </c>
      <c r="F154" s="107">
        <v>0.6</v>
      </c>
      <c r="G154" s="146">
        <v>22.66</v>
      </c>
      <c r="H154" s="145">
        <f t="shared" si="13"/>
        <v>13.59</v>
      </c>
    </row>
    <row r="155" spans="1:8" ht="24" x14ac:dyDescent="0.25">
      <c r="A155" s="106" t="s">
        <v>627</v>
      </c>
      <c r="B155" s="90" t="s">
        <v>11</v>
      </c>
      <c r="C155" s="90">
        <v>88247</v>
      </c>
      <c r="D155" s="94" t="s">
        <v>273</v>
      </c>
      <c r="E155" s="90" t="s">
        <v>102</v>
      </c>
      <c r="F155" s="107">
        <v>0.6</v>
      </c>
      <c r="G155" s="146">
        <v>18.8</v>
      </c>
      <c r="H155" s="145">
        <f t="shared" si="13"/>
        <v>11.28</v>
      </c>
    </row>
    <row r="156" spans="1:8" ht="48" x14ac:dyDescent="0.25">
      <c r="A156" s="106" t="s">
        <v>119</v>
      </c>
      <c r="B156" s="90" t="s">
        <v>105</v>
      </c>
      <c r="C156" s="90" t="s">
        <v>106</v>
      </c>
      <c r="D156" s="94" t="s">
        <v>641</v>
      </c>
      <c r="E156" s="90" t="s">
        <v>4</v>
      </c>
      <c r="F156" s="107">
        <v>1</v>
      </c>
      <c r="G156" s="146">
        <v>3.64</v>
      </c>
      <c r="H156" s="145">
        <f t="shared" si="13"/>
        <v>3.64</v>
      </c>
    </row>
    <row r="157" spans="1:8" x14ac:dyDescent="0.25">
      <c r="A157" s="106" t="s">
        <v>119</v>
      </c>
      <c r="B157" s="90" t="s">
        <v>105</v>
      </c>
      <c r="C157" s="90" t="s">
        <v>106</v>
      </c>
      <c r="D157" s="94" t="s">
        <v>625</v>
      </c>
      <c r="E157" s="90" t="s">
        <v>4</v>
      </c>
      <c r="F157" s="107">
        <v>1</v>
      </c>
      <c r="G157" s="146">
        <v>8.67</v>
      </c>
      <c r="H157" s="145">
        <f t="shared" si="13"/>
        <v>8.67</v>
      </c>
    </row>
    <row r="158" spans="1:8" x14ac:dyDescent="0.25">
      <c r="A158" s="106" t="s">
        <v>119</v>
      </c>
      <c r="B158" s="90" t="s">
        <v>11</v>
      </c>
      <c r="C158" s="90">
        <v>4376</v>
      </c>
      <c r="D158" s="94" t="s">
        <v>626</v>
      </c>
      <c r="E158" s="90" t="s">
        <v>4</v>
      </c>
      <c r="F158" s="107">
        <v>1</v>
      </c>
      <c r="G158" s="146">
        <v>0.21</v>
      </c>
      <c r="H158" s="145">
        <f t="shared" si="13"/>
        <v>0.21</v>
      </c>
    </row>
    <row r="159" spans="1:8" ht="36" x14ac:dyDescent="0.25">
      <c r="A159" s="106" t="s">
        <v>119</v>
      </c>
      <c r="B159" s="90" t="s">
        <v>11</v>
      </c>
      <c r="C159" s="90">
        <v>4300</v>
      </c>
      <c r="D159" s="94" t="s">
        <v>628</v>
      </c>
      <c r="E159" s="90" t="s">
        <v>4</v>
      </c>
      <c r="F159" s="107">
        <v>1</v>
      </c>
      <c r="G159" s="146">
        <v>0.94</v>
      </c>
      <c r="H159" s="145">
        <f t="shared" si="13"/>
        <v>0.94</v>
      </c>
    </row>
    <row r="160" spans="1:8" ht="12.75" thickBot="1" x14ac:dyDescent="0.3">
      <c r="A160" s="232" t="s">
        <v>103</v>
      </c>
      <c r="B160" s="233"/>
      <c r="C160" s="233"/>
      <c r="D160" s="233"/>
      <c r="E160" s="233"/>
      <c r="F160" s="233"/>
      <c r="G160" s="234"/>
      <c r="H160" s="147">
        <f>TRUNC(SUM(H153:H159),2)</f>
        <v>70.48</v>
      </c>
    </row>
    <row r="161" spans="1:8" ht="12.75" thickBot="1" x14ac:dyDescent="0.3">
      <c r="A161" s="235" t="s">
        <v>267</v>
      </c>
      <c r="B161" s="236"/>
      <c r="C161" s="236"/>
      <c r="D161" s="236"/>
      <c r="E161" s="236"/>
      <c r="F161" s="236"/>
      <c r="G161" s="236"/>
      <c r="H161" s="237"/>
    </row>
    <row r="162" spans="1:8" ht="12.75" thickBot="1" x14ac:dyDescent="0.3"/>
    <row r="163" spans="1:8" ht="24" x14ac:dyDescent="0.25">
      <c r="A163" s="97" t="s">
        <v>90</v>
      </c>
      <c r="B163" s="248" t="s">
        <v>91</v>
      </c>
      <c r="C163" s="249"/>
      <c r="D163" s="249"/>
      <c r="E163" s="249"/>
      <c r="F163" s="249"/>
      <c r="G163" s="250"/>
      <c r="H163" s="141" t="s">
        <v>4</v>
      </c>
    </row>
    <row r="164" spans="1:8" ht="27.95" customHeight="1" thickBot="1" x14ac:dyDescent="0.3">
      <c r="A164" s="98" t="s">
        <v>348</v>
      </c>
      <c r="B164" s="229" t="s">
        <v>490</v>
      </c>
      <c r="C164" s="230"/>
      <c r="D164" s="230"/>
      <c r="E164" s="230"/>
      <c r="F164" s="230"/>
      <c r="G164" s="231"/>
      <c r="H164" s="142" t="s">
        <v>4</v>
      </c>
    </row>
    <row r="165" spans="1:8" ht="12" customHeight="1" x14ac:dyDescent="0.25">
      <c r="A165" s="238" t="s">
        <v>1097</v>
      </c>
      <c r="B165" s="240" t="s">
        <v>92</v>
      </c>
      <c r="C165" s="241"/>
      <c r="D165" s="99" t="s">
        <v>11</v>
      </c>
      <c r="E165" s="207" t="s">
        <v>93</v>
      </c>
      <c r="F165" s="100">
        <v>0</v>
      </c>
      <c r="G165" s="242" t="s">
        <v>655</v>
      </c>
      <c r="H165" s="243"/>
    </row>
    <row r="166" spans="1:8" x14ac:dyDescent="0.25">
      <c r="A166" s="239"/>
      <c r="B166" s="246" t="s">
        <v>94</v>
      </c>
      <c r="C166" s="247"/>
      <c r="D166" s="101">
        <v>44791</v>
      </c>
      <c r="E166" s="102" t="s">
        <v>95</v>
      </c>
      <c r="F166" s="101"/>
      <c r="G166" s="244"/>
      <c r="H166" s="245"/>
    </row>
    <row r="167" spans="1:8" x14ac:dyDescent="0.25">
      <c r="A167" s="103" t="s">
        <v>96</v>
      </c>
      <c r="B167" s="104" t="s">
        <v>97</v>
      </c>
      <c r="C167" s="104" t="s">
        <v>98</v>
      </c>
      <c r="D167" s="104" t="s">
        <v>3</v>
      </c>
      <c r="E167" s="104" t="s">
        <v>4</v>
      </c>
      <c r="F167" s="104" t="s">
        <v>99</v>
      </c>
      <c r="G167" s="143" t="s">
        <v>100</v>
      </c>
      <c r="H167" s="144" t="s">
        <v>101</v>
      </c>
    </row>
    <row r="168" spans="1:8" ht="36" x14ac:dyDescent="0.25">
      <c r="A168" s="106" t="s">
        <v>119</v>
      </c>
      <c r="B168" s="90" t="s">
        <v>11</v>
      </c>
      <c r="C168" s="90" t="s">
        <v>642</v>
      </c>
      <c r="D168" s="94" t="s">
        <v>643</v>
      </c>
      <c r="E168" s="90" t="s">
        <v>4</v>
      </c>
      <c r="F168" s="107">
        <v>1</v>
      </c>
      <c r="G168" s="146">
        <v>1.91</v>
      </c>
      <c r="H168" s="145">
        <f t="shared" ref="H168:H171" si="14">TRUNC(G168*F168,2)</f>
        <v>1.91</v>
      </c>
    </row>
    <row r="169" spans="1:8" ht="24" x14ac:dyDescent="0.25">
      <c r="A169" s="106" t="s">
        <v>627</v>
      </c>
      <c r="B169" s="90" t="s">
        <v>11</v>
      </c>
      <c r="C169" s="90">
        <v>88247</v>
      </c>
      <c r="D169" s="94" t="s">
        <v>273</v>
      </c>
      <c r="E169" s="90" t="s">
        <v>102</v>
      </c>
      <c r="F169" s="107">
        <v>0.58499999999999996</v>
      </c>
      <c r="G169" s="146">
        <v>22.66</v>
      </c>
      <c r="H169" s="145">
        <f t="shared" si="14"/>
        <v>13.25</v>
      </c>
    </row>
    <row r="170" spans="1:8" x14ac:dyDescent="0.25">
      <c r="A170" s="106" t="s">
        <v>627</v>
      </c>
      <c r="B170" s="90" t="s">
        <v>11</v>
      </c>
      <c r="C170" s="90">
        <v>88264</v>
      </c>
      <c r="D170" s="94" t="s">
        <v>274</v>
      </c>
      <c r="E170" s="90" t="s">
        <v>102</v>
      </c>
      <c r="F170" s="107">
        <v>0.58499999999999996</v>
      </c>
      <c r="G170" s="146">
        <v>18.8</v>
      </c>
      <c r="H170" s="145">
        <f t="shared" si="14"/>
        <v>10.99</v>
      </c>
    </row>
    <row r="171" spans="1:8" ht="36" x14ac:dyDescent="0.25">
      <c r="A171" s="106" t="s">
        <v>119</v>
      </c>
      <c r="B171" s="90" t="s">
        <v>11</v>
      </c>
      <c r="C171" s="90" t="s">
        <v>644</v>
      </c>
      <c r="D171" s="94" t="s">
        <v>645</v>
      </c>
      <c r="E171" s="90" t="s">
        <v>4</v>
      </c>
      <c r="F171" s="107">
        <v>1</v>
      </c>
      <c r="G171" s="146">
        <v>198.46</v>
      </c>
      <c r="H171" s="145">
        <f t="shared" si="14"/>
        <v>198.46</v>
      </c>
    </row>
    <row r="172" spans="1:8" ht="12.75" thickBot="1" x14ac:dyDescent="0.3">
      <c r="A172" s="232" t="s">
        <v>103</v>
      </c>
      <c r="B172" s="233"/>
      <c r="C172" s="233"/>
      <c r="D172" s="233"/>
      <c r="E172" s="233"/>
      <c r="F172" s="233"/>
      <c r="G172" s="234"/>
      <c r="H172" s="147">
        <f>TRUNC(SUM(H168:H171),2)</f>
        <v>224.61</v>
      </c>
    </row>
    <row r="173" spans="1:8" ht="12.75" thickBot="1" x14ac:dyDescent="0.3">
      <c r="A173" s="235" t="s">
        <v>267</v>
      </c>
      <c r="B173" s="236"/>
      <c r="C173" s="236"/>
      <c r="D173" s="236"/>
      <c r="E173" s="236"/>
      <c r="F173" s="236"/>
      <c r="G173" s="236"/>
      <c r="H173" s="237"/>
    </row>
    <row r="174" spans="1:8" ht="12.75" thickBot="1" x14ac:dyDescent="0.3"/>
    <row r="175" spans="1:8" ht="24" x14ac:dyDescent="0.25">
      <c r="A175" s="97" t="s">
        <v>90</v>
      </c>
      <c r="B175" s="248" t="s">
        <v>91</v>
      </c>
      <c r="C175" s="249"/>
      <c r="D175" s="249"/>
      <c r="E175" s="249"/>
      <c r="F175" s="249"/>
      <c r="G175" s="250"/>
      <c r="H175" s="141" t="s">
        <v>4</v>
      </c>
    </row>
    <row r="176" spans="1:8" ht="24.95" customHeight="1" thickBot="1" x14ac:dyDescent="0.3">
      <c r="A176" s="98" t="s">
        <v>349</v>
      </c>
      <c r="B176" s="229" t="s">
        <v>523</v>
      </c>
      <c r="C176" s="230"/>
      <c r="D176" s="230"/>
      <c r="E176" s="230"/>
      <c r="F176" s="230"/>
      <c r="G176" s="231"/>
      <c r="H176" s="142" t="s">
        <v>4</v>
      </c>
    </row>
    <row r="177" spans="1:8" ht="12" customHeight="1" x14ac:dyDescent="0.25">
      <c r="A177" s="238" t="s">
        <v>1097</v>
      </c>
      <c r="B177" s="240" t="s">
        <v>92</v>
      </c>
      <c r="C177" s="241"/>
      <c r="D177" s="99" t="s">
        <v>11</v>
      </c>
      <c r="E177" s="207" t="s">
        <v>93</v>
      </c>
      <c r="F177" s="100">
        <v>0</v>
      </c>
      <c r="G177" s="242" t="s">
        <v>655</v>
      </c>
      <c r="H177" s="243"/>
    </row>
    <row r="178" spans="1:8" x14ac:dyDescent="0.25">
      <c r="A178" s="239"/>
      <c r="B178" s="246" t="s">
        <v>94</v>
      </c>
      <c r="C178" s="247"/>
      <c r="D178" s="101">
        <v>44791</v>
      </c>
      <c r="E178" s="102" t="s">
        <v>95</v>
      </c>
      <c r="F178" s="101"/>
      <c r="G178" s="244"/>
      <c r="H178" s="245"/>
    </row>
    <row r="179" spans="1:8" x14ac:dyDescent="0.25">
      <c r="A179" s="103" t="s">
        <v>96</v>
      </c>
      <c r="B179" s="104" t="s">
        <v>97</v>
      </c>
      <c r="C179" s="104" t="s">
        <v>98</v>
      </c>
      <c r="D179" s="104" t="s">
        <v>3</v>
      </c>
      <c r="E179" s="104" t="s">
        <v>4</v>
      </c>
      <c r="F179" s="104" t="s">
        <v>99</v>
      </c>
      <c r="G179" s="143" t="s">
        <v>100</v>
      </c>
      <c r="H179" s="144" t="s">
        <v>101</v>
      </c>
    </row>
    <row r="180" spans="1:8" x14ac:dyDescent="0.25">
      <c r="A180" s="106" t="s">
        <v>117</v>
      </c>
      <c r="B180" s="90" t="s">
        <v>11</v>
      </c>
      <c r="C180" s="90">
        <v>88264</v>
      </c>
      <c r="D180" s="94" t="s">
        <v>274</v>
      </c>
      <c r="E180" s="90" t="s">
        <v>102</v>
      </c>
      <c r="F180" s="107">
        <v>0.3</v>
      </c>
      <c r="G180" s="146">
        <v>22.66</v>
      </c>
      <c r="H180" s="145">
        <f t="shared" ref="H180:H186" si="15">TRUNC(G180*F180,2)</f>
        <v>6.79</v>
      </c>
    </row>
    <row r="181" spans="1:8" ht="24" x14ac:dyDescent="0.25">
      <c r="A181" s="106" t="s">
        <v>117</v>
      </c>
      <c r="B181" s="90" t="s">
        <v>11</v>
      </c>
      <c r="C181" s="90">
        <v>88247</v>
      </c>
      <c r="D181" s="94" t="s">
        <v>273</v>
      </c>
      <c r="E181" s="90" t="s">
        <v>102</v>
      </c>
      <c r="F181" s="107">
        <v>0.3</v>
      </c>
      <c r="G181" s="146">
        <v>18.8</v>
      </c>
      <c r="H181" s="145">
        <f t="shared" si="15"/>
        <v>5.64</v>
      </c>
    </row>
    <row r="182" spans="1:8" ht="48" x14ac:dyDescent="0.25">
      <c r="A182" s="106" t="s">
        <v>119</v>
      </c>
      <c r="B182" s="90" t="s">
        <v>105</v>
      </c>
      <c r="C182" s="90" t="s">
        <v>106</v>
      </c>
      <c r="D182" s="94" t="s">
        <v>646</v>
      </c>
      <c r="E182" s="90" t="s">
        <v>4</v>
      </c>
      <c r="F182" s="107">
        <v>1.1000000000000001</v>
      </c>
      <c r="G182" s="140">
        <v>20.18</v>
      </c>
      <c r="H182" s="145">
        <f t="shared" si="15"/>
        <v>22.19</v>
      </c>
    </row>
    <row r="183" spans="1:8" ht="24" x14ac:dyDescent="0.25">
      <c r="A183" s="106" t="s">
        <v>119</v>
      </c>
      <c r="B183" s="90" t="s">
        <v>105</v>
      </c>
      <c r="C183" s="90" t="s">
        <v>106</v>
      </c>
      <c r="D183" s="94" t="s">
        <v>630</v>
      </c>
      <c r="E183" s="90" t="s">
        <v>4</v>
      </c>
      <c r="F183" s="107">
        <v>1</v>
      </c>
      <c r="G183" s="140">
        <v>2.75</v>
      </c>
      <c r="H183" s="145">
        <f t="shared" si="15"/>
        <v>2.75</v>
      </c>
    </row>
    <row r="184" spans="1:8" x14ac:dyDescent="0.25">
      <c r="A184" s="106" t="s">
        <v>117</v>
      </c>
      <c r="B184" s="90" t="s">
        <v>11</v>
      </c>
      <c r="C184" s="90">
        <v>39442</v>
      </c>
      <c r="D184" s="94" t="s">
        <v>631</v>
      </c>
      <c r="E184" s="90" t="s">
        <v>4</v>
      </c>
      <c r="F184" s="107">
        <v>12</v>
      </c>
      <c r="G184" s="140">
        <v>0.2</v>
      </c>
      <c r="H184" s="145">
        <f t="shared" si="15"/>
        <v>2.4</v>
      </c>
    </row>
    <row r="185" spans="1:8" x14ac:dyDescent="0.25">
      <c r="A185" s="106" t="s">
        <v>119</v>
      </c>
      <c r="B185" s="90" t="s">
        <v>11</v>
      </c>
      <c r="C185" s="90">
        <v>39208</v>
      </c>
      <c r="D185" s="94" t="s">
        <v>632</v>
      </c>
      <c r="E185" s="90" t="s">
        <v>4</v>
      </c>
      <c r="F185" s="107">
        <v>12</v>
      </c>
      <c r="G185" s="140">
        <v>0.49</v>
      </c>
      <c r="H185" s="145">
        <f t="shared" si="15"/>
        <v>5.88</v>
      </c>
    </row>
    <row r="186" spans="1:8" x14ac:dyDescent="0.25">
      <c r="A186" s="106" t="s">
        <v>119</v>
      </c>
      <c r="B186" s="90" t="s">
        <v>11</v>
      </c>
      <c r="C186" s="90">
        <v>39997</v>
      </c>
      <c r="D186" s="94" t="s">
        <v>633</v>
      </c>
      <c r="E186" s="90" t="s">
        <v>4</v>
      </c>
      <c r="F186" s="107">
        <v>12</v>
      </c>
      <c r="G186" s="140">
        <v>0.34</v>
      </c>
      <c r="H186" s="145">
        <f t="shared" si="15"/>
        <v>4.08</v>
      </c>
    </row>
    <row r="187" spans="1:8" ht="12.75" thickBot="1" x14ac:dyDescent="0.3">
      <c r="A187" s="232" t="s">
        <v>103</v>
      </c>
      <c r="B187" s="233"/>
      <c r="C187" s="233"/>
      <c r="D187" s="233"/>
      <c r="E187" s="233"/>
      <c r="F187" s="233"/>
      <c r="G187" s="234"/>
      <c r="H187" s="147">
        <f>TRUNC(SUM(H180:H186),2)</f>
        <v>49.73</v>
      </c>
    </row>
    <row r="188" spans="1:8" ht="12.75" thickBot="1" x14ac:dyDescent="0.3">
      <c r="A188" s="235"/>
      <c r="B188" s="236"/>
      <c r="C188" s="236"/>
      <c r="D188" s="236"/>
      <c r="E188" s="236"/>
      <c r="F188" s="236"/>
      <c r="G188" s="236"/>
      <c r="H188" s="237"/>
    </row>
    <row r="189" spans="1:8" ht="12.75" thickBot="1" x14ac:dyDescent="0.3"/>
    <row r="190" spans="1:8" ht="24" x14ac:dyDescent="0.25">
      <c r="A190" s="97" t="s">
        <v>90</v>
      </c>
      <c r="B190" s="248" t="s">
        <v>91</v>
      </c>
      <c r="C190" s="249"/>
      <c r="D190" s="249"/>
      <c r="E190" s="249"/>
      <c r="F190" s="249"/>
      <c r="G190" s="250"/>
      <c r="H190" s="141" t="s">
        <v>4</v>
      </c>
    </row>
    <row r="191" spans="1:8" ht="12.75" thickBot="1" x14ac:dyDescent="0.3">
      <c r="A191" s="98" t="s">
        <v>350</v>
      </c>
      <c r="B191" s="229" t="s">
        <v>647</v>
      </c>
      <c r="C191" s="230"/>
      <c r="D191" s="230"/>
      <c r="E191" s="230"/>
      <c r="F191" s="230"/>
      <c r="G191" s="231"/>
      <c r="H191" s="142" t="s">
        <v>4</v>
      </c>
    </row>
    <row r="192" spans="1:8" ht="12" customHeight="1" x14ac:dyDescent="0.25">
      <c r="A192" s="238" t="s">
        <v>1097</v>
      </c>
      <c r="B192" s="240" t="s">
        <v>92</v>
      </c>
      <c r="C192" s="241"/>
      <c r="D192" s="99" t="s">
        <v>11</v>
      </c>
      <c r="E192" s="207" t="s">
        <v>93</v>
      </c>
      <c r="F192" s="100">
        <v>0</v>
      </c>
      <c r="G192" s="242" t="s">
        <v>655</v>
      </c>
      <c r="H192" s="243"/>
    </row>
    <row r="193" spans="1:8" x14ac:dyDescent="0.25">
      <c r="A193" s="239"/>
      <c r="B193" s="246" t="s">
        <v>94</v>
      </c>
      <c r="C193" s="247"/>
      <c r="D193" s="101">
        <v>44791</v>
      </c>
      <c r="E193" s="102" t="s">
        <v>95</v>
      </c>
      <c r="F193" s="101"/>
      <c r="G193" s="244"/>
      <c r="H193" s="245"/>
    </row>
    <row r="194" spans="1:8" x14ac:dyDescent="0.25">
      <c r="A194" s="103" t="s">
        <v>96</v>
      </c>
      <c r="B194" s="104" t="s">
        <v>97</v>
      </c>
      <c r="C194" s="104" t="s">
        <v>98</v>
      </c>
      <c r="D194" s="104" t="s">
        <v>3</v>
      </c>
      <c r="E194" s="104" t="s">
        <v>4</v>
      </c>
      <c r="F194" s="104" t="s">
        <v>99</v>
      </c>
      <c r="G194" s="143" t="s">
        <v>100</v>
      </c>
      <c r="H194" s="144" t="s">
        <v>101</v>
      </c>
    </row>
    <row r="195" spans="1:8" ht="36" x14ac:dyDescent="0.25">
      <c r="A195" s="106" t="s">
        <v>119</v>
      </c>
      <c r="B195" s="90" t="s">
        <v>11</v>
      </c>
      <c r="C195" s="90" t="s">
        <v>648</v>
      </c>
      <c r="D195" s="94" t="s">
        <v>649</v>
      </c>
      <c r="E195" s="90" t="s">
        <v>4</v>
      </c>
      <c r="F195" s="107">
        <v>2</v>
      </c>
      <c r="G195" s="146">
        <v>4.49</v>
      </c>
      <c r="H195" s="145">
        <f t="shared" ref="H195:H198" si="16">TRUNC(G195*F195,2)</f>
        <v>8.98</v>
      </c>
    </row>
    <row r="196" spans="1:8" ht="24" x14ac:dyDescent="0.25">
      <c r="A196" s="106" t="s">
        <v>627</v>
      </c>
      <c r="B196" s="90" t="s">
        <v>11</v>
      </c>
      <c r="C196" s="90">
        <v>88247</v>
      </c>
      <c r="D196" s="94" t="s">
        <v>273</v>
      </c>
      <c r="E196" s="90" t="s">
        <v>102</v>
      </c>
      <c r="F196" s="107">
        <v>0.186</v>
      </c>
      <c r="G196" s="146">
        <v>22.66</v>
      </c>
      <c r="H196" s="145">
        <f t="shared" si="16"/>
        <v>4.21</v>
      </c>
    </row>
    <row r="197" spans="1:8" x14ac:dyDescent="0.25">
      <c r="A197" s="106" t="s">
        <v>627</v>
      </c>
      <c r="B197" s="90" t="s">
        <v>11</v>
      </c>
      <c r="C197" s="90">
        <v>88264</v>
      </c>
      <c r="D197" s="94" t="s">
        <v>274</v>
      </c>
      <c r="E197" s="90" t="s">
        <v>102</v>
      </c>
      <c r="F197" s="107">
        <v>0.186</v>
      </c>
      <c r="G197" s="146">
        <v>18.8</v>
      </c>
      <c r="H197" s="145">
        <f t="shared" si="16"/>
        <v>3.49</v>
      </c>
    </row>
    <row r="198" spans="1:8" ht="24" x14ac:dyDescent="0.25">
      <c r="A198" s="106" t="s">
        <v>119</v>
      </c>
      <c r="B198" s="90" t="s">
        <v>11</v>
      </c>
      <c r="C198" s="90" t="s">
        <v>650</v>
      </c>
      <c r="D198" s="94" t="s">
        <v>651</v>
      </c>
      <c r="E198" s="90" t="s">
        <v>4</v>
      </c>
      <c r="F198" s="107">
        <v>1</v>
      </c>
      <c r="G198" s="146">
        <v>152.77000000000001</v>
      </c>
      <c r="H198" s="145">
        <f t="shared" si="16"/>
        <v>152.77000000000001</v>
      </c>
    </row>
    <row r="199" spans="1:8" ht="12.75" thickBot="1" x14ac:dyDescent="0.3">
      <c r="A199" s="232" t="s">
        <v>103</v>
      </c>
      <c r="B199" s="233"/>
      <c r="C199" s="233"/>
      <c r="D199" s="233"/>
      <c r="E199" s="233"/>
      <c r="F199" s="233"/>
      <c r="G199" s="234"/>
      <c r="H199" s="147">
        <f>TRUNC(SUM(H195:H198),2)</f>
        <v>169.45</v>
      </c>
    </row>
    <row r="200" spans="1:8" ht="12.75" thickBot="1" x14ac:dyDescent="0.3">
      <c r="A200" s="235" t="s">
        <v>267</v>
      </c>
      <c r="B200" s="236"/>
      <c r="C200" s="236"/>
      <c r="D200" s="236"/>
      <c r="E200" s="236"/>
      <c r="F200" s="236"/>
      <c r="G200" s="236"/>
      <c r="H200" s="237"/>
    </row>
    <row r="201" spans="1:8" ht="12.75" thickBot="1" x14ac:dyDescent="0.3"/>
    <row r="202" spans="1:8" ht="24" x14ac:dyDescent="0.25">
      <c r="A202" s="97" t="s">
        <v>90</v>
      </c>
      <c r="B202" s="248" t="s">
        <v>91</v>
      </c>
      <c r="C202" s="249"/>
      <c r="D202" s="249"/>
      <c r="E202" s="249"/>
      <c r="F202" s="249"/>
      <c r="G202" s="250"/>
      <c r="H202" s="141" t="s">
        <v>4</v>
      </c>
    </row>
    <row r="203" spans="1:8" ht="12.75" thickBot="1" x14ac:dyDescent="0.3">
      <c r="A203" s="98" t="s">
        <v>652</v>
      </c>
      <c r="B203" s="229" t="s">
        <v>653</v>
      </c>
      <c r="C203" s="230"/>
      <c r="D203" s="230"/>
      <c r="E203" s="230"/>
      <c r="F203" s="230"/>
      <c r="G203" s="231"/>
      <c r="H203" s="142" t="s">
        <v>9</v>
      </c>
    </row>
    <row r="204" spans="1:8" ht="12" customHeight="1" x14ac:dyDescent="0.25">
      <c r="A204" s="238" t="s">
        <v>1097</v>
      </c>
      <c r="B204" s="240" t="s">
        <v>92</v>
      </c>
      <c r="C204" s="241"/>
      <c r="D204" s="99" t="s">
        <v>654</v>
      </c>
      <c r="E204" s="207" t="s">
        <v>93</v>
      </c>
      <c r="F204" s="100">
        <v>0</v>
      </c>
      <c r="G204" s="242" t="s">
        <v>655</v>
      </c>
      <c r="H204" s="243"/>
    </row>
    <row r="205" spans="1:8" x14ac:dyDescent="0.25">
      <c r="A205" s="239"/>
      <c r="B205" s="246" t="s">
        <v>94</v>
      </c>
      <c r="C205" s="247"/>
      <c r="D205" s="101">
        <v>44791</v>
      </c>
      <c r="E205" s="102" t="s">
        <v>95</v>
      </c>
      <c r="F205" s="101"/>
      <c r="G205" s="244"/>
      <c r="H205" s="245"/>
    </row>
    <row r="206" spans="1:8" x14ac:dyDescent="0.25">
      <c r="A206" s="103" t="s">
        <v>96</v>
      </c>
      <c r="B206" s="104" t="s">
        <v>97</v>
      </c>
      <c r="C206" s="104" t="s">
        <v>98</v>
      </c>
      <c r="D206" s="104" t="s">
        <v>3</v>
      </c>
      <c r="E206" s="104" t="s">
        <v>4</v>
      </c>
      <c r="F206" s="104" t="s">
        <v>99</v>
      </c>
      <c r="G206" s="143" t="s">
        <v>100</v>
      </c>
      <c r="H206" s="144" t="s">
        <v>101</v>
      </c>
    </row>
    <row r="207" spans="1:8" x14ac:dyDescent="0.25">
      <c r="A207" s="106" t="s">
        <v>627</v>
      </c>
      <c r="B207" s="90" t="s">
        <v>11</v>
      </c>
      <c r="C207" s="90">
        <v>88309</v>
      </c>
      <c r="D207" s="94" t="s">
        <v>656</v>
      </c>
      <c r="E207" s="90" t="s">
        <v>102</v>
      </c>
      <c r="F207" s="107">
        <v>0.15</v>
      </c>
      <c r="G207" s="146">
        <v>21.82</v>
      </c>
      <c r="H207" s="145">
        <f t="shared" ref="H207:H208" si="17">TRUNC(G207*F207,2)</f>
        <v>3.27</v>
      </c>
    </row>
    <row r="208" spans="1:8" x14ac:dyDescent="0.25">
      <c r="A208" s="106" t="s">
        <v>627</v>
      </c>
      <c r="B208" s="90" t="s">
        <v>11</v>
      </c>
      <c r="C208" s="90">
        <v>88316</v>
      </c>
      <c r="D208" s="94" t="s">
        <v>118</v>
      </c>
      <c r="E208" s="90" t="s">
        <v>102</v>
      </c>
      <c r="F208" s="107">
        <v>0.3</v>
      </c>
      <c r="G208" s="146">
        <v>17.41</v>
      </c>
      <c r="H208" s="145">
        <f t="shared" si="17"/>
        <v>5.22</v>
      </c>
    </row>
    <row r="209" spans="1:8" ht="12.75" thickBot="1" x14ac:dyDescent="0.3">
      <c r="A209" s="232" t="s">
        <v>103</v>
      </c>
      <c r="B209" s="233"/>
      <c r="C209" s="233"/>
      <c r="D209" s="233"/>
      <c r="E209" s="233"/>
      <c r="F209" s="233"/>
      <c r="G209" s="234"/>
      <c r="H209" s="147">
        <f>TRUNC(SUM(H207:H208),2)</f>
        <v>8.49</v>
      </c>
    </row>
    <row r="210" spans="1:8" ht="12.75" thickBot="1" x14ac:dyDescent="0.3">
      <c r="A210" s="235" t="s">
        <v>267</v>
      </c>
      <c r="B210" s="236"/>
      <c r="C210" s="236"/>
      <c r="D210" s="236"/>
      <c r="E210" s="236"/>
      <c r="F210" s="236"/>
      <c r="G210" s="236"/>
      <c r="H210" s="237"/>
    </row>
    <row r="211" spans="1:8" ht="12.75" thickBot="1" x14ac:dyDescent="0.3"/>
    <row r="212" spans="1:8" ht="24" x14ac:dyDescent="0.25">
      <c r="A212" s="97" t="s">
        <v>90</v>
      </c>
      <c r="B212" s="248" t="s">
        <v>91</v>
      </c>
      <c r="C212" s="249"/>
      <c r="D212" s="249"/>
      <c r="E212" s="249"/>
      <c r="F212" s="249"/>
      <c r="G212" s="250"/>
      <c r="H212" s="141" t="s">
        <v>4</v>
      </c>
    </row>
    <row r="213" spans="1:8" ht="12.75" thickBot="1" x14ac:dyDescent="0.3">
      <c r="A213" s="98" t="s">
        <v>677</v>
      </c>
      <c r="B213" s="229" t="s">
        <v>682</v>
      </c>
      <c r="C213" s="230"/>
      <c r="D213" s="230"/>
      <c r="E213" s="230"/>
      <c r="F213" s="230"/>
      <c r="G213" s="231"/>
      <c r="H213" s="142" t="s">
        <v>9</v>
      </c>
    </row>
    <row r="214" spans="1:8" ht="12" customHeight="1" x14ac:dyDescent="0.25">
      <c r="A214" s="238" t="s">
        <v>1097</v>
      </c>
      <c r="B214" s="240" t="s">
        <v>92</v>
      </c>
      <c r="C214" s="241"/>
      <c r="D214" s="99" t="s">
        <v>683</v>
      </c>
      <c r="E214" s="207" t="s">
        <v>93</v>
      </c>
      <c r="F214" s="100">
        <v>0</v>
      </c>
      <c r="G214" s="242" t="s">
        <v>655</v>
      </c>
      <c r="H214" s="243"/>
    </row>
    <row r="215" spans="1:8" x14ac:dyDescent="0.25">
      <c r="A215" s="239"/>
      <c r="B215" s="246" t="s">
        <v>94</v>
      </c>
      <c r="C215" s="247"/>
      <c r="D215" s="101">
        <v>44791</v>
      </c>
      <c r="E215" s="102" t="s">
        <v>95</v>
      </c>
      <c r="F215" s="101"/>
      <c r="G215" s="244"/>
      <c r="H215" s="245"/>
    </row>
    <row r="216" spans="1:8" x14ac:dyDescent="0.25">
      <c r="A216" s="103" t="s">
        <v>96</v>
      </c>
      <c r="B216" s="104" t="s">
        <v>97</v>
      </c>
      <c r="C216" s="104" t="s">
        <v>98</v>
      </c>
      <c r="D216" s="104" t="s">
        <v>3</v>
      </c>
      <c r="E216" s="104" t="s">
        <v>4</v>
      </c>
      <c r="F216" s="104" t="s">
        <v>99</v>
      </c>
      <c r="G216" s="143" t="s">
        <v>100</v>
      </c>
      <c r="H216" s="144" t="s">
        <v>101</v>
      </c>
    </row>
    <row r="217" spans="1:8" ht="24" x14ac:dyDescent="0.25">
      <c r="A217" s="106" t="s">
        <v>117</v>
      </c>
      <c r="B217" s="90" t="s">
        <v>11</v>
      </c>
      <c r="C217" s="90">
        <v>88312</v>
      </c>
      <c r="D217" s="94" t="s">
        <v>678</v>
      </c>
      <c r="E217" s="90" t="s">
        <v>102</v>
      </c>
      <c r="F217" s="107">
        <v>0.38090000000000002</v>
      </c>
      <c r="G217" s="146">
        <v>23.06</v>
      </c>
      <c r="H217" s="145">
        <f t="shared" ref="H217:H219" si="18">TRUNC(G217*F217,2)</f>
        <v>8.7799999999999994</v>
      </c>
    </row>
    <row r="218" spans="1:8" ht="24" x14ac:dyDescent="0.25">
      <c r="A218" s="106" t="s">
        <v>117</v>
      </c>
      <c r="B218" s="90" t="s">
        <v>11</v>
      </c>
      <c r="C218" s="90">
        <v>100301</v>
      </c>
      <c r="D218" s="94" t="s">
        <v>679</v>
      </c>
      <c r="E218" s="90" t="s">
        <v>102</v>
      </c>
      <c r="F218" s="107">
        <v>0.38090000000000002</v>
      </c>
      <c r="G218" s="146">
        <v>19.829999999999998</v>
      </c>
      <c r="H218" s="145">
        <f t="shared" si="18"/>
        <v>7.55</v>
      </c>
    </row>
    <row r="219" spans="1:8" x14ac:dyDescent="0.25">
      <c r="A219" s="106" t="s">
        <v>119</v>
      </c>
      <c r="B219" s="90" t="s">
        <v>11</v>
      </c>
      <c r="C219" s="90">
        <v>7304</v>
      </c>
      <c r="D219" s="94" t="s">
        <v>680</v>
      </c>
      <c r="E219" s="90" t="s">
        <v>681</v>
      </c>
      <c r="F219" s="107">
        <v>0.2268</v>
      </c>
      <c r="G219" s="140">
        <v>75.94</v>
      </c>
      <c r="H219" s="145">
        <f t="shared" si="18"/>
        <v>17.22</v>
      </c>
    </row>
    <row r="220" spans="1:8" ht="12.75" thickBot="1" x14ac:dyDescent="0.3">
      <c r="A220" s="232" t="s">
        <v>103</v>
      </c>
      <c r="B220" s="233"/>
      <c r="C220" s="233"/>
      <c r="D220" s="233"/>
      <c r="E220" s="233"/>
      <c r="F220" s="233"/>
      <c r="G220" s="234"/>
      <c r="H220" s="147">
        <f>TRUNC(SUM(H217:H219),2)</f>
        <v>33.549999999999997</v>
      </c>
    </row>
    <row r="221" spans="1:8" ht="12.75" thickBot="1" x14ac:dyDescent="0.3">
      <c r="A221" s="235"/>
      <c r="B221" s="236"/>
      <c r="C221" s="236"/>
      <c r="D221" s="236"/>
      <c r="E221" s="236"/>
      <c r="F221" s="236"/>
      <c r="G221" s="236"/>
      <c r="H221" s="237"/>
    </row>
    <row r="222" spans="1:8" ht="12.75" thickBot="1" x14ac:dyDescent="0.3"/>
    <row r="223" spans="1:8" ht="24" x14ac:dyDescent="0.25">
      <c r="A223" s="97" t="s">
        <v>90</v>
      </c>
      <c r="B223" s="248" t="s">
        <v>91</v>
      </c>
      <c r="C223" s="249"/>
      <c r="D223" s="249"/>
      <c r="E223" s="249"/>
      <c r="F223" s="249"/>
      <c r="G223" s="250"/>
      <c r="H223" s="141" t="s">
        <v>4</v>
      </c>
    </row>
    <row r="224" spans="1:8" ht="18.95" customHeight="1" thickBot="1" x14ac:dyDescent="0.3">
      <c r="A224" s="98" t="s">
        <v>686</v>
      </c>
      <c r="B224" s="229" t="s">
        <v>687</v>
      </c>
      <c r="C224" s="230"/>
      <c r="D224" s="230"/>
      <c r="E224" s="230"/>
      <c r="F224" s="230"/>
      <c r="G224" s="231"/>
      <c r="H224" s="142" t="s">
        <v>4</v>
      </c>
    </row>
    <row r="225" spans="1:8" ht="12" customHeight="1" x14ac:dyDescent="0.25">
      <c r="A225" s="238" t="s">
        <v>688</v>
      </c>
      <c r="B225" s="240" t="s">
        <v>92</v>
      </c>
      <c r="C225" s="241"/>
      <c r="D225" s="99" t="s">
        <v>105</v>
      </c>
      <c r="E225" s="207" t="s">
        <v>93</v>
      </c>
      <c r="F225" s="100">
        <v>0</v>
      </c>
      <c r="G225" s="242" t="s">
        <v>655</v>
      </c>
      <c r="H225" s="243"/>
    </row>
    <row r="226" spans="1:8" x14ac:dyDescent="0.25">
      <c r="A226" s="239"/>
      <c r="B226" s="246" t="s">
        <v>94</v>
      </c>
      <c r="C226" s="247"/>
      <c r="D226" s="101">
        <v>44791</v>
      </c>
      <c r="E226" s="102" t="s">
        <v>95</v>
      </c>
      <c r="F226" s="101"/>
      <c r="G226" s="244"/>
      <c r="H226" s="245"/>
    </row>
    <row r="227" spans="1:8" x14ac:dyDescent="0.25">
      <c r="A227" s="103" t="s">
        <v>96</v>
      </c>
      <c r="B227" s="104" t="s">
        <v>97</v>
      </c>
      <c r="C227" s="104" t="s">
        <v>98</v>
      </c>
      <c r="D227" s="104" t="s">
        <v>3</v>
      </c>
      <c r="E227" s="104" t="s">
        <v>4</v>
      </c>
      <c r="F227" s="104" t="s">
        <v>99</v>
      </c>
      <c r="G227" s="143" t="s">
        <v>100</v>
      </c>
      <c r="H227" s="144" t="s">
        <v>101</v>
      </c>
    </row>
    <row r="228" spans="1:8" ht="72" x14ac:dyDescent="0.25">
      <c r="A228" s="106" t="s">
        <v>104</v>
      </c>
      <c r="B228" s="90" t="s">
        <v>105</v>
      </c>
      <c r="C228" s="90" t="s">
        <v>106</v>
      </c>
      <c r="D228" s="94" t="str">
        <f>B232</f>
        <v>FACHADA NOVA UTI DO PRONTO SOCORRO MUNICIPAL DE VÁRZEA GRANDE - MT, ACABAMENTO EM ACM CONFORME PROJETO, INCLUSO ESTRUTURA METÁLICA DE SUSTENTAÇÃO, LETRAS CAIXAS E LOGOTIPOS - FORNECIMENTO E INSTALAÇÃO</v>
      </c>
      <c r="E228" s="90" t="s">
        <v>18</v>
      </c>
      <c r="F228" s="107">
        <v>1</v>
      </c>
      <c r="G228" s="140">
        <f>H237</f>
        <v>199800</v>
      </c>
      <c r="H228" s="145">
        <f t="shared" ref="H228" si="19">TRUNC(G228*F228,2)</f>
        <v>199800</v>
      </c>
    </row>
    <row r="229" spans="1:8" ht="12.75" thickBot="1" x14ac:dyDescent="0.3">
      <c r="A229" s="232" t="s">
        <v>103</v>
      </c>
      <c r="B229" s="233"/>
      <c r="C229" s="233"/>
      <c r="D229" s="233"/>
      <c r="E229" s="233"/>
      <c r="F229" s="233"/>
      <c r="G229" s="234"/>
      <c r="H229" s="147">
        <f>TRUNC(SUM(H228:H228),2)</f>
        <v>199800</v>
      </c>
    </row>
    <row r="230" spans="1:8" ht="12.75" thickBot="1" x14ac:dyDescent="0.3">
      <c r="A230" s="235" t="s">
        <v>107</v>
      </c>
      <c r="B230" s="236"/>
      <c r="C230" s="236"/>
      <c r="D230" s="236"/>
      <c r="E230" s="236"/>
      <c r="F230" s="236"/>
      <c r="G230" s="236"/>
      <c r="H230" s="237"/>
    </row>
    <row r="231" spans="1:8" x14ac:dyDescent="0.25">
      <c r="A231" s="108"/>
      <c r="B231" s="256" t="s">
        <v>108</v>
      </c>
      <c r="C231" s="256"/>
      <c r="D231" s="256"/>
      <c r="E231" s="256"/>
      <c r="F231" s="256"/>
      <c r="G231" s="256"/>
      <c r="H231" s="148" t="s">
        <v>109</v>
      </c>
    </row>
    <row r="232" spans="1:8" ht="24" customHeight="1" thickBot="1" x14ac:dyDescent="0.3">
      <c r="A232" s="109" t="s">
        <v>106</v>
      </c>
      <c r="B232" s="257" t="s">
        <v>687</v>
      </c>
      <c r="C232" s="257"/>
      <c r="D232" s="257"/>
      <c r="E232" s="257"/>
      <c r="F232" s="257"/>
      <c r="G232" s="257"/>
      <c r="H232" s="149" t="s">
        <v>4</v>
      </c>
    </row>
    <row r="233" spans="1:8" ht="24" x14ac:dyDescent="0.25">
      <c r="A233" s="112" t="s">
        <v>110</v>
      </c>
      <c r="B233" s="133" t="s">
        <v>111</v>
      </c>
      <c r="C233" s="133" t="s">
        <v>112</v>
      </c>
      <c r="D233" s="133" t="s">
        <v>113</v>
      </c>
      <c r="E233" s="258" t="s">
        <v>114</v>
      </c>
      <c r="F233" s="258"/>
      <c r="G233" s="154" t="s">
        <v>4</v>
      </c>
      <c r="H233" s="155" t="s">
        <v>115</v>
      </c>
    </row>
    <row r="234" spans="1:8" x14ac:dyDescent="0.25">
      <c r="A234" s="113">
        <v>44748</v>
      </c>
      <c r="B234" s="114" t="s">
        <v>690</v>
      </c>
      <c r="C234" s="114" t="s">
        <v>689</v>
      </c>
      <c r="D234" s="114" t="s">
        <v>252</v>
      </c>
      <c r="E234" s="259" t="s">
        <v>691</v>
      </c>
      <c r="F234" s="259"/>
      <c r="G234" s="156" t="s">
        <v>109</v>
      </c>
      <c r="H234" s="157">
        <v>199800</v>
      </c>
    </row>
    <row r="235" spans="1:8" x14ac:dyDescent="0.25">
      <c r="A235" s="110"/>
      <c r="B235" s="111"/>
      <c r="C235" s="111"/>
      <c r="D235" s="111"/>
      <c r="E235" s="251"/>
      <c r="F235" s="251"/>
      <c r="G235" s="150"/>
      <c r="H235" s="151"/>
    </row>
    <row r="236" spans="1:8" x14ac:dyDescent="0.25">
      <c r="A236" s="110"/>
      <c r="B236" s="115"/>
      <c r="C236" s="115"/>
      <c r="D236" s="115"/>
      <c r="E236" s="252"/>
      <c r="F236" s="252"/>
      <c r="G236" s="152"/>
      <c r="H236" s="153"/>
    </row>
    <row r="237" spans="1:8" ht="12.75" thickBot="1" x14ac:dyDescent="0.3">
      <c r="A237" s="253" t="s">
        <v>116</v>
      </c>
      <c r="B237" s="254"/>
      <c r="C237" s="254"/>
      <c r="D237" s="254"/>
      <c r="E237" s="254"/>
      <c r="F237" s="254"/>
      <c r="G237" s="255"/>
      <c r="H237" s="147">
        <f>TRUNC(MEDIAN(H234:H236),2)</f>
        <v>199800</v>
      </c>
    </row>
    <row r="238" spans="1:8" ht="12.75" thickBot="1" x14ac:dyDescent="0.3"/>
    <row r="239" spans="1:8" ht="24" x14ac:dyDescent="0.25">
      <c r="A239" s="97" t="s">
        <v>90</v>
      </c>
      <c r="B239" s="248" t="s">
        <v>91</v>
      </c>
      <c r="C239" s="249"/>
      <c r="D239" s="249"/>
      <c r="E239" s="249"/>
      <c r="F239" s="249"/>
      <c r="G239" s="250"/>
      <c r="H239" s="141" t="s">
        <v>4</v>
      </c>
    </row>
    <row r="240" spans="1:8" ht="12.75" thickBot="1" x14ac:dyDescent="0.3">
      <c r="A240" s="98" t="s">
        <v>702</v>
      </c>
      <c r="B240" s="229" t="s">
        <v>223</v>
      </c>
      <c r="C240" s="230"/>
      <c r="D240" s="230"/>
      <c r="E240" s="230"/>
      <c r="F240" s="230"/>
      <c r="G240" s="231"/>
      <c r="H240" s="142" t="s">
        <v>9</v>
      </c>
    </row>
    <row r="241" spans="1:8" ht="12" customHeight="1" x14ac:dyDescent="0.25">
      <c r="A241" s="238" t="s">
        <v>1097</v>
      </c>
      <c r="B241" s="240" t="s">
        <v>92</v>
      </c>
      <c r="C241" s="241"/>
      <c r="D241" s="99" t="s">
        <v>11</v>
      </c>
      <c r="E241" s="207" t="s">
        <v>93</v>
      </c>
      <c r="F241" s="100">
        <v>0</v>
      </c>
      <c r="G241" s="242" t="s">
        <v>655</v>
      </c>
      <c r="H241" s="243"/>
    </row>
    <row r="242" spans="1:8" x14ac:dyDescent="0.25">
      <c r="A242" s="239"/>
      <c r="B242" s="246" t="s">
        <v>94</v>
      </c>
      <c r="C242" s="247"/>
      <c r="D242" s="101">
        <v>44791</v>
      </c>
      <c r="E242" s="102" t="s">
        <v>95</v>
      </c>
      <c r="F242" s="101"/>
      <c r="G242" s="244"/>
      <c r="H242" s="245"/>
    </row>
    <row r="243" spans="1:8" x14ac:dyDescent="0.25">
      <c r="A243" s="103" t="s">
        <v>96</v>
      </c>
      <c r="B243" s="104" t="s">
        <v>97</v>
      </c>
      <c r="C243" s="104" t="s">
        <v>98</v>
      </c>
      <c r="D243" s="104" t="s">
        <v>3</v>
      </c>
      <c r="E243" s="104" t="s">
        <v>4</v>
      </c>
      <c r="F243" s="104" t="s">
        <v>99</v>
      </c>
      <c r="G243" s="143" t="s">
        <v>100</v>
      </c>
      <c r="H243" s="144" t="s">
        <v>101</v>
      </c>
    </row>
    <row r="244" spans="1:8" ht="24" x14ac:dyDescent="0.25">
      <c r="A244" s="106" t="s">
        <v>117</v>
      </c>
      <c r="B244" s="90" t="s">
        <v>11</v>
      </c>
      <c r="C244" s="90">
        <v>95541</v>
      </c>
      <c r="D244" s="94" t="s">
        <v>703</v>
      </c>
      <c r="E244" s="90" t="s">
        <v>4</v>
      </c>
      <c r="F244" s="107">
        <v>2</v>
      </c>
      <c r="G244" s="146">
        <v>3.9</v>
      </c>
      <c r="H244" s="145">
        <f t="shared" ref="H244:H246" si="20">TRUNC(G244*F244,2)</f>
        <v>7.8</v>
      </c>
    </row>
    <row r="245" spans="1:8" ht="36" x14ac:dyDescent="0.25">
      <c r="A245" s="106" t="s">
        <v>119</v>
      </c>
      <c r="B245" s="90" t="s">
        <v>11</v>
      </c>
      <c r="C245" s="90">
        <v>4813</v>
      </c>
      <c r="D245" s="94" t="s">
        <v>704</v>
      </c>
      <c r="E245" s="90" t="s">
        <v>9</v>
      </c>
      <c r="F245" s="107">
        <v>1</v>
      </c>
      <c r="G245" s="146">
        <v>300</v>
      </c>
      <c r="H245" s="145">
        <f t="shared" si="20"/>
        <v>300</v>
      </c>
    </row>
    <row r="246" spans="1:8" ht="36" x14ac:dyDescent="0.25">
      <c r="A246" s="106" t="s">
        <v>119</v>
      </c>
      <c r="B246" s="90" t="s">
        <v>11</v>
      </c>
      <c r="C246" s="90">
        <v>7568</v>
      </c>
      <c r="D246" s="94" t="s">
        <v>705</v>
      </c>
      <c r="E246" s="90" t="s">
        <v>4</v>
      </c>
      <c r="F246" s="107">
        <v>2</v>
      </c>
      <c r="G246" s="140">
        <v>0.67</v>
      </c>
      <c r="H246" s="145">
        <f t="shared" si="20"/>
        <v>1.34</v>
      </c>
    </row>
    <row r="247" spans="1:8" ht="12.75" thickBot="1" x14ac:dyDescent="0.3">
      <c r="A247" s="232" t="s">
        <v>103</v>
      </c>
      <c r="B247" s="233"/>
      <c r="C247" s="233"/>
      <c r="D247" s="233"/>
      <c r="E247" s="233"/>
      <c r="F247" s="233"/>
      <c r="G247" s="234"/>
      <c r="H247" s="147">
        <f>TRUNC(SUM(H244:H246),2)</f>
        <v>309.14</v>
      </c>
    </row>
    <row r="248" spans="1:8" ht="12.75" thickBot="1" x14ac:dyDescent="0.3">
      <c r="A248" s="235"/>
      <c r="B248" s="236"/>
      <c r="C248" s="236"/>
      <c r="D248" s="236"/>
      <c r="E248" s="236"/>
      <c r="F248" s="236"/>
      <c r="G248" s="236"/>
      <c r="H248" s="237"/>
    </row>
    <row r="249" spans="1:8" ht="12.75" thickBot="1" x14ac:dyDescent="0.3"/>
    <row r="250" spans="1:8" ht="24" x14ac:dyDescent="0.25">
      <c r="A250" s="97" t="s">
        <v>90</v>
      </c>
      <c r="B250" s="248" t="s">
        <v>91</v>
      </c>
      <c r="C250" s="249"/>
      <c r="D250" s="249"/>
      <c r="E250" s="249"/>
      <c r="F250" s="249"/>
      <c r="G250" s="250"/>
      <c r="H250" s="141" t="s">
        <v>4</v>
      </c>
    </row>
    <row r="251" spans="1:8" ht="12.75" thickBot="1" x14ac:dyDescent="0.3">
      <c r="A251" s="98" t="s">
        <v>962</v>
      </c>
      <c r="B251" s="229" t="s">
        <v>963</v>
      </c>
      <c r="C251" s="230"/>
      <c r="D251" s="230"/>
      <c r="E251" s="230"/>
      <c r="F251" s="230"/>
      <c r="G251" s="231"/>
      <c r="H251" s="142" t="s">
        <v>4</v>
      </c>
    </row>
    <row r="252" spans="1:8" ht="12" customHeight="1" x14ac:dyDescent="0.25">
      <c r="A252" s="238" t="s">
        <v>1097</v>
      </c>
      <c r="B252" s="240" t="s">
        <v>92</v>
      </c>
      <c r="C252" s="241"/>
      <c r="D252" s="99" t="s">
        <v>961</v>
      </c>
      <c r="E252" s="207" t="s">
        <v>93</v>
      </c>
      <c r="F252" s="100">
        <v>0</v>
      </c>
      <c r="G252" s="242" t="s">
        <v>655</v>
      </c>
      <c r="H252" s="243"/>
    </row>
    <row r="253" spans="1:8" x14ac:dyDescent="0.25">
      <c r="A253" s="239"/>
      <c r="B253" s="246" t="s">
        <v>94</v>
      </c>
      <c r="C253" s="247"/>
      <c r="D253" s="101">
        <v>44791</v>
      </c>
      <c r="E253" s="102" t="s">
        <v>95</v>
      </c>
      <c r="F253" s="101"/>
      <c r="G253" s="244"/>
      <c r="H253" s="245"/>
    </row>
    <row r="254" spans="1:8" x14ac:dyDescent="0.25">
      <c r="A254" s="103" t="s">
        <v>96</v>
      </c>
      <c r="B254" s="104" t="s">
        <v>97</v>
      </c>
      <c r="C254" s="104" t="s">
        <v>98</v>
      </c>
      <c r="D254" s="104" t="s">
        <v>3</v>
      </c>
      <c r="E254" s="104" t="s">
        <v>4</v>
      </c>
      <c r="F254" s="104" t="s">
        <v>99</v>
      </c>
      <c r="G254" s="143" t="s">
        <v>100</v>
      </c>
      <c r="H254" s="144" t="s">
        <v>101</v>
      </c>
    </row>
    <row r="255" spans="1:8" x14ac:dyDescent="0.25">
      <c r="A255" s="106" t="s">
        <v>117</v>
      </c>
      <c r="B255" s="90" t="s">
        <v>11</v>
      </c>
      <c r="C255" s="90">
        <v>88264</v>
      </c>
      <c r="D255" s="94" t="s">
        <v>274</v>
      </c>
      <c r="E255" s="90" t="s">
        <v>102</v>
      </c>
      <c r="F255" s="107">
        <v>0.5</v>
      </c>
      <c r="G255" s="146">
        <v>22.66</v>
      </c>
      <c r="H255" s="145">
        <f t="shared" ref="H255:H256" si="21">TRUNC(G255*F255,2)</f>
        <v>11.33</v>
      </c>
    </row>
    <row r="256" spans="1:8" ht="24" x14ac:dyDescent="0.25">
      <c r="A256" s="106" t="s">
        <v>117</v>
      </c>
      <c r="B256" s="90" t="s">
        <v>11</v>
      </c>
      <c r="C256" s="90">
        <v>88247</v>
      </c>
      <c r="D256" s="94" t="s">
        <v>273</v>
      </c>
      <c r="E256" s="90" t="s">
        <v>102</v>
      </c>
      <c r="F256" s="107">
        <v>0.25</v>
      </c>
      <c r="G256" s="146">
        <v>18.8</v>
      </c>
      <c r="H256" s="145">
        <f t="shared" si="21"/>
        <v>4.7</v>
      </c>
    </row>
    <row r="257" spans="1:8" ht="36" x14ac:dyDescent="0.25">
      <c r="A257" s="106" t="s">
        <v>119</v>
      </c>
      <c r="B257" s="90" t="s">
        <v>11</v>
      </c>
      <c r="C257" s="90">
        <v>39606</v>
      </c>
      <c r="D257" s="94" t="s">
        <v>964</v>
      </c>
      <c r="E257" s="90" t="s">
        <v>4</v>
      </c>
      <c r="F257" s="107">
        <v>4</v>
      </c>
      <c r="G257" s="140">
        <v>20.9</v>
      </c>
      <c r="H257" s="145">
        <f t="shared" ref="H257" si="22">TRUNC(G257*F257,2)</f>
        <v>83.6</v>
      </c>
    </row>
    <row r="258" spans="1:8" ht="12.75" thickBot="1" x14ac:dyDescent="0.3">
      <c r="A258" s="232" t="s">
        <v>103</v>
      </c>
      <c r="B258" s="233"/>
      <c r="C258" s="233"/>
      <c r="D258" s="233"/>
      <c r="E258" s="233"/>
      <c r="F258" s="233"/>
      <c r="G258" s="234"/>
      <c r="H258" s="147">
        <f>TRUNC(SUM(H255:H257),2)</f>
        <v>99.63</v>
      </c>
    </row>
    <row r="259" spans="1:8" ht="12.75" thickBot="1" x14ac:dyDescent="0.3">
      <c r="A259" s="235"/>
      <c r="B259" s="236"/>
      <c r="C259" s="236"/>
      <c r="D259" s="236"/>
      <c r="E259" s="236"/>
      <c r="F259" s="236"/>
      <c r="G259" s="236"/>
      <c r="H259" s="237"/>
    </row>
    <row r="260" spans="1:8" ht="12.75" thickBot="1" x14ac:dyDescent="0.3"/>
    <row r="261" spans="1:8" ht="24" x14ac:dyDescent="0.25">
      <c r="A261" s="97" t="s">
        <v>90</v>
      </c>
      <c r="B261" s="248" t="s">
        <v>91</v>
      </c>
      <c r="C261" s="249"/>
      <c r="D261" s="249"/>
      <c r="E261" s="249"/>
      <c r="F261" s="249"/>
      <c r="G261" s="250"/>
      <c r="H261" s="141" t="s">
        <v>4</v>
      </c>
    </row>
    <row r="262" spans="1:8" ht="12.75" thickBot="1" x14ac:dyDescent="0.3">
      <c r="A262" s="98" t="s">
        <v>1064</v>
      </c>
      <c r="B262" s="229" t="s">
        <v>970</v>
      </c>
      <c r="C262" s="230"/>
      <c r="D262" s="230"/>
      <c r="E262" s="230"/>
      <c r="F262" s="230"/>
      <c r="G262" s="231"/>
      <c r="H262" s="142" t="s">
        <v>60</v>
      </c>
    </row>
    <row r="263" spans="1:8" ht="12" customHeight="1" x14ac:dyDescent="0.25">
      <c r="A263" s="238" t="s">
        <v>1097</v>
      </c>
      <c r="B263" s="240" t="s">
        <v>92</v>
      </c>
      <c r="C263" s="241"/>
      <c r="D263" s="99" t="s">
        <v>1066</v>
      </c>
      <c r="E263" s="207" t="s">
        <v>93</v>
      </c>
      <c r="F263" s="100">
        <v>0</v>
      </c>
      <c r="G263" s="242" t="s">
        <v>655</v>
      </c>
      <c r="H263" s="243"/>
    </row>
    <row r="264" spans="1:8" x14ac:dyDescent="0.25">
      <c r="A264" s="239"/>
      <c r="B264" s="246" t="s">
        <v>94</v>
      </c>
      <c r="C264" s="247"/>
      <c r="D264" s="101">
        <v>44838</v>
      </c>
      <c r="E264" s="102" t="s">
        <v>95</v>
      </c>
      <c r="F264" s="101"/>
      <c r="G264" s="244"/>
      <c r="H264" s="245"/>
    </row>
    <row r="265" spans="1:8" x14ac:dyDescent="0.25">
      <c r="A265" s="103" t="s">
        <v>96</v>
      </c>
      <c r="B265" s="104" t="s">
        <v>97</v>
      </c>
      <c r="C265" s="104" t="s">
        <v>98</v>
      </c>
      <c r="D265" s="104" t="s">
        <v>3</v>
      </c>
      <c r="E265" s="104" t="s">
        <v>4</v>
      </c>
      <c r="F265" s="104" t="s">
        <v>99</v>
      </c>
      <c r="G265" s="143" t="s">
        <v>100</v>
      </c>
      <c r="H265" s="144" t="s">
        <v>101</v>
      </c>
    </row>
    <row r="266" spans="1:8" ht="24" x14ac:dyDescent="0.25">
      <c r="A266" s="106" t="s">
        <v>117</v>
      </c>
      <c r="B266" s="90" t="s">
        <v>11</v>
      </c>
      <c r="C266" s="90">
        <v>88278</v>
      </c>
      <c r="D266" s="94" t="s">
        <v>1068</v>
      </c>
      <c r="E266" s="90" t="s">
        <v>102</v>
      </c>
      <c r="F266" s="107">
        <v>4.1000000000000002E-2</v>
      </c>
      <c r="G266" s="146">
        <v>15.64</v>
      </c>
      <c r="H266" s="145">
        <f t="shared" ref="H266:H272" si="23">TRUNC(G266*F266,2)</f>
        <v>0.64</v>
      </c>
    </row>
    <row r="267" spans="1:8" ht="24" x14ac:dyDescent="0.25">
      <c r="A267" s="106" t="s">
        <v>117</v>
      </c>
      <c r="B267" s="90" t="s">
        <v>11</v>
      </c>
      <c r="C267" s="90">
        <v>88240</v>
      </c>
      <c r="D267" s="94" t="s">
        <v>1069</v>
      </c>
      <c r="E267" s="90" t="s">
        <v>102</v>
      </c>
      <c r="F267" s="107">
        <v>1.0999999999999999E-2</v>
      </c>
      <c r="G267" s="146">
        <v>12.78</v>
      </c>
      <c r="H267" s="145">
        <f t="shared" si="23"/>
        <v>0.14000000000000001</v>
      </c>
    </row>
    <row r="268" spans="1:8" ht="60" x14ac:dyDescent="0.25">
      <c r="A268" s="106" t="s">
        <v>117</v>
      </c>
      <c r="B268" s="90" t="s">
        <v>11</v>
      </c>
      <c r="C268" s="90">
        <v>100725</v>
      </c>
      <c r="D268" s="94" t="s">
        <v>1070</v>
      </c>
      <c r="E268" s="90" t="s">
        <v>9</v>
      </c>
      <c r="F268" s="107">
        <v>0.3</v>
      </c>
      <c r="G268" s="146">
        <v>21.72</v>
      </c>
      <c r="H268" s="145">
        <f t="shared" si="23"/>
        <v>6.51</v>
      </c>
    </row>
    <row r="269" spans="1:8" ht="48" x14ac:dyDescent="0.25">
      <c r="A269" s="106" t="s">
        <v>117</v>
      </c>
      <c r="B269" s="90" t="s">
        <v>11</v>
      </c>
      <c r="C269" s="90">
        <v>100719</v>
      </c>
      <c r="D269" s="94" t="s">
        <v>1071</v>
      </c>
      <c r="E269" s="90" t="s">
        <v>9</v>
      </c>
      <c r="F269" s="107">
        <v>0.15</v>
      </c>
      <c r="G269" s="146">
        <v>10.06</v>
      </c>
      <c r="H269" s="145">
        <f t="shared" si="23"/>
        <v>1.5</v>
      </c>
    </row>
    <row r="270" spans="1:8" x14ac:dyDescent="0.25">
      <c r="A270" s="106" t="s">
        <v>117</v>
      </c>
      <c r="B270" s="90" t="s">
        <v>11</v>
      </c>
      <c r="C270" s="90">
        <v>88317</v>
      </c>
      <c r="D270" s="94" t="s">
        <v>1072</v>
      </c>
      <c r="E270" s="90" t="s">
        <v>102</v>
      </c>
      <c r="F270" s="107">
        <v>1.2E-2</v>
      </c>
      <c r="G270" s="146">
        <v>22.49</v>
      </c>
      <c r="H270" s="145">
        <f t="shared" si="23"/>
        <v>0.26</v>
      </c>
    </row>
    <row r="271" spans="1:8" ht="72" x14ac:dyDescent="0.25">
      <c r="A271" s="106" t="s">
        <v>117</v>
      </c>
      <c r="B271" s="90" t="s">
        <v>11</v>
      </c>
      <c r="C271" s="90">
        <v>5928</v>
      </c>
      <c r="D271" s="94" t="s">
        <v>1073</v>
      </c>
      <c r="E271" s="90" t="s">
        <v>1074</v>
      </c>
      <c r="F271" s="107">
        <v>2E-3</v>
      </c>
      <c r="G271" s="146">
        <v>264.75</v>
      </c>
      <c r="H271" s="145">
        <f t="shared" si="23"/>
        <v>0.52</v>
      </c>
    </row>
    <row r="272" spans="1:8" ht="24" x14ac:dyDescent="0.25">
      <c r="A272" s="106" t="s">
        <v>119</v>
      </c>
      <c r="B272" s="90" t="s">
        <v>11</v>
      </c>
      <c r="C272" s="90">
        <v>1330</v>
      </c>
      <c r="D272" s="94" t="s">
        <v>1082</v>
      </c>
      <c r="E272" s="90" t="s">
        <v>60</v>
      </c>
      <c r="F272" s="107">
        <v>1.05</v>
      </c>
      <c r="G272" s="146">
        <v>10.78</v>
      </c>
      <c r="H272" s="145">
        <f t="shared" si="23"/>
        <v>11.31</v>
      </c>
    </row>
    <row r="273" spans="1:8" ht="24" x14ac:dyDescent="0.25">
      <c r="A273" s="106" t="s">
        <v>119</v>
      </c>
      <c r="B273" s="90" t="s">
        <v>11</v>
      </c>
      <c r="C273" s="90">
        <v>10997</v>
      </c>
      <c r="D273" s="94" t="s">
        <v>1067</v>
      </c>
      <c r="E273" s="90" t="s">
        <v>60</v>
      </c>
      <c r="F273" s="107">
        <v>2E-3</v>
      </c>
      <c r="G273" s="140">
        <v>26.5</v>
      </c>
      <c r="H273" s="145">
        <f>TRUNC(G273*F273,2)</f>
        <v>0.05</v>
      </c>
    </row>
    <row r="274" spans="1:8" ht="12.75" thickBot="1" x14ac:dyDescent="0.3">
      <c r="A274" s="232" t="s">
        <v>103</v>
      </c>
      <c r="B274" s="233"/>
      <c r="C274" s="233"/>
      <c r="D274" s="233"/>
      <c r="E274" s="233"/>
      <c r="F274" s="233"/>
      <c r="G274" s="234"/>
      <c r="H274" s="147">
        <f>TRUNC(SUM(H266:H273),2)</f>
        <v>20.93</v>
      </c>
    </row>
    <row r="275" spans="1:8" ht="12.75" thickBot="1" x14ac:dyDescent="0.3">
      <c r="A275" s="235"/>
      <c r="B275" s="236"/>
      <c r="C275" s="236"/>
      <c r="D275" s="236"/>
      <c r="E275" s="236"/>
      <c r="F275" s="236"/>
      <c r="G275" s="236"/>
      <c r="H275" s="237"/>
    </row>
    <row r="276" spans="1:8" ht="12.75" thickBot="1" x14ac:dyDescent="0.3"/>
    <row r="277" spans="1:8" ht="24" x14ac:dyDescent="0.25">
      <c r="A277" s="97" t="s">
        <v>90</v>
      </c>
      <c r="B277" s="248" t="s">
        <v>91</v>
      </c>
      <c r="C277" s="249"/>
      <c r="D277" s="249"/>
      <c r="E277" s="249"/>
      <c r="F277" s="249"/>
      <c r="G277" s="250"/>
      <c r="H277" s="141" t="s">
        <v>4</v>
      </c>
    </row>
    <row r="278" spans="1:8" ht="12.75" thickBot="1" x14ac:dyDescent="0.3">
      <c r="A278" s="98" t="s">
        <v>1075</v>
      </c>
      <c r="B278" s="229" t="s">
        <v>1081</v>
      </c>
      <c r="C278" s="230"/>
      <c r="D278" s="230"/>
      <c r="E278" s="230"/>
      <c r="F278" s="230"/>
      <c r="G278" s="231"/>
      <c r="H278" s="142" t="s">
        <v>60</v>
      </c>
    </row>
    <row r="279" spans="1:8" ht="12" customHeight="1" x14ac:dyDescent="0.25">
      <c r="A279" s="238" t="s">
        <v>1097</v>
      </c>
      <c r="B279" s="240" t="s">
        <v>92</v>
      </c>
      <c r="C279" s="241"/>
      <c r="D279" s="99" t="s">
        <v>1066</v>
      </c>
      <c r="E279" s="207" t="s">
        <v>93</v>
      </c>
      <c r="F279" s="100">
        <v>0</v>
      </c>
      <c r="G279" s="242" t="s">
        <v>655</v>
      </c>
      <c r="H279" s="243"/>
    </row>
    <row r="280" spans="1:8" x14ac:dyDescent="0.25">
      <c r="A280" s="239"/>
      <c r="B280" s="246" t="s">
        <v>94</v>
      </c>
      <c r="C280" s="247"/>
      <c r="D280" s="101">
        <v>44838</v>
      </c>
      <c r="E280" s="102" t="s">
        <v>95</v>
      </c>
      <c r="F280" s="101"/>
      <c r="G280" s="244"/>
      <c r="H280" s="245"/>
    </row>
    <row r="281" spans="1:8" x14ac:dyDescent="0.25">
      <c r="A281" s="103" t="s">
        <v>96</v>
      </c>
      <c r="B281" s="104" t="s">
        <v>97</v>
      </c>
      <c r="C281" s="104" t="s">
        <v>98</v>
      </c>
      <c r="D281" s="104" t="s">
        <v>3</v>
      </c>
      <c r="E281" s="104" t="s">
        <v>4</v>
      </c>
      <c r="F281" s="104" t="s">
        <v>99</v>
      </c>
      <c r="G281" s="143" t="s">
        <v>100</v>
      </c>
      <c r="H281" s="144" t="s">
        <v>101</v>
      </c>
    </row>
    <row r="282" spans="1:8" ht="24" x14ac:dyDescent="0.25">
      <c r="A282" s="106" t="s">
        <v>117</v>
      </c>
      <c r="B282" s="90" t="s">
        <v>11</v>
      </c>
      <c r="C282" s="90">
        <v>88278</v>
      </c>
      <c r="D282" s="94" t="s">
        <v>1068</v>
      </c>
      <c r="E282" s="90" t="s">
        <v>102</v>
      </c>
      <c r="F282" s="107">
        <v>4.1000000000000002E-2</v>
      </c>
      <c r="G282" s="146">
        <v>15.64</v>
      </c>
      <c r="H282" s="145">
        <f t="shared" ref="H282:H288" si="24">TRUNC(G282*F282,2)</f>
        <v>0.64</v>
      </c>
    </row>
    <row r="283" spans="1:8" ht="24" x14ac:dyDescent="0.25">
      <c r="A283" s="106" t="s">
        <v>117</v>
      </c>
      <c r="B283" s="90" t="s">
        <v>11</v>
      </c>
      <c r="C283" s="90">
        <v>88240</v>
      </c>
      <c r="D283" s="94" t="s">
        <v>1069</v>
      </c>
      <c r="E283" s="90" t="s">
        <v>102</v>
      </c>
      <c r="F283" s="107">
        <v>1.0999999999999999E-2</v>
      </c>
      <c r="G283" s="146">
        <v>12.78</v>
      </c>
      <c r="H283" s="145">
        <f t="shared" si="24"/>
        <v>0.14000000000000001</v>
      </c>
    </row>
    <row r="284" spans="1:8" ht="60" x14ac:dyDescent="0.25">
      <c r="A284" s="106" t="s">
        <v>117</v>
      </c>
      <c r="B284" s="90" t="s">
        <v>11</v>
      </c>
      <c r="C284" s="90">
        <v>100725</v>
      </c>
      <c r="D284" s="94" t="s">
        <v>1070</v>
      </c>
      <c r="E284" s="90" t="s">
        <v>9</v>
      </c>
      <c r="F284" s="107">
        <v>0.3</v>
      </c>
      <c r="G284" s="146">
        <v>21.72</v>
      </c>
      <c r="H284" s="145">
        <f t="shared" si="24"/>
        <v>6.51</v>
      </c>
    </row>
    <row r="285" spans="1:8" ht="48" x14ac:dyDescent="0.25">
      <c r="A285" s="106" t="s">
        <v>117</v>
      </c>
      <c r="B285" s="90" t="s">
        <v>11</v>
      </c>
      <c r="C285" s="90">
        <v>100719</v>
      </c>
      <c r="D285" s="94" t="s">
        <v>1071</v>
      </c>
      <c r="E285" s="90" t="s">
        <v>9</v>
      </c>
      <c r="F285" s="107">
        <v>0.15</v>
      </c>
      <c r="G285" s="146">
        <v>10.06</v>
      </c>
      <c r="H285" s="145">
        <f t="shared" si="24"/>
        <v>1.5</v>
      </c>
    </row>
    <row r="286" spans="1:8" x14ac:dyDescent="0.25">
      <c r="A286" s="106" t="s">
        <v>117</v>
      </c>
      <c r="B286" s="90" t="s">
        <v>11</v>
      </c>
      <c r="C286" s="90">
        <v>88317</v>
      </c>
      <c r="D286" s="94" t="s">
        <v>1072</v>
      </c>
      <c r="E286" s="90" t="s">
        <v>102</v>
      </c>
      <c r="F286" s="107">
        <v>1.2E-2</v>
      </c>
      <c r="G286" s="146">
        <v>22.49</v>
      </c>
      <c r="H286" s="145">
        <f t="shared" si="24"/>
        <v>0.26</v>
      </c>
    </row>
    <row r="287" spans="1:8" ht="72" x14ac:dyDescent="0.25">
      <c r="A287" s="106" t="s">
        <v>117</v>
      </c>
      <c r="B287" s="90" t="s">
        <v>11</v>
      </c>
      <c r="C287" s="90">
        <v>5928</v>
      </c>
      <c r="D287" s="94" t="s">
        <v>1073</v>
      </c>
      <c r="E287" s="90" t="s">
        <v>1074</v>
      </c>
      <c r="F287" s="107">
        <v>2E-3</v>
      </c>
      <c r="G287" s="146">
        <v>264.75</v>
      </c>
      <c r="H287" s="145">
        <f t="shared" si="24"/>
        <v>0.52</v>
      </c>
    </row>
    <row r="288" spans="1:8" ht="24" x14ac:dyDescent="0.25">
      <c r="A288" s="106" t="s">
        <v>119</v>
      </c>
      <c r="B288" s="90" t="s">
        <v>11</v>
      </c>
      <c r="C288" s="90">
        <v>1332</v>
      </c>
      <c r="D288" s="94" t="s">
        <v>1065</v>
      </c>
      <c r="E288" s="90" t="s">
        <v>60</v>
      </c>
      <c r="F288" s="107">
        <v>1.05</v>
      </c>
      <c r="G288" s="146">
        <v>11.05</v>
      </c>
      <c r="H288" s="145">
        <f t="shared" si="24"/>
        <v>11.6</v>
      </c>
    </row>
    <row r="289" spans="1:8" ht="24" x14ac:dyDescent="0.25">
      <c r="A289" s="106" t="s">
        <v>119</v>
      </c>
      <c r="B289" s="90" t="s">
        <v>11</v>
      </c>
      <c r="C289" s="90">
        <v>10997</v>
      </c>
      <c r="D289" s="94" t="s">
        <v>1067</v>
      </c>
      <c r="E289" s="90" t="s">
        <v>60</v>
      </c>
      <c r="F289" s="107">
        <v>2E-3</v>
      </c>
      <c r="G289" s="140">
        <v>26.5</v>
      </c>
      <c r="H289" s="145">
        <f>TRUNC(G289*F289,2)</f>
        <v>0.05</v>
      </c>
    </row>
    <row r="290" spans="1:8" ht="12.75" thickBot="1" x14ac:dyDescent="0.3">
      <c r="A290" s="232" t="s">
        <v>103</v>
      </c>
      <c r="B290" s="233"/>
      <c r="C290" s="233"/>
      <c r="D290" s="233"/>
      <c r="E290" s="233"/>
      <c r="F290" s="233"/>
      <c r="G290" s="234"/>
      <c r="H290" s="147">
        <f>TRUNC(SUM(H282:H289),2)</f>
        <v>21.22</v>
      </c>
    </row>
    <row r="291" spans="1:8" ht="12.75" thickBot="1" x14ac:dyDescent="0.3">
      <c r="A291" s="235"/>
      <c r="B291" s="236"/>
      <c r="C291" s="236"/>
      <c r="D291" s="236"/>
      <c r="E291" s="236"/>
      <c r="F291" s="236"/>
      <c r="G291" s="236"/>
      <c r="H291" s="237"/>
    </row>
    <row r="292" spans="1:8" ht="12.75" thickBot="1" x14ac:dyDescent="0.3"/>
    <row r="293" spans="1:8" ht="24" x14ac:dyDescent="0.25">
      <c r="A293" s="97" t="s">
        <v>90</v>
      </c>
      <c r="B293" s="248" t="s">
        <v>91</v>
      </c>
      <c r="C293" s="249"/>
      <c r="D293" s="249"/>
      <c r="E293" s="249"/>
      <c r="F293" s="249"/>
      <c r="G293" s="250"/>
      <c r="H293" s="141" t="s">
        <v>4</v>
      </c>
    </row>
    <row r="294" spans="1:8" ht="12.75" thickBot="1" x14ac:dyDescent="0.3">
      <c r="A294" s="98" t="s">
        <v>1076</v>
      </c>
      <c r="B294" s="229" t="s">
        <v>1083</v>
      </c>
      <c r="C294" s="230"/>
      <c r="D294" s="230"/>
      <c r="E294" s="230"/>
      <c r="F294" s="230"/>
      <c r="G294" s="231"/>
      <c r="H294" s="142" t="s">
        <v>60</v>
      </c>
    </row>
    <row r="295" spans="1:8" ht="12" customHeight="1" x14ac:dyDescent="0.25">
      <c r="A295" s="238" t="s">
        <v>1097</v>
      </c>
      <c r="B295" s="240" t="s">
        <v>92</v>
      </c>
      <c r="C295" s="241"/>
      <c r="D295" s="99" t="s">
        <v>1066</v>
      </c>
      <c r="E295" s="207" t="s">
        <v>93</v>
      </c>
      <c r="F295" s="100">
        <v>0</v>
      </c>
      <c r="G295" s="242" t="s">
        <v>655</v>
      </c>
      <c r="H295" s="243"/>
    </row>
    <row r="296" spans="1:8" x14ac:dyDescent="0.25">
      <c r="A296" s="239"/>
      <c r="B296" s="246" t="s">
        <v>94</v>
      </c>
      <c r="C296" s="247"/>
      <c r="D296" s="101">
        <v>44838</v>
      </c>
      <c r="E296" s="102" t="s">
        <v>95</v>
      </c>
      <c r="F296" s="101"/>
      <c r="G296" s="244"/>
      <c r="H296" s="245"/>
    </row>
    <row r="297" spans="1:8" x14ac:dyDescent="0.25">
      <c r="A297" s="103" t="s">
        <v>96</v>
      </c>
      <c r="B297" s="104" t="s">
        <v>97</v>
      </c>
      <c r="C297" s="104" t="s">
        <v>98</v>
      </c>
      <c r="D297" s="104" t="s">
        <v>3</v>
      </c>
      <c r="E297" s="104" t="s">
        <v>4</v>
      </c>
      <c r="F297" s="104" t="s">
        <v>99</v>
      </c>
      <c r="G297" s="143" t="s">
        <v>100</v>
      </c>
      <c r="H297" s="144" t="s">
        <v>101</v>
      </c>
    </row>
    <row r="298" spans="1:8" ht="24" x14ac:dyDescent="0.25">
      <c r="A298" s="106" t="s">
        <v>117</v>
      </c>
      <c r="B298" s="90" t="s">
        <v>11</v>
      </c>
      <c r="C298" s="90">
        <v>88278</v>
      </c>
      <c r="D298" s="94" t="s">
        <v>1068</v>
      </c>
      <c r="E298" s="90" t="s">
        <v>102</v>
      </c>
      <c r="F298" s="107">
        <v>4.1000000000000002E-2</v>
      </c>
      <c r="G298" s="146">
        <v>15.64</v>
      </c>
      <c r="H298" s="145">
        <f t="shared" ref="H298:H304" si="25">TRUNC(G298*F298,2)</f>
        <v>0.64</v>
      </c>
    </row>
    <row r="299" spans="1:8" ht="24" x14ac:dyDescent="0.25">
      <c r="A299" s="106" t="s">
        <v>117</v>
      </c>
      <c r="B299" s="90" t="s">
        <v>11</v>
      </c>
      <c r="C299" s="90">
        <v>88240</v>
      </c>
      <c r="D299" s="94" t="s">
        <v>1069</v>
      </c>
      <c r="E299" s="90" t="s">
        <v>102</v>
      </c>
      <c r="F299" s="107">
        <v>1.0999999999999999E-2</v>
      </c>
      <c r="G299" s="146">
        <v>12.78</v>
      </c>
      <c r="H299" s="145">
        <f t="shared" si="25"/>
        <v>0.14000000000000001</v>
      </c>
    </row>
    <row r="300" spans="1:8" ht="60" x14ac:dyDescent="0.25">
      <c r="A300" s="106" t="s">
        <v>117</v>
      </c>
      <c r="B300" s="90" t="s">
        <v>11</v>
      </c>
      <c r="C300" s="90">
        <v>100725</v>
      </c>
      <c r="D300" s="94" t="s">
        <v>1070</v>
      </c>
      <c r="E300" s="90" t="s">
        <v>9</v>
      </c>
      <c r="F300" s="107">
        <v>0.3</v>
      </c>
      <c r="G300" s="146">
        <v>21.72</v>
      </c>
      <c r="H300" s="145">
        <f t="shared" si="25"/>
        <v>6.51</v>
      </c>
    </row>
    <row r="301" spans="1:8" ht="48" x14ac:dyDescent="0.25">
      <c r="A301" s="106" t="s">
        <v>117</v>
      </c>
      <c r="B301" s="90" t="s">
        <v>11</v>
      </c>
      <c r="C301" s="90">
        <v>100719</v>
      </c>
      <c r="D301" s="94" t="s">
        <v>1071</v>
      </c>
      <c r="E301" s="90" t="s">
        <v>9</v>
      </c>
      <c r="F301" s="107">
        <v>0.15</v>
      </c>
      <c r="G301" s="146">
        <v>10.06</v>
      </c>
      <c r="H301" s="145">
        <f t="shared" si="25"/>
        <v>1.5</v>
      </c>
    </row>
    <row r="302" spans="1:8" x14ac:dyDescent="0.25">
      <c r="A302" s="106" t="s">
        <v>117</v>
      </c>
      <c r="B302" s="90" t="s">
        <v>11</v>
      </c>
      <c r="C302" s="90">
        <v>88317</v>
      </c>
      <c r="D302" s="94" t="s">
        <v>1072</v>
      </c>
      <c r="E302" s="90" t="s">
        <v>102</v>
      </c>
      <c r="F302" s="107">
        <v>1.2E-2</v>
      </c>
      <c r="G302" s="146">
        <v>22.49</v>
      </c>
      <c r="H302" s="145">
        <f t="shared" si="25"/>
        <v>0.26</v>
      </c>
    </row>
    <row r="303" spans="1:8" ht="72" x14ac:dyDescent="0.25">
      <c r="A303" s="106" t="s">
        <v>117</v>
      </c>
      <c r="B303" s="90" t="s">
        <v>11</v>
      </c>
      <c r="C303" s="90">
        <v>5928</v>
      </c>
      <c r="D303" s="94" t="s">
        <v>1073</v>
      </c>
      <c r="E303" s="90" t="s">
        <v>1074</v>
      </c>
      <c r="F303" s="107">
        <v>2E-3</v>
      </c>
      <c r="G303" s="146">
        <v>264.75</v>
      </c>
      <c r="H303" s="145">
        <f t="shared" si="25"/>
        <v>0.52</v>
      </c>
    </row>
    <row r="304" spans="1:8" ht="24" x14ac:dyDescent="0.25">
      <c r="A304" s="106" t="s">
        <v>119</v>
      </c>
      <c r="B304" s="90" t="s">
        <v>11</v>
      </c>
      <c r="C304" s="90">
        <v>1333</v>
      </c>
      <c r="D304" s="94" t="s">
        <v>1084</v>
      </c>
      <c r="E304" s="90" t="s">
        <v>60</v>
      </c>
      <c r="F304" s="107">
        <v>1.1000000000000001</v>
      </c>
      <c r="G304" s="146">
        <v>10.88</v>
      </c>
      <c r="H304" s="145">
        <f t="shared" si="25"/>
        <v>11.96</v>
      </c>
    </row>
    <row r="305" spans="1:8" ht="24" x14ac:dyDescent="0.25">
      <c r="A305" s="106" t="s">
        <v>119</v>
      </c>
      <c r="B305" s="90" t="s">
        <v>11</v>
      </c>
      <c r="C305" s="90">
        <v>10997</v>
      </c>
      <c r="D305" s="94" t="s">
        <v>1067</v>
      </c>
      <c r="E305" s="90" t="s">
        <v>60</v>
      </c>
      <c r="F305" s="107">
        <v>2E-3</v>
      </c>
      <c r="G305" s="140">
        <v>26.5</v>
      </c>
      <c r="H305" s="145">
        <f>TRUNC(G305*F305,2)</f>
        <v>0.05</v>
      </c>
    </row>
    <row r="306" spans="1:8" ht="12.75" thickBot="1" x14ac:dyDescent="0.3">
      <c r="A306" s="232" t="s">
        <v>103</v>
      </c>
      <c r="B306" s="233"/>
      <c r="C306" s="233"/>
      <c r="D306" s="233"/>
      <c r="E306" s="233"/>
      <c r="F306" s="233"/>
      <c r="G306" s="234"/>
      <c r="H306" s="147">
        <f>TRUNC(SUM(H298:H305),2)</f>
        <v>21.58</v>
      </c>
    </row>
    <row r="307" spans="1:8" ht="12.75" thickBot="1" x14ac:dyDescent="0.3">
      <c r="A307" s="235"/>
      <c r="B307" s="236"/>
      <c r="C307" s="236"/>
      <c r="D307" s="236"/>
      <c r="E307" s="236"/>
      <c r="F307" s="236"/>
      <c r="G307" s="236"/>
      <c r="H307" s="237"/>
    </row>
    <row r="308" spans="1:8" ht="12.75" thickBot="1" x14ac:dyDescent="0.3"/>
    <row r="309" spans="1:8" ht="24" x14ac:dyDescent="0.25">
      <c r="A309" s="97" t="s">
        <v>90</v>
      </c>
      <c r="B309" s="248" t="s">
        <v>91</v>
      </c>
      <c r="C309" s="249"/>
      <c r="D309" s="249"/>
      <c r="E309" s="249"/>
      <c r="F309" s="249"/>
      <c r="G309" s="250"/>
      <c r="H309" s="141" t="s">
        <v>4</v>
      </c>
    </row>
    <row r="310" spans="1:8" ht="12.75" thickBot="1" x14ac:dyDescent="0.3">
      <c r="A310" s="98" t="s">
        <v>1077</v>
      </c>
      <c r="B310" s="229" t="s">
        <v>1085</v>
      </c>
      <c r="C310" s="230"/>
      <c r="D310" s="230"/>
      <c r="E310" s="230"/>
      <c r="F310" s="230"/>
      <c r="G310" s="231"/>
      <c r="H310" s="142" t="s">
        <v>60</v>
      </c>
    </row>
    <row r="311" spans="1:8" ht="12" customHeight="1" x14ac:dyDescent="0.25">
      <c r="A311" s="238" t="s">
        <v>1097</v>
      </c>
      <c r="B311" s="240" t="s">
        <v>92</v>
      </c>
      <c r="C311" s="241"/>
      <c r="D311" s="99" t="s">
        <v>1066</v>
      </c>
      <c r="E311" s="207" t="s">
        <v>93</v>
      </c>
      <c r="F311" s="100">
        <v>0</v>
      </c>
      <c r="G311" s="242" t="s">
        <v>655</v>
      </c>
      <c r="H311" s="243"/>
    </row>
    <row r="312" spans="1:8" x14ac:dyDescent="0.25">
      <c r="A312" s="239"/>
      <c r="B312" s="246" t="s">
        <v>94</v>
      </c>
      <c r="C312" s="247"/>
      <c r="D312" s="101">
        <v>44838</v>
      </c>
      <c r="E312" s="102" t="s">
        <v>95</v>
      </c>
      <c r="F312" s="101"/>
      <c r="G312" s="244"/>
      <c r="H312" s="245"/>
    </row>
    <row r="313" spans="1:8" x14ac:dyDescent="0.25">
      <c r="A313" s="103" t="s">
        <v>96</v>
      </c>
      <c r="B313" s="104" t="s">
        <v>97</v>
      </c>
      <c r="C313" s="104" t="s">
        <v>98</v>
      </c>
      <c r="D313" s="104" t="s">
        <v>3</v>
      </c>
      <c r="E313" s="104" t="s">
        <v>4</v>
      </c>
      <c r="F313" s="104" t="s">
        <v>99</v>
      </c>
      <c r="G313" s="143" t="s">
        <v>100</v>
      </c>
      <c r="H313" s="144" t="s">
        <v>101</v>
      </c>
    </row>
    <row r="314" spans="1:8" ht="24" x14ac:dyDescent="0.25">
      <c r="A314" s="106" t="s">
        <v>117</v>
      </c>
      <c r="B314" s="90" t="s">
        <v>11</v>
      </c>
      <c r="C314" s="90">
        <v>88278</v>
      </c>
      <c r="D314" s="94" t="s">
        <v>1068</v>
      </c>
      <c r="E314" s="90" t="s">
        <v>102</v>
      </c>
      <c r="F314" s="107">
        <v>4.1000000000000002E-2</v>
      </c>
      <c r="G314" s="146">
        <v>15.64</v>
      </c>
      <c r="H314" s="145">
        <f t="shared" ref="H314:H320" si="26">TRUNC(G314*F314,2)</f>
        <v>0.64</v>
      </c>
    </row>
    <row r="315" spans="1:8" ht="24" x14ac:dyDescent="0.25">
      <c r="A315" s="106" t="s">
        <v>117</v>
      </c>
      <c r="B315" s="90" t="s">
        <v>11</v>
      </c>
      <c r="C315" s="90">
        <v>88240</v>
      </c>
      <c r="D315" s="94" t="s">
        <v>1069</v>
      </c>
      <c r="E315" s="90" t="s">
        <v>102</v>
      </c>
      <c r="F315" s="107">
        <v>1.0999999999999999E-2</v>
      </c>
      <c r="G315" s="146">
        <v>12.78</v>
      </c>
      <c r="H315" s="145">
        <f t="shared" si="26"/>
        <v>0.14000000000000001</v>
      </c>
    </row>
    <row r="316" spans="1:8" ht="60" x14ac:dyDescent="0.25">
      <c r="A316" s="106" t="s">
        <v>117</v>
      </c>
      <c r="B316" s="90" t="s">
        <v>11</v>
      </c>
      <c r="C316" s="90">
        <v>100725</v>
      </c>
      <c r="D316" s="94" t="s">
        <v>1070</v>
      </c>
      <c r="E316" s="90" t="s">
        <v>9</v>
      </c>
      <c r="F316" s="107">
        <v>0.3</v>
      </c>
      <c r="G316" s="146">
        <v>21.72</v>
      </c>
      <c r="H316" s="145">
        <f t="shared" si="26"/>
        <v>6.51</v>
      </c>
    </row>
    <row r="317" spans="1:8" ht="48" x14ac:dyDescent="0.25">
      <c r="A317" s="106" t="s">
        <v>117</v>
      </c>
      <c r="B317" s="90" t="s">
        <v>11</v>
      </c>
      <c r="C317" s="90">
        <v>100719</v>
      </c>
      <c r="D317" s="94" t="s">
        <v>1071</v>
      </c>
      <c r="E317" s="90" t="s">
        <v>9</v>
      </c>
      <c r="F317" s="107">
        <v>0.15</v>
      </c>
      <c r="G317" s="146">
        <v>10.06</v>
      </c>
      <c r="H317" s="145">
        <f t="shared" si="26"/>
        <v>1.5</v>
      </c>
    </row>
    <row r="318" spans="1:8" x14ac:dyDescent="0.25">
      <c r="A318" s="106" t="s">
        <v>117</v>
      </c>
      <c r="B318" s="90" t="s">
        <v>11</v>
      </c>
      <c r="C318" s="90">
        <v>88317</v>
      </c>
      <c r="D318" s="94" t="s">
        <v>1072</v>
      </c>
      <c r="E318" s="90" t="s">
        <v>102</v>
      </c>
      <c r="F318" s="107">
        <v>1.2E-2</v>
      </c>
      <c r="G318" s="146">
        <v>22.49</v>
      </c>
      <c r="H318" s="145">
        <f t="shared" si="26"/>
        <v>0.26</v>
      </c>
    </row>
    <row r="319" spans="1:8" ht="72" x14ac:dyDescent="0.25">
      <c r="A319" s="106" t="s">
        <v>117</v>
      </c>
      <c r="B319" s="90" t="s">
        <v>11</v>
      </c>
      <c r="C319" s="90">
        <v>5928</v>
      </c>
      <c r="D319" s="94" t="s">
        <v>1073</v>
      </c>
      <c r="E319" s="90" t="s">
        <v>1074</v>
      </c>
      <c r="F319" s="107">
        <v>2E-3</v>
      </c>
      <c r="G319" s="146">
        <v>264.75</v>
      </c>
      <c r="H319" s="145">
        <f t="shared" si="26"/>
        <v>0.52</v>
      </c>
    </row>
    <row r="320" spans="1:8" ht="24" x14ac:dyDescent="0.25">
      <c r="A320" s="106" t="s">
        <v>119</v>
      </c>
      <c r="B320" s="90" t="s">
        <v>11</v>
      </c>
      <c r="C320" s="90">
        <v>43082</v>
      </c>
      <c r="D320" s="94" t="s">
        <v>1086</v>
      </c>
      <c r="E320" s="90" t="s">
        <v>60</v>
      </c>
      <c r="F320" s="107">
        <v>1.1000000000000001</v>
      </c>
      <c r="G320" s="146">
        <v>13.32</v>
      </c>
      <c r="H320" s="145">
        <f t="shared" si="26"/>
        <v>14.65</v>
      </c>
    </row>
    <row r="321" spans="1:8" ht="24" x14ac:dyDescent="0.25">
      <c r="A321" s="106" t="s">
        <v>119</v>
      </c>
      <c r="B321" s="90" t="s">
        <v>11</v>
      </c>
      <c r="C321" s="90">
        <v>10997</v>
      </c>
      <c r="D321" s="94" t="s">
        <v>1067</v>
      </c>
      <c r="E321" s="90" t="s">
        <v>60</v>
      </c>
      <c r="F321" s="107">
        <v>2E-3</v>
      </c>
      <c r="G321" s="140">
        <v>26.5</v>
      </c>
      <c r="H321" s="145">
        <f>TRUNC(G321*F321,2)</f>
        <v>0.05</v>
      </c>
    </row>
    <row r="322" spans="1:8" ht="12.75" thickBot="1" x14ac:dyDescent="0.3">
      <c r="A322" s="232" t="s">
        <v>103</v>
      </c>
      <c r="B322" s="233"/>
      <c r="C322" s="233"/>
      <c r="D322" s="233"/>
      <c r="E322" s="233"/>
      <c r="F322" s="233"/>
      <c r="G322" s="234"/>
      <c r="H322" s="147">
        <f>TRUNC(SUM(H314:H321),2)</f>
        <v>24.27</v>
      </c>
    </row>
    <row r="323" spans="1:8" ht="12.75" thickBot="1" x14ac:dyDescent="0.3">
      <c r="A323" s="235"/>
      <c r="B323" s="236"/>
      <c r="C323" s="236"/>
      <c r="D323" s="236"/>
      <c r="E323" s="236"/>
      <c r="F323" s="236"/>
      <c r="G323" s="236"/>
      <c r="H323" s="237"/>
    </row>
    <row r="324" spans="1:8" ht="12.75" thickBot="1" x14ac:dyDescent="0.3"/>
    <row r="325" spans="1:8" ht="24" x14ac:dyDescent="0.25">
      <c r="A325" s="97" t="s">
        <v>90</v>
      </c>
      <c r="B325" s="248" t="s">
        <v>91</v>
      </c>
      <c r="C325" s="249"/>
      <c r="D325" s="249"/>
      <c r="E325" s="249"/>
      <c r="F325" s="249"/>
      <c r="G325" s="250"/>
      <c r="H325" s="141" t="s">
        <v>4</v>
      </c>
    </row>
    <row r="326" spans="1:8" ht="12.75" thickBot="1" x14ac:dyDescent="0.3">
      <c r="A326" s="98" t="s">
        <v>1078</v>
      </c>
      <c r="B326" s="229" t="s">
        <v>974</v>
      </c>
      <c r="C326" s="230"/>
      <c r="D326" s="230"/>
      <c r="E326" s="230"/>
      <c r="F326" s="230"/>
      <c r="G326" s="231"/>
      <c r="H326" s="142" t="s">
        <v>60</v>
      </c>
    </row>
    <row r="327" spans="1:8" ht="12" customHeight="1" x14ac:dyDescent="0.25">
      <c r="A327" s="238" t="s">
        <v>1097</v>
      </c>
      <c r="B327" s="240" t="s">
        <v>92</v>
      </c>
      <c r="C327" s="241"/>
      <c r="D327" s="99" t="s">
        <v>1066</v>
      </c>
      <c r="E327" s="207" t="s">
        <v>93</v>
      </c>
      <c r="F327" s="100">
        <v>0</v>
      </c>
      <c r="G327" s="242" t="s">
        <v>655</v>
      </c>
      <c r="H327" s="243"/>
    </row>
    <row r="328" spans="1:8" x14ac:dyDescent="0.25">
      <c r="A328" s="239"/>
      <c r="B328" s="246" t="s">
        <v>94</v>
      </c>
      <c r="C328" s="247"/>
      <c r="D328" s="101">
        <v>44838</v>
      </c>
      <c r="E328" s="102" t="s">
        <v>95</v>
      </c>
      <c r="F328" s="101"/>
      <c r="G328" s="244"/>
      <c r="H328" s="245"/>
    </row>
    <row r="329" spans="1:8" x14ac:dyDescent="0.25">
      <c r="A329" s="103" t="s">
        <v>96</v>
      </c>
      <c r="B329" s="104" t="s">
        <v>97</v>
      </c>
      <c r="C329" s="104" t="s">
        <v>98</v>
      </c>
      <c r="D329" s="104" t="s">
        <v>3</v>
      </c>
      <c r="E329" s="104" t="s">
        <v>4</v>
      </c>
      <c r="F329" s="104" t="s">
        <v>99</v>
      </c>
      <c r="G329" s="143" t="s">
        <v>100</v>
      </c>
      <c r="H329" s="144" t="s">
        <v>101</v>
      </c>
    </row>
    <row r="330" spans="1:8" ht="24" x14ac:dyDescent="0.25">
      <c r="A330" s="106" t="s">
        <v>117</v>
      </c>
      <c r="B330" s="90" t="s">
        <v>11</v>
      </c>
      <c r="C330" s="90">
        <v>88278</v>
      </c>
      <c r="D330" s="94" t="s">
        <v>1068</v>
      </c>
      <c r="E330" s="90" t="s">
        <v>102</v>
      </c>
      <c r="F330" s="107">
        <v>4.1000000000000002E-2</v>
      </c>
      <c r="G330" s="146">
        <v>15.64</v>
      </c>
      <c r="H330" s="145">
        <f t="shared" ref="H330:H336" si="27">TRUNC(G330*F330,2)</f>
        <v>0.64</v>
      </c>
    </row>
    <row r="331" spans="1:8" ht="24" x14ac:dyDescent="0.25">
      <c r="A331" s="106" t="s">
        <v>117</v>
      </c>
      <c r="B331" s="90" t="s">
        <v>11</v>
      </c>
      <c r="C331" s="90">
        <v>88240</v>
      </c>
      <c r="D331" s="94" t="s">
        <v>1069</v>
      </c>
      <c r="E331" s="90" t="s">
        <v>102</v>
      </c>
      <c r="F331" s="107">
        <v>1.0999999999999999E-2</v>
      </c>
      <c r="G331" s="146">
        <v>12.78</v>
      </c>
      <c r="H331" s="145">
        <f t="shared" si="27"/>
        <v>0.14000000000000001</v>
      </c>
    </row>
    <row r="332" spans="1:8" ht="60" x14ac:dyDescent="0.25">
      <c r="A332" s="106" t="s">
        <v>117</v>
      </c>
      <c r="B332" s="90" t="s">
        <v>11</v>
      </c>
      <c r="C332" s="90">
        <v>100725</v>
      </c>
      <c r="D332" s="94" t="s">
        <v>1070</v>
      </c>
      <c r="E332" s="90" t="s">
        <v>9</v>
      </c>
      <c r="F332" s="107">
        <v>0.3</v>
      </c>
      <c r="G332" s="146">
        <v>21.72</v>
      </c>
      <c r="H332" s="145">
        <f t="shared" si="27"/>
        <v>6.51</v>
      </c>
    </row>
    <row r="333" spans="1:8" ht="48" x14ac:dyDescent="0.25">
      <c r="A333" s="106" t="s">
        <v>117</v>
      </c>
      <c r="B333" s="90" t="s">
        <v>11</v>
      </c>
      <c r="C333" s="90">
        <v>100719</v>
      </c>
      <c r="D333" s="94" t="s">
        <v>1071</v>
      </c>
      <c r="E333" s="90" t="s">
        <v>9</v>
      </c>
      <c r="F333" s="107">
        <v>0.15</v>
      </c>
      <c r="G333" s="146">
        <v>10.06</v>
      </c>
      <c r="H333" s="145">
        <f t="shared" si="27"/>
        <v>1.5</v>
      </c>
    </row>
    <row r="334" spans="1:8" x14ac:dyDescent="0.25">
      <c r="A334" s="106" t="s">
        <v>117</v>
      </c>
      <c r="B334" s="90" t="s">
        <v>11</v>
      </c>
      <c r="C334" s="90">
        <v>88317</v>
      </c>
      <c r="D334" s="94" t="s">
        <v>1072</v>
      </c>
      <c r="E334" s="90" t="s">
        <v>102</v>
      </c>
      <c r="F334" s="107">
        <v>1.2E-2</v>
      </c>
      <c r="G334" s="146">
        <v>22.49</v>
      </c>
      <c r="H334" s="145">
        <f t="shared" si="27"/>
        <v>0.26</v>
      </c>
    </row>
    <row r="335" spans="1:8" ht="72" x14ac:dyDescent="0.25">
      <c r="A335" s="106" t="s">
        <v>117</v>
      </c>
      <c r="B335" s="90" t="s">
        <v>11</v>
      </c>
      <c r="C335" s="90">
        <v>5938</v>
      </c>
      <c r="D335" s="94" t="s">
        <v>1073</v>
      </c>
      <c r="E335" s="90" t="s">
        <v>1074</v>
      </c>
      <c r="F335" s="107">
        <v>2E-3</v>
      </c>
      <c r="G335" s="146">
        <v>264.75</v>
      </c>
      <c r="H335" s="145">
        <f t="shared" si="27"/>
        <v>0.52</v>
      </c>
    </row>
    <row r="336" spans="1:8" ht="24" x14ac:dyDescent="0.25">
      <c r="A336" s="106" t="s">
        <v>119</v>
      </c>
      <c r="B336" s="90" t="s">
        <v>11</v>
      </c>
      <c r="C336" s="90">
        <v>43082</v>
      </c>
      <c r="D336" s="94" t="s">
        <v>1086</v>
      </c>
      <c r="E336" s="90" t="s">
        <v>60</v>
      </c>
      <c r="F336" s="107">
        <v>1.05</v>
      </c>
      <c r="G336" s="146">
        <v>13.32</v>
      </c>
      <c r="H336" s="145">
        <f t="shared" si="27"/>
        <v>13.98</v>
      </c>
    </row>
    <row r="337" spans="1:8" ht="24" x14ac:dyDescent="0.25">
      <c r="A337" s="106" t="s">
        <v>119</v>
      </c>
      <c r="B337" s="90" t="s">
        <v>11</v>
      </c>
      <c r="C337" s="90">
        <v>10997</v>
      </c>
      <c r="D337" s="94" t="s">
        <v>1067</v>
      </c>
      <c r="E337" s="90" t="s">
        <v>60</v>
      </c>
      <c r="F337" s="107">
        <v>2E-3</v>
      </c>
      <c r="G337" s="140">
        <v>26.5</v>
      </c>
      <c r="H337" s="145">
        <f>TRUNC(G337*F337,2)</f>
        <v>0.05</v>
      </c>
    </row>
    <row r="338" spans="1:8" ht="12.75" thickBot="1" x14ac:dyDescent="0.3">
      <c r="A338" s="232" t="s">
        <v>103</v>
      </c>
      <c r="B338" s="233"/>
      <c r="C338" s="233"/>
      <c r="D338" s="233"/>
      <c r="E338" s="233"/>
      <c r="F338" s="233"/>
      <c r="G338" s="234"/>
      <c r="H338" s="147">
        <f>TRUNC(SUM(H330:H337),2)</f>
        <v>23.6</v>
      </c>
    </row>
    <row r="339" spans="1:8" ht="12.75" thickBot="1" x14ac:dyDescent="0.3">
      <c r="A339" s="235"/>
      <c r="B339" s="236"/>
      <c r="C339" s="236"/>
      <c r="D339" s="236"/>
      <c r="E339" s="236"/>
      <c r="F339" s="236"/>
      <c r="G339" s="236"/>
      <c r="H339" s="237"/>
    </row>
    <row r="340" spans="1:8" ht="12.75" thickBot="1" x14ac:dyDescent="0.3"/>
    <row r="341" spans="1:8" ht="24" x14ac:dyDescent="0.25">
      <c r="A341" s="97" t="s">
        <v>90</v>
      </c>
      <c r="B341" s="248" t="s">
        <v>91</v>
      </c>
      <c r="C341" s="249"/>
      <c r="D341" s="249"/>
      <c r="E341" s="249"/>
      <c r="F341" s="249"/>
      <c r="G341" s="250"/>
      <c r="H341" s="141" t="s">
        <v>4</v>
      </c>
    </row>
    <row r="342" spans="1:8" ht="12.75" thickBot="1" x14ac:dyDescent="0.3">
      <c r="A342" s="98" t="s">
        <v>1080</v>
      </c>
      <c r="B342" s="229" t="s">
        <v>976</v>
      </c>
      <c r="C342" s="230"/>
      <c r="D342" s="230"/>
      <c r="E342" s="230"/>
      <c r="F342" s="230"/>
      <c r="G342" s="231"/>
      <c r="H342" s="142" t="s">
        <v>60</v>
      </c>
    </row>
    <row r="343" spans="1:8" ht="12" customHeight="1" x14ac:dyDescent="0.25">
      <c r="A343" s="238" t="s">
        <v>1097</v>
      </c>
      <c r="B343" s="240" t="s">
        <v>92</v>
      </c>
      <c r="C343" s="241"/>
      <c r="D343" s="99" t="s">
        <v>1066</v>
      </c>
      <c r="E343" s="207" t="s">
        <v>93</v>
      </c>
      <c r="F343" s="100">
        <v>0</v>
      </c>
      <c r="G343" s="242" t="s">
        <v>655</v>
      </c>
      <c r="H343" s="243"/>
    </row>
    <row r="344" spans="1:8" x14ac:dyDescent="0.25">
      <c r="A344" s="239"/>
      <c r="B344" s="246" t="s">
        <v>94</v>
      </c>
      <c r="C344" s="247"/>
      <c r="D344" s="101">
        <v>44838</v>
      </c>
      <c r="E344" s="102" t="s">
        <v>95</v>
      </c>
      <c r="F344" s="101"/>
      <c r="G344" s="244"/>
      <c r="H344" s="245"/>
    </row>
    <row r="345" spans="1:8" x14ac:dyDescent="0.25">
      <c r="A345" s="103" t="s">
        <v>96</v>
      </c>
      <c r="B345" s="104" t="s">
        <v>97</v>
      </c>
      <c r="C345" s="104" t="s">
        <v>98</v>
      </c>
      <c r="D345" s="104" t="s">
        <v>3</v>
      </c>
      <c r="E345" s="104" t="s">
        <v>4</v>
      </c>
      <c r="F345" s="104" t="s">
        <v>99</v>
      </c>
      <c r="G345" s="143" t="s">
        <v>100</v>
      </c>
      <c r="H345" s="144" t="s">
        <v>101</v>
      </c>
    </row>
    <row r="346" spans="1:8" ht="24" x14ac:dyDescent="0.25">
      <c r="A346" s="106" t="s">
        <v>117</v>
      </c>
      <c r="B346" s="90" t="s">
        <v>11</v>
      </c>
      <c r="C346" s="90">
        <v>88240</v>
      </c>
      <c r="D346" s="94" t="s">
        <v>1069</v>
      </c>
      <c r="E346" s="90" t="s">
        <v>102</v>
      </c>
      <c r="F346" s="107">
        <v>2E-3</v>
      </c>
      <c r="G346" s="146">
        <v>12.78</v>
      </c>
      <c r="H346" s="145">
        <f t="shared" ref="H346:H350" si="28">TRUNC(G346*F346,2)</f>
        <v>0.02</v>
      </c>
    </row>
    <row r="347" spans="1:8" ht="60" x14ac:dyDescent="0.25">
      <c r="A347" s="106" t="s">
        <v>117</v>
      </c>
      <c r="B347" s="90" t="s">
        <v>11</v>
      </c>
      <c r="C347" s="90">
        <v>100725</v>
      </c>
      <c r="D347" s="94" t="s">
        <v>1070</v>
      </c>
      <c r="E347" s="90" t="s">
        <v>9</v>
      </c>
      <c r="F347" s="107">
        <v>5.3999999999999999E-2</v>
      </c>
      <c r="G347" s="146">
        <v>21.72</v>
      </c>
      <c r="H347" s="145">
        <f t="shared" si="28"/>
        <v>1.17</v>
      </c>
    </row>
    <row r="348" spans="1:8" ht="48" x14ac:dyDescent="0.25">
      <c r="A348" s="106" t="s">
        <v>117</v>
      </c>
      <c r="B348" s="90" t="s">
        <v>11</v>
      </c>
      <c r="C348" s="90">
        <v>100719</v>
      </c>
      <c r="D348" s="94" t="s">
        <v>1071</v>
      </c>
      <c r="E348" s="90" t="s">
        <v>9</v>
      </c>
      <c r="F348" s="107">
        <v>2.7E-2</v>
      </c>
      <c r="G348" s="146">
        <v>10.06</v>
      </c>
      <c r="H348" s="145">
        <f t="shared" si="28"/>
        <v>0.27</v>
      </c>
    </row>
    <row r="349" spans="1:8" x14ac:dyDescent="0.25">
      <c r="A349" s="106" t="s">
        <v>117</v>
      </c>
      <c r="B349" s="90" t="s">
        <v>11</v>
      </c>
      <c r="C349" s="90">
        <v>88317</v>
      </c>
      <c r="D349" s="94" t="s">
        <v>1072</v>
      </c>
      <c r="E349" s="90" t="s">
        <v>102</v>
      </c>
      <c r="F349" s="107">
        <v>1.2E-2</v>
      </c>
      <c r="G349" s="146">
        <v>22.49</v>
      </c>
      <c r="H349" s="145">
        <f t="shared" si="28"/>
        <v>0.26</v>
      </c>
    </row>
    <row r="350" spans="1:8" ht="24" x14ac:dyDescent="0.25">
      <c r="A350" s="106" t="s">
        <v>119</v>
      </c>
      <c r="B350" s="90" t="s">
        <v>11</v>
      </c>
      <c r="C350" s="90">
        <v>1337</v>
      </c>
      <c r="D350" s="94" t="s">
        <v>1089</v>
      </c>
      <c r="E350" s="90" t="s">
        <v>60</v>
      </c>
      <c r="F350" s="107">
        <v>1.05</v>
      </c>
      <c r="G350" s="146">
        <v>12.43</v>
      </c>
      <c r="H350" s="145">
        <f t="shared" si="28"/>
        <v>13.05</v>
      </c>
    </row>
    <row r="351" spans="1:8" ht="24" x14ac:dyDescent="0.25">
      <c r="A351" s="106" t="s">
        <v>119</v>
      </c>
      <c r="B351" s="90" t="s">
        <v>11</v>
      </c>
      <c r="C351" s="90">
        <v>10997</v>
      </c>
      <c r="D351" s="94" t="s">
        <v>1067</v>
      </c>
      <c r="E351" s="90" t="s">
        <v>60</v>
      </c>
      <c r="F351" s="107">
        <v>1.2E-2</v>
      </c>
      <c r="G351" s="140">
        <v>26.5</v>
      </c>
      <c r="H351" s="145">
        <f>TRUNC(G351*F351,2)</f>
        <v>0.31</v>
      </c>
    </row>
    <row r="352" spans="1:8" ht="12.75" thickBot="1" x14ac:dyDescent="0.3">
      <c r="A352" s="232" t="s">
        <v>103</v>
      </c>
      <c r="B352" s="233"/>
      <c r="C352" s="233"/>
      <c r="D352" s="233"/>
      <c r="E352" s="233"/>
      <c r="F352" s="233"/>
      <c r="G352" s="234"/>
      <c r="H352" s="147">
        <f>TRUNC(SUM(H346:H351),2)</f>
        <v>15.08</v>
      </c>
    </row>
    <row r="353" spans="1:8" ht="12.75" thickBot="1" x14ac:dyDescent="0.3">
      <c r="A353" s="235"/>
      <c r="B353" s="236"/>
      <c r="C353" s="236"/>
      <c r="D353" s="236"/>
      <c r="E353" s="236"/>
      <c r="F353" s="236"/>
      <c r="G353" s="236"/>
      <c r="H353" s="237"/>
    </row>
    <row r="354" spans="1:8" ht="12.75" thickBot="1" x14ac:dyDescent="0.3"/>
    <row r="355" spans="1:8" ht="24" x14ac:dyDescent="0.25">
      <c r="A355" s="97" t="s">
        <v>90</v>
      </c>
      <c r="B355" s="248" t="s">
        <v>91</v>
      </c>
      <c r="C355" s="249"/>
      <c r="D355" s="249"/>
      <c r="E355" s="249"/>
      <c r="F355" s="249"/>
      <c r="G355" s="250"/>
      <c r="H355" s="141" t="s">
        <v>4</v>
      </c>
    </row>
    <row r="356" spans="1:8" ht="12.75" thickBot="1" x14ac:dyDescent="0.3">
      <c r="A356" s="98" t="s">
        <v>1079</v>
      </c>
      <c r="B356" s="229" t="s">
        <v>975</v>
      </c>
      <c r="C356" s="230"/>
      <c r="D356" s="230"/>
      <c r="E356" s="230"/>
      <c r="F356" s="230"/>
      <c r="G356" s="231"/>
      <c r="H356" s="142" t="s">
        <v>60</v>
      </c>
    </row>
    <row r="357" spans="1:8" ht="12" customHeight="1" x14ac:dyDescent="0.25">
      <c r="A357" s="238" t="s">
        <v>1097</v>
      </c>
      <c r="B357" s="240" t="s">
        <v>92</v>
      </c>
      <c r="C357" s="241"/>
      <c r="D357" s="99" t="s">
        <v>1066</v>
      </c>
      <c r="E357" s="207" t="s">
        <v>93</v>
      </c>
      <c r="F357" s="100">
        <v>0</v>
      </c>
      <c r="G357" s="242" t="s">
        <v>655</v>
      </c>
      <c r="H357" s="243"/>
    </row>
    <row r="358" spans="1:8" x14ac:dyDescent="0.25">
      <c r="A358" s="239"/>
      <c r="B358" s="246" t="s">
        <v>94</v>
      </c>
      <c r="C358" s="247"/>
      <c r="D358" s="101">
        <v>44838</v>
      </c>
      <c r="E358" s="102" t="s">
        <v>95</v>
      </c>
      <c r="F358" s="101"/>
      <c r="G358" s="244"/>
      <c r="H358" s="245"/>
    </row>
    <row r="359" spans="1:8" x14ac:dyDescent="0.25">
      <c r="A359" s="103" t="s">
        <v>96</v>
      </c>
      <c r="B359" s="104" t="s">
        <v>97</v>
      </c>
      <c r="C359" s="104" t="s">
        <v>98</v>
      </c>
      <c r="D359" s="104" t="s">
        <v>3</v>
      </c>
      <c r="E359" s="104" t="s">
        <v>4</v>
      </c>
      <c r="F359" s="104" t="s">
        <v>99</v>
      </c>
      <c r="G359" s="143" t="s">
        <v>100</v>
      </c>
      <c r="H359" s="144" t="s">
        <v>101</v>
      </c>
    </row>
    <row r="360" spans="1:8" ht="24" x14ac:dyDescent="0.25">
      <c r="A360" s="106" t="s">
        <v>117</v>
      </c>
      <c r="B360" s="90" t="s">
        <v>11</v>
      </c>
      <c r="C360" s="90">
        <v>88240</v>
      </c>
      <c r="D360" s="94" t="s">
        <v>1069</v>
      </c>
      <c r="E360" s="90" t="s">
        <v>102</v>
      </c>
      <c r="F360" s="107">
        <v>2E-3</v>
      </c>
      <c r="G360" s="146">
        <v>12.78</v>
      </c>
      <c r="H360" s="145">
        <f t="shared" ref="H360:H364" si="29">TRUNC(G360*F360,2)</f>
        <v>0.02</v>
      </c>
    </row>
    <row r="361" spans="1:8" ht="60" x14ac:dyDescent="0.25">
      <c r="A361" s="106" t="s">
        <v>117</v>
      </c>
      <c r="B361" s="90" t="s">
        <v>11</v>
      </c>
      <c r="C361" s="90">
        <v>100725</v>
      </c>
      <c r="D361" s="94" t="s">
        <v>1070</v>
      </c>
      <c r="E361" s="90" t="s">
        <v>9</v>
      </c>
      <c r="F361" s="107">
        <v>5.3999999999999999E-2</v>
      </c>
      <c r="G361" s="146">
        <v>21.72</v>
      </c>
      <c r="H361" s="145">
        <f t="shared" si="29"/>
        <v>1.17</v>
      </c>
    </row>
    <row r="362" spans="1:8" ht="48" x14ac:dyDescent="0.25">
      <c r="A362" s="106" t="s">
        <v>117</v>
      </c>
      <c r="B362" s="90" t="s">
        <v>11</v>
      </c>
      <c r="C362" s="90">
        <v>100719</v>
      </c>
      <c r="D362" s="94" t="s">
        <v>1071</v>
      </c>
      <c r="E362" s="90" t="s">
        <v>9</v>
      </c>
      <c r="F362" s="107">
        <v>2.7E-2</v>
      </c>
      <c r="G362" s="146">
        <v>10.06</v>
      </c>
      <c r="H362" s="145">
        <f t="shared" si="29"/>
        <v>0.27</v>
      </c>
    </row>
    <row r="363" spans="1:8" x14ac:dyDescent="0.25">
      <c r="A363" s="106" t="s">
        <v>117</v>
      </c>
      <c r="B363" s="90" t="s">
        <v>11</v>
      </c>
      <c r="C363" s="90">
        <v>88317</v>
      </c>
      <c r="D363" s="94" t="s">
        <v>1072</v>
      </c>
      <c r="E363" s="90" t="s">
        <v>102</v>
      </c>
      <c r="F363" s="107">
        <v>1.2E-2</v>
      </c>
      <c r="G363" s="146">
        <v>22.49</v>
      </c>
      <c r="H363" s="145">
        <f t="shared" si="29"/>
        <v>0.26</v>
      </c>
    </row>
    <row r="364" spans="1:8" ht="24" x14ac:dyDescent="0.25">
      <c r="A364" s="106" t="s">
        <v>119</v>
      </c>
      <c r="B364" s="90" t="s">
        <v>11</v>
      </c>
      <c r="C364" s="90">
        <v>43082</v>
      </c>
      <c r="D364" s="94" t="s">
        <v>1086</v>
      </c>
      <c r="E364" s="90" t="s">
        <v>60</v>
      </c>
      <c r="F364" s="107">
        <v>1.05</v>
      </c>
      <c r="G364" s="146">
        <v>13.32</v>
      </c>
      <c r="H364" s="145">
        <f t="shared" si="29"/>
        <v>13.98</v>
      </c>
    </row>
    <row r="365" spans="1:8" ht="24" x14ac:dyDescent="0.25">
      <c r="A365" s="106" t="s">
        <v>119</v>
      </c>
      <c r="B365" s="90" t="s">
        <v>11</v>
      </c>
      <c r="C365" s="90">
        <v>10997</v>
      </c>
      <c r="D365" s="94" t="s">
        <v>1067</v>
      </c>
      <c r="E365" s="90" t="s">
        <v>60</v>
      </c>
      <c r="F365" s="107">
        <v>1.2E-2</v>
      </c>
      <c r="G365" s="140">
        <v>26.5</v>
      </c>
      <c r="H365" s="145">
        <f>TRUNC(G365*F365,2)</f>
        <v>0.31</v>
      </c>
    </row>
    <row r="366" spans="1:8" ht="12.75" thickBot="1" x14ac:dyDescent="0.3">
      <c r="A366" s="232" t="s">
        <v>103</v>
      </c>
      <c r="B366" s="233"/>
      <c r="C366" s="233"/>
      <c r="D366" s="233"/>
      <c r="E366" s="233"/>
      <c r="F366" s="233"/>
      <c r="G366" s="234"/>
      <c r="H366" s="147">
        <f>TRUNC(SUM(H360:H365),2)</f>
        <v>16.010000000000002</v>
      </c>
    </row>
    <row r="367" spans="1:8" ht="12.75" thickBot="1" x14ac:dyDescent="0.3">
      <c r="A367" s="235"/>
      <c r="B367" s="236"/>
      <c r="C367" s="236"/>
      <c r="D367" s="236"/>
      <c r="E367" s="236"/>
      <c r="F367" s="236"/>
      <c r="G367" s="236"/>
      <c r="H367" s="237"/>
    </row>
    <row r="368" spans="1:8" ht="12.75" thickBot="1" x14ac:dyDescent="0.3"/>
    <row r="369" spans="1:8" ht="24" x14ac:dyDescent="0.25">
      <c r="A369" s="97" t="s">
        <v>90</v>
      </c>
      <c r="B369" s="248" t="s">
        <v>91</v>
      </c>
      <c r="C369" s="249"/>
      <c r="D369" s="249"/>
      <c r="E369" s="249"/>
      <c r="F369" s="249"/>
      <c r="G369" s="250"/>
      <c r="H369" s="141" t="s">
        <v>4</v>
      </c>
    </row>
    <row r="370" spans="1:8" ht="12.75" thickBot="1" x14ac:dyDescent="0.3">
      <c r="A370" s="98" t="s">
        <v>1080</v>
      </c>
      <c r="B370" s="229" t="s">
        <v>1093</v>
      </c>
      <c r="C370" s="230"/>
      <c r="D370" s="230"/>
      <c r="E370" s="230"/>
      <c r="F370" s="230"/>
      <c r="G370" s="231"/>
      <c r="H370" s="142" t="s">
        <v>9</v>
      </c>
    </row>
    <row r="371" spans="1:8" ht="12" customHeight="1" x14ac:dyDescent="0.25">
      <c r="A371" s="238" t="s">
        <v>1097</v>
      </c>
      <c r="B371" s="240" t="s">
        <v>92</v>
      </c>
      <c r="C371" s="241"/>
      <c r="D371" s="99" t="s">
        <v>1096</v>
      </c>
      <c r="E371" s="207" t="s">
        <v>93</v>
      </c>
      <c r="F371" s="100">
        <v>0</v>
      </c>
      <c r="G371" s="242" t="s">
        <v>655</v>
      </c>
      <c r="H371" s="243"/>
    </row>
    <row r="372" spans="1:8" x14ac:dyDescent="0.25">
      <c r="A372" s="239"/>
      <c r="B372" s="246" t="s">
        <v>94</v>
      </c>
      <c r="C372" s="247"/>
      <c r="D372" s="101">
        <v>44838</v>
      </c>
      <c r="E372" s="102" t="s">
        <v>95</v>
      </c>
      <c r="F372" s="101"/>
      <c r="G372" s="244"/>
      <c r="H372" s="245"/>
    </row>
    <row r="373" spans="1:8" x14ac:dyDescent="0.25">
      <c r="A373" s="103" t="s">
        <v>96</v>
      </c>
      <c r="B373" s="104" t="s">
        <v>97</v>
      </c>
      <c r="C373" s="104" t="s">
        <v>98</v>
      </c>
      <c r="D373" s="104" t="s">
        <v>3</v>
      </c>
      <c r="E373" s="104" t="s">
        <v>4</v>
      </c>
      <c r="F373" s="104" t="s">
        <v>99</v>
      </c>
      <c r="G373" s="143" t="s">
        <v>100</v>
      </c>
      <c r="H373" s="144" t="s">
        <v>101</v>
      </c>
    </row>
    <row r="374" spans="1:8" x14ac:dyDescent="0.25">
      <c r="A374" s="106" t="s">
        <v>117</v>
      </c>
      <c r="B374" s="90" t="s">
        <v>11</v>
      </c>
      <c r="C374" s="90">
        <v>88309</v>
      </c>
      <c r="D374" s="94" t="s">
        <v>656</v>
      </c>
      <c r="E374" s="90" t="s">
        <v>102</v>
      </c>
      <c r="F374" s="107">
        <v>1</v>
      </c>
      <c r="G374" s="146">
        <v>21.82</v>
      </c>
      <c r="H374" s="145">
        <f t="shared" ref="H374:H377" si="30">TRUNC(G374*F374,2)</f>
        <v>21.82</v>
      </c>
    </row>
    <row r="375" spans="1:8" x14ac:dyDescent="0.25">
      <c r="A375" s="106" t="s">
        <v>117</v>
      </c>
      <c r="B375" s="90" t="s">
        <v>11</v>
      </c>
      <c r="C375" s="90">
        <v>88316</v>
      </c>
      <c r="D375" s="94" t="s">
        <v>118</v>
      </c>
      <c r="E375" s="90" t="s">
        <v>102</v>
      </c>
      <c r="F375" s="107">
        <v>1</v>
      </c>
      <c r="G375" s="146">
        <v>17.41</v>
      </c>
      <c r="H375" s="145">
        <f t="shared" si="30"/>
        <v>17.41</v>
      </c>
    </row>
    <row r="376" spans="1:8" ht="24" x14ac:dyDescent="0.25">
      <c r="A376" s="106" t="s">
        <v>119</v>
      </c>
      <c r="B376" s="90" t="s">
        <v>11</v>
      </c>
      <c r="C376" s="90">
        <v>592</v>
      </c>
      <c r="D376" s="94" t="s">
        <v>1094</v>
      </c>
      <c r="E376" s="90" t="s">
        <v>60</v>
      </c>
      <c r="F376" s="107">
        <v>0.25</v>
      </c>
      <c r="G376" s="146">
        <v>35.5</v>
      </c>
      <c r="H376" s="145">
        <f t="shared" si="30"/>
        <v>8.8699999999999992</v>
      </c>
    </row>
    <row r="377" spans="1:8" ht="48" x14ac:dyDescent="0.25">
      <c r="A377" s="106" t="s">
        <v>119</v>
      </c>
      <c r="B377" s="90" t="s">
        <v>11</v>
      </c>
      <c r="C377" s="90">
        <v>11795</v>
      </c>
      <c r="D377" s="94" t="s">
        <v>1095</v>
      </c>
      <c r="E377" s="90" t="s">
        <v>9</v>
      </c>
      <c r="F377" s="107">
        <v>1.1000000000000001</v>
      </c>
      <c r="G377" s="146">
        <v>830.18</v>
      </c>
      <c r="H377" s="145">
        <f t="shared" si="30"/>
        <v>913.19</v>
      </c>
    </row>
    <row r="378" spans="1:8" ht="12.75" thickBot="1" x14ac:dyDescent="0.3">
      <c r="A378" s="232" t="s">
        <v>103</v>
      </c>
      <c r="B378" s="233"/>
      <c r="C378" s="233"/>
      <c r="D378" s="233"/>
      <c r="E378" s="233"/>
      <c r="F378" s="233"/>
      <c r="G378" s="234"/>
      <c r="H378" s="147">
        <f>TRUNC(SUM(H374:H377),2)</f>
        <v>961.29</v>
      </c>
    </row>
    <row r="379" spans="1:8" ht="12.75" thickBot="1" x14ac:dyDescent="0.3">
      <c r="A379" s="235"/>
      <c r="B379" s="236"/>
      <c r="C379" s="236"/>
      <c r="D379" s="236"/>
      <c r="E379" s="236"/>
      <c r="F379" s="236"/>
      <c r="G379" s="236"/>
      <c r="H379" s="237"/>
    </row>
  </sheetData>
  <dataConsolidate/>
  <mergeCells count="239">
    <mergeCell ref="B369:G369"/>
    <mergeCell ref="B370:G370"/>
    <mergeCell ref="A371:A372"/>
    <mergeCell ref="B371:C371"/>
    <mergeCell ref="G371:H372"/>
    <mergeCell ref="B372:C372"/>
    <mergeCell ref="A378:G378"/>
    <mergeCell ref="A379:H379"/>
    <mergeCell ref="B250:G250"/>
    <mergeCell ref="B251:G251"/>
    <mergeCell ref="A252:A253"/>
    <mergeCell ref="B252:C252"/>
    <mergeCell ref="G252:H253"/>
    <mergeCell ref="B253:C253"/>
    <mergeCell ref="A258:G258"/>
    <mergeCell ref="A259:H259"/>
    <mergeCell ref="A274:G274"/>
    <mergeCell ref="A275:H275"/>
    <mergeCell ref="B277:G277"/>
    <mergeCell ref="B278:G278"/>
    <mergeCell ref="A279:A280"/>
    <mergeCell ref="B279:C279"/>
    <mergeCell ref="G279:H280"/>
    <mergeCell ref="B280:C280"/>
    <mergeCell ref="A247:G247"/>
    <mergeCell ref="A248:H248"/>
    <mergeCell ref="E233:F233"/>
    <mergeCell ref="E234:F234"/>
    <mergeCell ref="E235:F235"/>
    <mergeCell ref="E236:F236"/>
    <mergeCell ref="A237:G237"/>
    <mergeCell ref="B239:G239"/>
    <mergeCell ref="B240:G240"/>
    <mergeCell ref="A241:A242"/>
    <mergeCell ref="B241:C241"/>
    <mergeCell ref="G241:H242"/>
    <mergeCell ref="B242:C242"/>
    <mergeCell ref="B224:G224"/>
    <mergeCell ref="A225:A226"/>
    <mergeCell ref="B225:C225"/>
    <mergeCell ref="G225:H226"/>
    <mergeCell ref="B226:C226"/>
    <mergeCell ref="A229:G229"/>
    <mergeCell ref="A230:H230"/>
    <mergeCell ref="B231:G231"/>
    <mergeCell ref="B232:G232"/>
    <mergeCell ref="B212:G212"/>
    <mergeCell ref="B213:G213"/>
    <mergeCell ref="A214:A215"/>
    <mergeCell ref="B214:C214"/>
    <mergeCell ref="G214:H215"/>
    <mergeCell ref="B215:C215"/>
    <mergeCell ref="A220:G220"/>
    <mergeCell ref="A221:H221"/>
    <mergeCell ref="B223:G223"/>
    <mergeCell ref="B191:G191"/>
    <mergeCell ref="B176:G176"/>
    <mergeCell ref="A210:H210"/>
    <mergeCell ref="A199:G199"/>
    <mergeCell ref="A200:H200"/>
    <mergeCell ref="B202:G202"/>
    <mergeCell ref="B203:G203"/>
    <mergeCell ref="A204:A205"/>
    <mergeCell ref="B204:C204"/>
    <mergeCell ref="G204:H205"/>
    <mergeCell ref="B205:C205"/>
    <mergeCell ref="A209:G209"/>
    <mergeCell ref="A172:G172"/>
    <mergeCell ref="A173:H173"/>
    <mergeCell ref="B175:G175"/>
    <mergeCell ref="A177:A178"/>
    <mergeCell ref="B177:C177"/>
    <mergeCell ref="G177:H178"/>
    <mergeCell ref="A187:G187"/>
    <mergeCell ref="A188:H188"/>
    <mergeCell ref="B190:G190"/>
    <mergeCell ref="A18:A19"/>
    <mergeCell ref="B18:C18"/>
    <mergeCell ref="G18:H19"/>
    <mergeCell ref="B19:C19"/>
    <mergeCell ref="B16:G16"/>
    <mergeCell ref="B17:G17"/>
    <mergeCell ref="A22:G22"/>
    <mergeCell ref="A23:H23"/>
    <mergeCell ref="B25:G25"/>
    <mergeCell ref="A13:G13"/>
    <mergeCell ref="A14:H14"/>
    <mergeCell ref="A1:H1"/>
    <mergeCell ref="B6:G6"/>
    <mergeCell ref="B7:G7"/>
    <mergeCell ref="A8:A9"/>
    <mergeCell ref="B8:C8"/>
    <mergeCell ref="G8:H9"/>
    <mergeCell ref="B9:C9"/>
    <mergeCell ref="B26:G26"/>
    <mergeCell ref="A27:A28"/>
    <mergeCell ref="B27:C27"/>
    <mergeCell ref="G27:H28"/>
    <mergeCell ref="B28:C28"/>
    <mergeCell ref="A31:G31"/>
    <mergeCell ref="A32:H32"/>
    <mergeCell ref="A59:G59"/>
    <mergeCell ref="B34:G34"/>
    <mergeCell ref="B35:G35"/>
    <mergeCell ref="A36:A37"/>
    <mergeCell ref="B36:C36"/>
    <mergeCell ref="G36:H37"/>
    <mergeCell ref="A44:G44"/>
    <mergeCell ref="A45:H45"/>
    <mergeCell ref="B47:G47"/>
    <mergeCell ref="B48:G48"/>
    <mergeCell ref="A49:A50"/>
    <mergeCell ref="B49:C49"/>
    <mergeCell ref="G49:H50"/>
    <mergeCell ref="B50:C50"/>
    <mergeCell ref="B37:C37"/>
    <mergeCell ref="A74:G74"/>
    <mergeCell ref="A75:H75"/>
    <mergeCell ref="A60:H60"/>
    <mergeCell ref="B62:G62"/>
    <mergeCell ref="B63:G63"/>
    <mergeCell ref="A64:A65"/>
    <mergeCell ref="B64:C64"/>
    <mergeCell ref="G64:H65"/>
    <mergeCell ref="B65:C65"/>
    <mergeCell ref="A89:G89"/>
    <mergeCell ref="A90:H90"/>
    <mergeCell ref="B77:G77"/>
    <mergeCell ref="B78:G78"/>
    <mergeCell ref="A79:A80"/>
    <mergeCell ref="B79:C79"/>
    <mergeCell ref="G79:H80"/>
    <mergeCell ref="B80:C80"/>
    <mergeCell ref="A116:G116"/>
    <mergeCell ref="A108:G108"/>
    <mergeCell ref="A109:H109"/>
    <mergeCell ref="B110:G110"/>
    <mergeCell ref="B111:G111"/>
    <mergeCell ref="E112:F112"/>
    <mergeCell ref="E113:F113"/>
    <mergeCell ref="B102:G102"/>
    <mergeCell ref="B103:G103"/>
    <mergeCell ref="A104:A105"/>
    <mergeCell ref="B104:C104"/>
    <mergeCell ref="G104:H105"/>
    <mergeCell ref="B105:C105"/>
    <mergeCell ref="B93:G93"/>
    <mergeCell ref="B94:G94"/>
    <mergeCell ref="A95:A96"/>
    <mergeCell ref="A120:A121"/>
    <mergeCell ref="B120:C120"/>
    <mergeCell ref="G120:H121"/>
    <mergeCell ref="B121:C121"/>
    <mergeCell ref="A130:G130"/>
    <mergeCell ref="A131:H131"/>
    <mergeCell ref="B95:C95"/>
    <mergeCell ref="G95:H96"/>
    <mergeCell ref="B96:C96"/>
    <mergeCell ref="A99:G99"/>
    <mergeCell ref="A100:H100"/>
    <mergeCell ref="E114:F114"/>
    <mergeCell ref="E115:F115"/>
    <mergeCell ref="B119:G119"/>
    <mergeCell ref="B118:G118"/>
    <mergeCell ref="B133:G133"/>
    <mergeCell ref="B134:G134"/>
    <mergeCell ref="A135:A136"/>
    <mergeCell ref="B135:C135"/>
    <mergeCell ref="G135:H136"/>
    <mergeCell ref="B136:C136"/>
    <mergeCell ref="A145:G145"/>
    <mergeCell ref="A146:H146"/>
    <mergeCell ref="B148:G148"/>
    <mergeCell ref="B149:G149"/>
    <mergeCell ref="A150:A151"/>
    <mergeCell ref="B150:C150"/>
    <mergeCell ref="G150:H151"/>
    <mergeCell ref="B151:C151"/>
    <mergeCell ref="B178:C178"/>
    <mergeCell ref="B261:G261"/>
    <mergeCell ref="B262:G262"/>
    <mergeCell ref="A263:A264"/>
    <mergeCell ref="B263:C263"/>
    <mergeCell ref="G263:H264"/>
    <mergeCell ref="B264:C264"/>
    <mergeCell ref="A192:A193"/>
    <mergeCell ref="B192:C192"/>
    <mergeCell ref="G192:H193"/>
    <mergeCell ref="B193:C193"/>
    <mergeCell ref="A160:G160"/>
    <mergeCell ref="A161:H161"/>
    <mergeCell ref="B163:G163"/>
    <mergeCell ref="B164:G164"/>
    <mergeCell ref="A165:A166"/>
    <mergeCell ref="B165:C165"/>
    <mergeCell ref="G165:H166"/>
    <mergeCell ref="B166:C166"/>
    <mergeCell ref="A290:G290"/>
    <mergeCell ref="A291:H291"/>
    <mergeCell ref="B293:G293"/>
    <mergeCell ref="B294:G294"/>
    <mergeCell ref="A295:A296"/>
    <mergeCell ref="B295:C295"/>
    <mergeCell ref="G295:H296"/>
    <mergeCell ref="B296:C296"/>
    <mergeCell ref="A306:G306"/>
    <mergeCell ref="A307:H307"/>
    <mergeCell ref="B309:G309"/>
    <mergeCell ref="B310:G310"/>
    <mergeCell ref="A311:A312"/>
    <mergeCell ref="B311:C311"/>
    <mergeCell ref="G311:H312"/>
    <mergeCell ref="B312:C312"/>
    <mergeCell ref="A322:G322"/>
    <mergeCell ref="A323:H323"/>
    <mergeCell ref="B325:G325"/>
    <mergeCell ref="B326:G326"/>
    <mergeCell ref="A327:A328"/>
    <mergeCell ref="B327:C327"/>
    <mergeCell ref="G327:H328"/>
    <mergeCell ref="B328:C328"/>
    <mergeCell ref="A338:G338"/>
    <mergeCell ref="A339:H339"/>
    <mergeCell ref="B341:G341"/>
    <mergeCell ref="B342:G342"/>
    <mergeCell ref="A366:G366"/>
    <mergeCell ref="A367:H367"/>
    <mergeCell ref="A343:A344"/>
    <mergeCell ref="B343:C343"/>
    <mergeCell ref="G343:H344"/>
    <mergeCell ref="B344:C344"/>
    <mergeCell ref="A352:G352"/>
    <mergeCell ref="A353:H353"/>
    <mergeCell ref="B355:G355"/>
    <mergeCell ref="B356:G356"/>
    <mergeCell ref="A357:A358"/>
    <mergeCell ref="B357:C357"/>
    <mergeCell ref="G357:H358"/>
    <mergeCell ref="B358:C358"/>
  </mergeCells>
  <pageMargins left="0.51181102362204722" right="0.51181102362204722" top="1.9533333333333336" bottom="0.8666666666666667" header="0.31496062992125984" footer="0.31496062992125984"/>
  <pageSetup paperSize="9" scale="76" orientation="portrait" r:id="rId1"/>
  <headerFooter>
    <oddHeader>&amp;C&amp;G</oddHeader>
    <oddFooter>&amp;L&amp;"-,Negrito"&amp;8&amp;K01+047PREFEITURA MUNICIPAL DE VÁRZEA GRANDE
Secretaria de Viação, Obras e Urbanismo
Av. Castelo Branco - Centro Sul, Várzea Grande&amp;C&amp;10&amp;K01+045&amp;P / &amp;N&amp;R&amp;"-,Negrito"&amp;8&amp;K01+045&amp;A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showGridLines="0" view="pageLayout" zoomScaleNormal="100" workbookViewId="0">
      <selection activeCell="A32" sqref="A32"/>
    </sheetView>
  </sheetViews>
  <sheetFormatPr defaultColWidth="9.140625" defaultRowHeight="12" x14ac:dyDescent="0.2"/>
  <cols>
    <col min="1" max="1" width="5.7109375" style="90" customWidth="1"/>
    <col min="2" max="2" width="28.140625" style="175" customWidth="1"/>
    <col min="3" max="3" width="7" style="90" bestFit="1" customWidth="1"/>
    <col min="4" max="4" width="13.7109375" style="96" customWidth="1"/>
    <col min="5" max="5" width="8.28515625" style="96" bestFit="1" customWidth="1"/>
    <col min="6" max="6" width="14.140625" style="96" bestFit="1" customWidth="1"/>
    <col min="7" max="7" width="9.140625" style="96" bestFit="1" customWidth="1"/>
    <col min="8" max="8" width="15.28515625" style="96" bestFit="1" customWidth="1"/>
    <col min="9" max="9" width="10.85546875" style="96" customWidth="1"/>
    <col min="10" max="10" width="16.42578125" style="96" customWidth="1"/>
    <col min="11" max="11" width="8.7109375" style="96" bestFit="1" customWidth="1"/>
    <col min="12" max="12" width="15" style="96" customWidth="1"/>
    <col min="13" max="13" width="9.140625" style="96" bestFit="1" customWidth="1"/>
    <col min="14" max="14" width="14.5703125" style="96" bestFit="1" customWidth="1"/>
    <col min="15" max="15" width="9.5703125" style="96" customWidth="1"/>
    <col min="16" max="16" width="11.140625" style="96" bestFit="1" customWidth="1"/>
    <col min="17" max="17" width="8.5703125" style="96" bestFit="1" customWidth="1"/>
    <col min="18" max="16384" width="9.140625" style="174"/>
  </cols>
  <sheetData>
    <row r="1" spans="1:17" x14ac:dyDescent="0.2">
      <c r="A1" s="31" t="s">
        <v>26</v>
      </c>
      <c r="B1" s="166" t="str">
        <f>CAPA!B9</f>
        <v>Reforma UTI do Pronto Socorro Municipal de Várzea Grande</v>
      </c>
      <c r="C1" s="167"/>
      <c r="D1" s="166"/>
      <c r="E1" s="168"/>
      <c r="F1" s="169" t="s">
        <v>23</v>
      </c>
      <c r="G1" s="170">
        <f>CAPA!$B$19</f>
        <v>0.29792218248733837</v>
      </c>
      <c r="H1" s="171"/>
      <c r="I1" s="172" t="s">
        <v>25</v>
      </c>
      <c r="J1" s="173" t="str">
        <f>CAPA!$B$21</f>
        <v>SINAPI / Mercado</v>
      </c>
      <c r="K1" s="172"/>
      <c r="L1" s="173"/>
      <c r="M1" s="170"/>
      <c r="N1" s="171"/>
      <c r="O1" s="172"/>
      <c r="P1" s="173"/>
      <c r="Q1" s="168"/>
    </row>
    <row r="2" spans="1:17" x14ac:dyDescent="0.2">
      <c r="A2" s="22" t="s">
        <v>262</v>
      </c>
      <c r="B2" s="175" t="str">
        <f>CAPA!B10</f>
        <v>Secretaria Municipal de Saúde</v>
      </c>
      <c r="D2" s="175"/>
      <c r="F2" s="92" t="s">
        <v>22</v>
      </c>
      <c r="G2" s="176">
        <f>CAPA!$B$20</f>
        <v>0</v>
      </c>
      <c r="H2" s="177"/>
      <c r="I2" s="177"/>
      <c r="J2" s="178"/>
      <c r="K2" s="177"/>
      <c r="L2" s="178"/>
      <c r="M2" s="176"/>
      <c r="N2" s="177"/>
      <c r="O2" s="177"/>
      <c r="P2" s="178"/>
    </row>
    <row r="3" spans="1:17" x14ac:dyDescent="0.2">
      <c r="A3" s="22" t="s">
        <v>260</v>
      </c>
      <c r="B3" s="175" t="str">
        <f>CAPA!B11</f>
        <v>Várzea Grande - MT</v>
      </c>
      <c r="D3" s="175"/>
      <c r="F3" s="92" t="s">
        <v>24</v>
      </c>
      <c r="G3" s="179">
        <f>CAPA!$H$19</f>
        <v>44896</v>
      </c>
      <c r="H3" s="177"/>
      <c r="I3" s="177"/>
      <c r="J3" s="178"/>
      <c r="K3" s="177"/>
      <c r="L3" s="178"/>
      <c r="M3" s="179"/>
      <c r="N3" s="177"/>
      <c r="O3" s="177"/>
      <c r="P3" s="178"/>
    </row>
    <row r="4" spans="1:17" x14ac:dyDescent="0.2">
      <c r="A4" s="22" t="s">
        <v>261</v>
      </c>
      <c r="B4" s="175" t="str">
        <f>CAPA!B12</f>
        <v>Av. Alzira Santana, S/N, Nova Várzea Grande, Várzea Grande-MT</v>
      </c>
      <c r="D4" s="175"/>
      <c r="F4" s="92" t="s">
        <v>21</v>
      </c>
      <c r="G4" s="180" t="str">
        <f>CAPA!$H$20</f>
        <v>06 meses</v>
      </c>
      <c r="H4" s="177"/>
      <c r="I4" s="181" t="s">
        <v>61</v>
      </c>
      <c r="J4" s="178" t="str">
        <f>CAPA!$H$21</f>
        <v>DESONERADO</v>
      </c>
      <c r="K4" s="181"/>
      <c r="L4" s="178"/>
      <c r="M4" s="180"/>
      <c r="N4" s="177"/>
      <c r="O4" s="181"/>
      <c r="P4" s="178"/>
    </row>
    <row r="5" spans="1:17" x14ac:dyDescent="0.2">
      <c r="A5" s="22"/>
      <c r="B5" s="90"/>
      <c r="D5" s="175"/>
      <c r="F5" s="92"/>
      <c r="G5" s="180"/>
      <c r="H5" s="177"/>
      <c r="I5" s="181" t="s">
        <v>66</v>
      </c>
      <c r="J5" s="178">
        <f>CAPA!$B$22</f>
        <v>0</v>
      </c>
      <c r="K5" s="181"/>
      <c r="L5" s="178"/>
      <c r="M5" s="180"/>
      <c r="N5" s="177"/>
      <c r="O5" s="181"/>
      <c r="P5" s="178"/>
    </row>
    <row r="7" spans="1:17" ht="12.75" thickBot="1" x14ac:dyDescent="0.25">
      <c r="A7" s="182"/>
      <c r="B7" s="182" t="s">
        <v>52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</row>
    <row r="8" spans="1:17" s="90" customFormat="1" x14ac:dyDescent="0.25">
      <c r="A8" s="265" t="s">
        <v>0</v>
      </c>
      <c r="B8" s="265" t="s">
        <v>3</v>
      </c>
      <c r="C8" s="265" t="s">
        <v>34</v>
      </c>
      <c r="D8" s="263" t="s">
        <v>7</v>
      </c>
      <c r="E8" s="269" t="s">
        <v>47</v>
      </c>
      <c r="F8" s="263"/>
      <c r="G8" s="269" t="s">
        <v>48</v>
      </c>
      <c r="H8" s="263"/>
      <c r="I8" s="269" t="s">
        <v>49</v>
      </c>
      <c r="J8" s="263"/>
      <c r="K8" s="269" t="s">
        <v>50</v>
      </c>
      <c r="L8" s="263"/>
      <c r="M8" s="269" t="s">
        <v>51</v>
      </c>
      <c r="N8" s="263"/>
      <c r="O8" s="269" t="s">
        <v>199</v>
      </c>
      <c r="P8" s="263"/>
      <c r="Q8" s="267" t="s">
        <v>263</v>
      </c>
    </row>
    <row r="9" spans="1:17" ht="12.75" thickBot="1" x14ac:dyDescent="0.25">
      <c r="A9" s="266"/>
      <c r="B9" s="266"/>
      <c r="C9" s="266"/>
      <c r="D9" s="264"/>
      <c r="E9" s="183" t="s">
        <v>34</v>
      </c>
      <c r="F9" s="184" t="s">
        <v>46</v>
      </c>
      <c r="G9" s="183" t="s">
        <v>34</v>
      </c>
      <c r="H9" s="184" t="s">
        <v>46</v>
      </c>
      <c r="I9" s="183" t="s">
        <v>34</v>
      </c>
      <c r="J9" s="184" t="s">
        <v>46</v>
      </c>
      <c r="K9" s="183" t="s">
        <v>34</v>
      </c>
      <c r="L9" s="184" t="s">
        <v>46</v>
      </c>
      <c r="M9" s="183" t="s">
        <v>34</v>
      </c>
      <c r="N9" s="184" t="s">
        <v>46</v>
      </c>
      <c r="O9" s="183" t="s">
        <v>34</v>
      </c>
      <c r="P9" s="184" t="s">
        <v>46</v>
      </c>
      <c r="Q9" s="268"/>
    </row>
    <row r="10" spans="1:17" x14ac:dyDescent="0.2">
      <c r="A10" s="185" t="str">
        <f>'PLANILHA RESUMO'!A12</f>
        <v>1.0</v>
      </c>
      <c r="B10" s="186" t="str">
        <f>'PLANILHA RESUMO'!B12</f>
        <v>ADMINISTRAÇÃO DE OBRAS</v>
      </c>
      <c r="C10" s="187">
        <f t="shared" ref="C10:C32" si="0">D10/$D$33</f>
        <v>2.9344879241781696E-2</v>
      </c>
      <c r="D10" s="188">
        <f>'PLANILHA RESUMO'!D12</f>
        <v>153964.79999999999</v>
      </c>
      <c r="E10" s="189">
        <v>0.1</v>
      </c>
      <c r="F10" s="190">
        <f>D10*E10</f>
        <v>15396.48</v>
      </c>
      <c r="G10" s="189">
        <v>0.1</v>
      </c>
      <c r="H10" s="190">
        <f>G10*D10</f>
        <v>15396.48</v>
      </c>
      <c r="I10" s="189">
        <v>0.15</v>
      </c>
      <c r="J10" s="190">
        <f>I10*D10</f>
        <v>23094.719999999998</v>
      </c>
      <c r="K10" s="189">
        <v>0.3</v>
      </c>
      <c r="L10" s="190">
        <f>K10*D10</f>
        <v>46189.439999999995</v>
      </c>
      <c r="M10" s="189">
        <v>0.15</v>
      </c>
      <c r="N10" s="190">
        <f>M10*D10</f>
        <v>23094.719999999998</v>
      </c>
      <c r="O10" s="189">
        <v>0.2</v>
      </c>
      <c r="P10" s="190">
        <f t="shared" ref="P10:P23" si="1">O10*D10</f>
        <v>30792.959999999999</v>
      </c>
      <c r="Q10" s="191">
        <f t="shared" ref="Q10:Q18" si="2">O10+M10+K10+I10+G10+E10</f>
        <v>0.99999999999999989</v>
      </c>
    </row>
    <row r="11" spans="1:17" x14ac:dyDescent="0.2">
      <c r="A11" s="192" t="str">
        <f>'PLANILHA RESUMO'!A13</f>
        <v>2.0</v>
      </c>
      <c r="B11" s="193" t="str">
        <f>'PLANILHA RESUMO'!B13</f>
        <v>SERVIÇOS PRELIMINARES</v>
      </c>
      <c r="C11" s="194">
        <f t="shared" si="0"/>
        <v>6.6120208327738192E-3</v>
      </c>
      <c r="D11" s="195">
        <f>'PLANILHA RESUMO'!D13</f>
        <v>34691.519999999997</v>
      </c>
      <c r="E11" s="196">
        <v>0.85</v>
      </c>
      <c r="F11" s="197">
        <f>D11*E11</f>
        <v>29487.791999999998</v>
      </c>
      <c r="G11" s="196">
        <v>0.03</v>
      </c>
      <c r="H11" s="197">
        <f>G11*D11</f>
        <v>1040.7456</v>
      </c>
      <c r="I11" s="196">
        <v>0.03</v>
      </c>
      <c r="J11" s="197">
        <f>I11*D11</f>
        <v>1040.7456</v>
      </c>
      <c r="K11" s="196">
        <v>0.03</v>
      </c>
      <c r="L11" s="197">
        <f>K11*D11</f>
        <v>1040.7456</v>
      </c>
      <c r="M11" s="196">
        <v>0.03</v>
      </c>
      <c r="N11" s="197">
        <f>M11*D11</f>
        <v>1040.7456</v>
      </c>
      <c r="O11" s="196">
        <v>0.03</v>
      </c>
      <c r="P11" s="197">
        <f t="shared" si="1"/>
        <v>1040.7456</v>
      </c>
      <c r="Q11" s="198">
        <f t="shared" si="2"/>
        <v>1</v>
      </c>
    </row>
    <row r="12" spans="1:17" x14ac:dyDescent="0.2">
      <c r="A12" s="192" t="str">
        <f>'PLANILHA RESUMO'!A14</f>
        <v>3.0</v>
      </c>
      <c r="B12" s="193" t="str">
        <f>'PLANILHA RESUMO'!B14</f>
        <v>DEMOLIÇÕES E RETIRADAS</v>
      </c>
      <c r="C12" s="194">
        <f t="shared" si="0"/>
        <v>2.5354263996604535E-3</v>
      </c>
      <c r="D12" s="195">
        <f>'PLANILHA RESUMO'!D14</f>
        <v>13302.71</v>
      </c>
      <c r="E12" s="196">
        <v>1</v>
      </c>
      <c r="F12" s="197">
        <f>D12*E12</f>
        <v>13302.71</v>
      </c>
      <c r="G12" s="199"/>
      <c r="H12" s="200">
        <f t="shared" ref="H12:H23" si="3">G12*D12</f>
        <v>0</v>
      </c>
      <c r="I12" s="199"/>
      <c r="J12" s="200">
        <f t="shared" ref="J12:J23" si="4">I12*D12</f>
        <v>0</v>
      </c>
      <c r="K12" s="199"/>
      <c r="L12" s="200">
        <f t="shared" ref="L12:L23" si="5">K12*D12</f>
        <v>0</v>
      </c>
      <c r="M12" s="199"/>
      <c r="N12" s="200">
        <f t="shared" ref="N12:N17" si="6">M12*D12</f>
        <v>0</v>
      </c>
      <c r="O12" s="199"/>
      <c r="P12" s="200">
        <f t="shared" si="1"/>
        <v>0</v>
      </c>
      <c r="Q12" s="198">
        <f t="shared" si="2"/>
        <v>1</v>
      </c>
    </row>
    <row r="13" spans="1:17" x14ac:dyDescent="0.2">
      <c r="A13" s="192" t="str">
        <f>'PLANILHA RESUMO'!A15</f>
        <v>4.0</v>
      </c>
      <c r="B13" s="193" t="str">
        <f>'PLANILHA RESUMO'!B15</f>
        <v>VEDAÇÕES E REVESTIMENTOS</v>
      </c>
      <c r="C13" s="194">
        <f t="shared" si="0"/>
        <v>5.0426941435498474E-2</v>
      </c>
      <c r="D13" s="195">
        <f>'PLANILHA RESUMO'!D15</f>
        <v>264576.78999999998</v>
      </c>
      <c r="E13" s="196">
        <v>0.5</v>
      </c>
      <c r="F13" s="197">
        <f t="shared" ref="F13:F18" si="7">E13*D13</f>
        <v>132288.39499999999</v>
      </c>
      <c r="G13" s="196">
        <v>0.5</v>
      </c>
      <c r="H13" s="197">
        <f>G13*D13</f>
        <v>132288.39499999999</v>
      </c>
      <c r="I13" s="199"/>
      <c r="J13" s="200">
        <f t="shared" ref="J13" si="8">I13*D13</f>
        <v>0</v>
      </c>
      <c r="K13" s="199"/>
      <c r="L13" s="200">
        <f t="shared" ref="L13:L16" si="9">K13*D13</f>
        <v>0</v>
      </c>
      <c r="M13" s="199"/>
      <c r="N13" s="200">
        <f t="shared" si="6"/>
        <v>0</v>
      </c>
      <c r="O13" s="199"/>
      <c r="P13" s="200">
        <f t="shared" si="1"/>
        <v>0</v>
      </c>
      <c r="Q13" s="198">
        <f t="shared" si="2"/>
        <v>1</v>
      </c>
    </row>
    <row r="14" spans="1:17" x14ac:dyDescent="0.2">
      <c r="A14" s="192" t="str">
        <f>'PLANILHA RESUMO'!A16</f>
        <v>5.0</v>
      </c>
      <c r="B14" s="193" t="str">
        <f>'PLANILHA RESUMO'!B16</f>
        <v>ESQUADRIAS</v>
      </c>
      <c r="C14" s="194">
        <f t="shared" si="0"/>
        <v>2.305280977960154E-2</v>
      </c>
      <c r="D14" s="195">
        <f>'PLANILHA RESUMO'!D16</f>
        <v>120951.98</v>
      </c>
      <c r="E14" s="199"/>
      <c r="F14" s="200">
        <f t="shared" si="7"/>
        <v>0</v>
      </c>
      <c r="G14" s="196">
        <v>0.25</v>
      </c>
      <c r="H14" s="197">
        <f>G14*D14</f>
        <v>30237.994999999999</v>
      </c>
      <c r="I14" s="196">
        <v>0.75</v>
      </c>
      <c r="J14" s="197">
        <f>I14*D14</f>
        <v>90713.985000000001</v>
      </c>
      <c r="K14" s="199"/>
      <c r="L14" s="200">
        <f t="shared" si="9"/>
        <v>0</v>
      </c>
      <c r="M14" s="199"/>
      <c r="N14" s="200">
        <f t="shared" si="6"/>
        <v>0</v>
      </c>
      <c r="O14" s="199"/>
      <c r="P14" s="200">
        <f t="shared" si="1"/>
        <v>0</v>
      </c>
      <c r="Q14" s="198">
        <f t="shared" si="2"/>
        <v>1</v>
      </c>
    </row>
    <row r="15" spans="1:17" x14ac:dyDescent="0.2">
      <c r="A15" s="192" t="str">
        <f>'PLANILHA RESUMO'!A17</f>
        <v>6.0</v>
      </c>
      <c r="B15" s="193" t="str">
        <f>'PLANILHA RESUMO'!B17</f>
        <v>FORRO</v>
      </c>
      <c r="C15" s="194">
        <f t="shared" si="0"/>
        <v>2.5505186432301562E-2</v>
      </c>
      <c r="D15" s="195">
        <f>'PLANILHA RESUMO'!D17</f>
        <v>133818.95000000001</v>
      </c>
      <c r="E15" s="199"/>
      <c r="F15" s="200">
        <f t="shared" si="7"/>
        <v>0</v>
      </c>
      <c r="G15" s="199"/>
      <c r="H15" s="200">
        <f t="shared" ref="H15:H18" si="10">G15*D15</f>
        <v>0</v>
      </c>
      <c r="I15" s="199"/>
      <c r="J15" s="200">
        <f t="shared" ref="J15" si="11">I15*D15</f>
        <v>0</v>
      </c>
      <c r="K15" s="196">
        <v>1</v>
      </c>
      <c r="L15" s="197">
        <f>K15*D15</f>
        <v>133818.95000000001</v>
      </c>
      <c r="M15" s="199"/>
      <c r="N15" s="200">
        <f t="shared" si="6"/>
        <v>0</v>
      </c>
      <c r="O15" s="199"/>
      <c r="P15" s="200">
        <f t="shared" si="1"/>
        <v>0</v>
      </c>
      <c r="Q15" s="198">
        <f t="shared" si="2"/>
        <v>1</v>
      </c>
    </row>
    <row r="16" spans="1:17" ht="24" x14ac:dyDescent="0.2">
      <c r="A16" s="192" t="str">
        <f>'PLANILHA RESUMO'!A18</f>
        <v>7.0</v>
      </c>
      <c r="B16" s="193" t="str">
        <f>'PLANILHA RESUMO'!B18</f>
        <v>IMPERMEABILIZAÇÕES E TRATAMENTOS</v>
      </c>
      <c r="C16" s="194">
        <f t="shared" si="0"/>
        <v>1.0414858339619958E-3</v>
      </c>
      <c r="D16" s="195">
        <f>'PLANILHA RESUMO'!D18</f>
        <v>5464.4</v>
      </c>
      <c r="E16" s="199"/>
      <c r="F16" s="200">
        <f t="shared" si="7"/>
        <v>0</v>
      </c>
      <c r="G16" s="196">
        <v>1</v>
      </c>
      <c r="H16" s="197">
        <f>G16*D16</f>
        <v>5464.4</v>
      </c>
      <c r="I16" s="199"/>
      <c r="J16" s="200">
        <f t="shared" ref="J16:J21" si="12">I16*D16</f>
        <v>0</v>
      </c>
      <c r="K16" s="199"/>
      <c r="L16" s="200">
        <f t="shared" si="9"/>
        <v>0</v>
      </c>
      <c r="M16" s="199"/>
      <c r="N16" s="200">
        <f t="shared" si="6"/>
        <v>0</v>
      </c>
      <c r="O16" s="199"/>
      <c r="P16" s="200">
        <f t="shared" si="1"/>
        <v>0</v>
      </c>
      <c r="Q16" s="198">
        <f t="shared" si="2"/>
        <v>1</v>
      </c>
    </row>
    <row r="17" spans="1:17" x14ac:dyDescent="0.2">
      <c r="A17" s="192" t="str">
        <f>'PLANILHA RESUMO'!A19</f>
        <v>8.0</v>
      </c>
      <c r="B17" s="193" t="str">
        <f>'PLANILHA RESUMO'!B19</f>
        <v>PISOS</v>
      </c>
      <c r="C17" s="194">
        <f t="shared" si="0"/>
        <v>7.480876444445736E-2</v>
      </c>
      <c r="D17" s="195">
        <f>'PLANILHA RESUMO'!D19</f>
        <v>392501.75</v>
      </c>
      <c r="E17" s="199"/>
      <c r="F17" s="200">
        <f t="shared" si="7"/>
        <v>0</v>
      </c>
      <c r="G17" s="199"/>
      <c r="H17" s="200">
        <f t="shared" si="10"/>
        <v>0</v>
      </c>
      <c r="I17" s="196">
        <v>0.5</v>
      </c>
      <c r="J17" s="197">
        <f t="shared" si="12"/>
        <v>196250.875</v>
      </c>
      <c r="K17" s="196">
        <v>0.5</v>
      </c>
      <c r="L17" s="197">
        <f t="shared" ref="L17:L22" si="13">K17*D17</f>
        <v>196250.875</v>
      </c>
      <c r="M17" s="199"/>
      <c r="N17" s="200">
        <f t="shared" si="6"/>
        <v>0</v>
      </c>
      <c r="O17" s="199"/>
      <c r="P17" s="200">
        <f t="shared" si="1"/>
        <v>0</v>
      </c>
      <c r="Q17" s="198">
        <f t="shared" si="2"/>
        <v>1</v>
      </c>
    </row>
    <row r="18" spans="1:17" x14ac:dyDescent="0.2">
      <c r="A18" s="192" t="str">
        <f>'PLANILHA RESUMO'!A20</f>
        <v>9.0</v>
      </c>
      <c r="B18" s="193" t="str">
        <f>'PLANILHA RESUMO'!B20</f>
        <v>PEDRAS</v>
      </c>
      <c r="C18" s="194">
        <f t="shared" si="0"/>
        <v>2.7753561923387696E-2</v>
      </c>
      <c r="D18" s="195">
        <f>'PLANILHA RESUMO'!D20</f>
        <v>145615.57999999999</v>
      </c>
      <c r="E18" s="199"/>
      <c r="F18" s="200">
        <f t="shared" si="7"/>
        <v>0</v>
      </c>
      <c r="G18" s="199"/>
      <c r="H18" s="200">
        <f t="shared" si="10"/>
        <v>0</v>
      </c>
      <c r="I18" s="196">
        <v>0.25</v>
      </c>
      <c r="J18" s="197">
        <f t="shared" si="12"/>
        <v>36403.894999999997</v>
      </c>
      <c r="K18" s="196">
        <v>0.5</v>
      </c>
      <c r="L18" s="197">
        <f t="shared" si="13"/>
        <v>72807.789999999994</v>
      </c>
      <c r="M18" s="196">
        <v>0.25</v>
      </c>
      <c r="N18" s="197">
        <f t="shared" ref="N18:N22" si="14">M18*D18</f>
        <v>36403.894999999997</v>
      </c>
      <c r="O18" s="199"/>
      <c r="P18" s="200">
        <f t="shared" si="1"/>
        <v>0</v>
      </c>
      <c r="Q18" s="198">
        <f t="shared" si="2"/>
        <v>1</v>
      </c>
    </row>
    <row r="19" spans="1:17" x14ac:dyDescent="0.2">
      <c r="A19" s="192" t="str">
        <f>'PLANILHA RESUMO'!A21</f>
        <v>10.0</v>
      </c>
      <c r="B19" s="193" t="str">
        <f>'PLANILHA RESUMO'!B21</f>
        <v>INSTALAÇÕES HIDROSSANITÁRIAS</v>
      </c>
      <c r="C19" s="194">
        <f t="shared" si="0"/>
        <v>2.7306041689169953E-2</v>
      </c>
      <c r="D19" s="195">
        <f>'PLANILHA RESUMO'!D21</f>
        <v>143267.56</v>
      </c>
      <c r="E19" s="199"/>
      <c r="F19" s="200">
        <f t="shared" ref="F19:F23" si="15">D19*E19</f>
        <v>0</v>
      </c>
      <c r="G19" s="196">
        <v>0.25</v>
      </c>
      <c r="H19" s="197">
        <f>G19*D19</f>
        <v>35816.89</v>
      </c>
      <c r="I19" s="196">
        <v>0.25</v>
      </c>
      <c r="J19" s="197">
        <f t="shared" si="12"/>
        <v>35816.89</v>
      </c>
      <c r="K19" s="196">
        <v>0.25</v>
      </c>
      <c r="L19" s="197">
        <f t="shared" si="13"/>
        <v>35816.89</v>
      </c>
      <c r="M19" s="196">
        <v>0.25</v>
      </c>
      <c r="N19" s="197">
        <f t="shared" si="14"/>
        <v>35816.89</v>
      </c>
      <c r="O19" s="199"/>
      <c r="P19" s="200">
        <f t="shared" si="1"/>
        <v>0</v>
      </c>
      <c r="Q19" s="198">
        <f t="shared" ref="Q19:Q32" si="16">O19+M19+K19+I19+G19+E19</f>
        <v>1</v>
      </c>
    </row>
    <row r="20" spans="1:17" x14ac:dyDescent="0.2">
      <c r="A20" s="192" t="str">
        <f>'PLANILHA RESUMO'!A22</f>
        <v>11.0</v>
      </c>
      <c r="B20" s="193" t="str">
        <f>'PLANILHA RESUMO'!B22</f>
        <v>INSTALAÇÕES ELÉTRICAS</v>
      </c>
      <c r="C20" s="194">
        <f t="shared" si="0"/>
        <v>0.18472643489779722</v>
      </c>
      <c r="D20" s="195">
        <f>'PLANILHA RESUMO'!D22</f>
        <v>969210.62</v>
      </c>
      <c r="E20" s="199"/>
      <c r="F20" s="200">
        <f t="shared" si="15"/>
        <v>0</v>
      </c>
      <c r="G20" s="196">
        <v>0.25</v>
      </c>
      <c r="H20" s="197">
        <f>G20*D20</f>
        <v>242302.655</v>
      </c>
      <c r="I20" s="196">
        <v>0.25</v>
      </c>
      <c r="J20" s="197">
        <f t="shared" si="12"/>
        <v>242302.655</v>
      </c>
      <c r="K20" s="196">
        <v>0.25</v>
      </c>
      <c r="L20" s="197">
        <f t="shared" si="13"/>
        <v>242302.655</v>
      </c>
      <c r="M20" s="196">
        <v>0.25</v>
      </c>
      <c r="N20" s="197">
        <f t="shared" si="14"/>
        <v>242302.655</v>
      </c>
      <c r="O20" s="199"/>
      <c r="P20" s="200">
        <f t="shared" si="1"/>
        <v>0</v>
      </c>
      <c r="Q20" s="198">
        <f t="shared" si="16"/>
        <v>1</v>
      </c>
    </row>
    <row r="21" spans="1:17" x14ac:dyDescent="0.2">
      <c r="A21" s="192" t="str">
        <f>'PLANILHA RESUMO'!A23</f>
        <v>12.0</v>
      </c>
      <c r="B21" s="193" t="str">
        <f>'PLANILHA RESUMO'!B23</f>
        <v>AR-CONDICIONADO</v>
      </c>
      <c r="C21" s="194">
        <f t="shared" si="0"/>
        <v>0.15150048282504874</v>
      </c>
      <c r="D21" s="195">
        <f>'PLANILHA RESUMO'!D23</f>
        <v>794882.85999999987</v>
      </c>
      <c r="E21" s="199"/>
      <c r="F21" s="200">
        <f t="shared" ref="F21" si="17">D21*E21</f>
        <v>0</v>
      </c>
      <c r="G21" s="196">
        <v>0.25</v>
      </c>
      <c r="H21" s="197">
        <f>G21*D21</f>
        <v>198720.71499999997</v>
      </c>
      <c r="I21" s="196">
        <v>0.25</v>
      </c>
      <c r="J21" s="197">
        <f t="shared" si="12"/>
        <v>198720.71499999997</v>
      </c>
      <c r="K21" s="196">
        <v>0.25</v>
      </c>
      <c r="L21" s="197">
        <f t="shared" si="13"/>
        <v>198720.71499999997</v>
      </c>
      <c r="M21" s="196">
        <v>0.25</v>
      </c>
      <c r="N21" s="197">
        <f t="shared" ref="N21" si="18">M21*D21</f>
        <v>198720.71499999997</v>
      </c>
      <c r="O21" s="199"/>
      <c r="P21" s="200">
        <f t="shared" ref="P21" si="19">O21*D21</f>
        <v>0</v>
      </c>
      <c r="Q21" s="198">
        <f t="shared" si="16"/>
        <v>1</v>
      </c>
    </row>
    <row r="22" spans="1:17" x14ac:dyDescent="0.2">
      <c r="A22" s="192" t="str">
        <f>'PLANILHA RESUMO'!A24</f>
        <v>13.0</v>
      </c>
      <c r="B22" s="193" t="str">
        <f>'PLANILHA RESUMO'!B24</f>
        <v>DRENAGEM AR-CONDICIONADO</v>
      </c>
      <c r="C22" s="194">
        <f t="shared" si="0"/>
        <v>5.2550302032321316E-3</v>
      </c>
      <c r="D22" s="195">
        <f>'PLANILHA RESUMO'!D24</f>
        <v>27571.75</v>
      </c>
      <c r="E22" s="199"/>
      <c r="F22" s="200">
        <f t="shared" si="15"/>
        <v>0</v>
      </c>
      <c r="G22" s="199"/>
      <c r="H22" s="200">
        <f t="shared" ref="H22" si="20">G22*D22</f>
        <v>0</v>
      </c>
      <c r="I22" s="199"/>
      <c r="J22" s="200">
        <f t="shared" si="4"/>
        <v>0</v>
      </c>
      <c r="K22" s="196">
        <v>0.25</v>
      </c>
      <c r="L22" s="197">
        <f t="shared" si="13"/>
        <v>6892.9375</v>
      </c>
      <c r="M22" s="196">
        <v>0.5</v>
      </c>
      <c r="N22" s="197">
        <f t="shared" si="14"/>
        <v>13785.875</v>
      </c>
      <c r="O22" s="196">
        <v>0.25</v>
      </c>
      <c r="P22" s="197">
        <f t="shared" si="1"/>
        <v>6892.9375</v>
      </c>
      <c r="Q22" s="198">
        <f t="shared" si="16"/>
        <v>1</v>
      </c>
    </row>
    <row r="23" spans="1:17" x14ac:dyDescent="0.2">
      <c r="A23" s="192" t="str">
        <f>'PLANILHA RESUMO'!A25</f>
        <v>14.0</v>
      </c>
      <c r="B23" s="193" t="str">
        <f>'PLANILHA RESUMO'!B25</f>
        <v>ATERRAMENTO (SPDA)</v>
      </c>
      <c r="C23" s="194">
        <f t="shared" si="0"/>
        <v>8.4255811342384933E-3</v>
      </c>
      <c r="D23" s="195">
        <f>'PLANILHA RESUMO'!D25</f>
        <v>44206.79</v>
      </c>
      <c r="E23" s="199"/>
      <c r="F23" s="200">
        <f t="shared" si="15"/>
        <v>0</v>
      </c>
      <c r="G23" s="199"/>
      <c r="H23" s="200">
        <f t="shared" si="3"/>
        <v>0</v>
      </c>
      <c r="I23" s="199"/>
      <c r="J23" s="200">
        <f t="shared" si="4"/>
        <v>0</v>
      </c>
      <c r="K23" s="199">
        <v>0.5</v>
      </c>
      <c r="L23" s="200">
        <f t="shared" si="5"/>
        <v>22103.395</v>
      </c>
      <c r="M23" s="199">
        <v>0.5</v>
      </c>
      <c r="N23" s="200">
        <f t="shared" ref="N23:N30" si="21">M23*D23</f>
        <v>22103.395</v>
      </c>
      <c r="O23" s="199"/>
      <c r="P23" s="200">
        <f t="shared" si="1"/>
        <v>0</v>
      </c>
      <c r="Q23" s="198">
        <f t="shared" si="16"/>
        <v>1</v>
      </c>
    </row>
    <row r="24" spans="1:17" x14ac:dyDescent="0.2">
      <c r="A24" s="192" t="str">
        <f>'PLANILHA RESUMO'!A26</f>
        <v>15.0</v>
      </c>
      <c r="B24" s="193" t="str">
        <f>'PLANILHA RESUMO'!B26</f>
        <v>CABEAMENTO ESTRUTURADO</v>
      </c>
      <c r="C24" s="194">
        <f t="shared" si="0"/>
        <v>4.8859029149754082E-2</v>
      </c>
      <c r="D24" s="195">
        <f>'PLANILHA RESUMO'!D26</f>
        <v>256350.37</v>
      </c>
      <c r="E24" s="199"/>
      <c r="F24" s="200">
        <f t="shared" ref="F24:F30" si="22">D24*E24</f>
        <v>0</v>
      </c>
      <c r="G24" s="199"/>
      <c r="H24" s="200">
        <f t="shared" ref="H24:H30" si="23">G24*D24</f>
        <v>0</v>
      </c>
      <c r="I24" s="199"/>
      <c r="J24" s="200">
        <f t="shared" ref="J24:J30" si="24">I24*D24</f>
        <v>0</v>
      </c>
      <c r="K24" s="199"/>
      <c r="L24" s="200">
        <f t="shared" ref="L24:L30" si="25">K24*D24</f>
        <v>0</v>
      </c>
      <c r="M24" s="199">
        <v>1</v>
      </c>
      <c r="N24" s="200">
        <f t="shared" si="21"/>
        <v>256350.37</v>
      </c>
      <c r="O24" s="199"/>
      <c r="P24" s="200">
        <f t="shared" ref="P24:P30" si="26">O24*D24</f>
        <v>0</v>
      </c>
      <c r="Q24" s="198">
        <f t="shared" si="16"/>
        <v>1</v>
      </c>
    </row>
    <row r="25" spans="1:17" ht="24" x14ac:dyDescent="0.2">
      <c r="A25" s="192" t="str">
        <f>'PLANILHA RESUMO'!A27</f>
        <v>16.0</v>
      </c>
      <c r="B25" s="193" t="str">
        <f>'PLANILHA RESUMO'!B27</f>
        <v>ESTRUTURA METÁLICA (ELEVADOR/PASSARELA)</v>
      </c>
      <c r="C25" s="194">
        <f t="shared" si="0"/>
        <v>4.8101645723917792E-2</v>
      </c>
      <c r="D25" s="195">
        <f>'PLANILHA RESUMO'!D27</f>
        <v>252376.58</v>
      </c>
      <c r="E25" s="199"/>
      <c r="F25" s="200">
        <f t="shared" si="22"/>
        <v>0</v>
      </c>
      <c r="G25" s="196">
        <v>0.5</v>
      </c>
      <c r="H25" s="197">
        <f t="shared" si="23"/>
        <v>126188.29</v>
      </c>
      <c r="I25" s="196">
        <v>0.5</v>
      </c>
      <c r="J25" s="197">
        <f t="shared" si="24"/>
        <v>126188.29</v>
      </c>
      <c r="K25" s="199"/>
      <c r="L25" s="200">
        <f t="shared" si="25"/>
        <v>0</v>
      </c>
      <c r="M25" s="199"/>
      <c r="N25" s="200">
        <f t="shared" si="21"/>
        <v>0</v>
      </c>
      <c r="O25" s="199"/>
      <c r="P25" s="200">
        <f t="shared" si="26"/>
        <v>0</v>
      </c>
      <c r="Q25" s="198">
        <f t="shared" si="16"/>
        <v>1</v>
      </c>
    </row>
    <row r="26" spans="1:17" x14ac:dyDescent="0.2">
      <c r="A26" s="192" t="str">
        <f>'PLANILHA RESUMO'!A28</f>
        <v>17.0</v>
      </c>
      <c r="B26" s="193" t="str">
        <f>'PLANILHA RESUMO'!B28</f>
        <v>INCÊNDIO</v>
      </c>
      <c r="C26" s="194">
        <f t="shared" si="0"/>
        <v>7.7274536094670537E-3</v>
      </c>
      <c r="D26" s="195">
        <f>'PLANILHA RESUMO'!D28</f>
        <v>40543.9</v>
      </c>
      <c r="E26" s="199"/>
      <c r="F26" s="200">
        <f t="shared" si="22"/>
        <v>0</v>
      </c>
      <c r="G26" s="199"/>
      <c r="H26" s="200">
        <f t="shared" si="23"/>
        <v>0</v>
      </c>
      <c r="I26" s="196">
        <v>0.25</v>
      </c>
      <c r="J26" s="197">
        <f t="shared" si="24"/>
        <v>10135.975</v>
      </c>
      <c r="K26" s="196">
        <v>0.25</v>
      </c>
      <c r="L26" s="197">
        <f t="shared" si="25"/>
        <v>10135.975</v>
      </c>
      <c r="M26" s="196">
        <v>0.5</v>
      </c>
      <c r="N26" s="197">
        <f t="shared" si="21"/>
        <v>20271.95</v>
      </c>
      <c r="O26" s="199"/>
      <c r="P26" s="200">
        <f t="shared" si="26"/>
        <v>0</v>
      </c>
      <c r="Q26" s="198">
        <f t="shared" si="16"/>
        <v>1</v>
      </c>
    </row>
    <row r="27" spans="1:17" x14ac:dyDescent="0.2">
      <c r="A27" s="192" t="str">
        <f>'PLANILHA RESUMO'!A29</f>
        <v>18.0</v>
      </c>
      <c r="B27" s="193" t="str">
        <f>'PLANILHA RESUMO'!B29</f>
        <v>PINTURA</v>
      </c>
      <c r="C27" s="194">
        <f t="shared" si="0"/>
        <v>5.0543741696966994E-2</v>
      </c>
      <c r="D27" s="195">
        <f>'PLANILHA RESUMO'!D29</f>
        <v>265189.61</v>
      </c>
      <c r="E27" s="199"/>
      <c r="F27" s="200">
        <f t="shared" si="22"/>
        <v>0</v>
      </c>
      <c r="G27" s="199"/>
      <c r="H27" s="200">
        <f t="shared" si="23"/>
        <v>0</v>
      </c>
      <c r="I27" s="199"/>
      <c r="J27" s="200">
        <f t="shared" si="24"/>
        <v>0</v>
      </c>
      <c r="K27" s="199"/>
      <c r="L27" s="200">
        <f t="shared" si="25"/>
        <v>0</v>
      </c>
      <c r="M27" s="196">
        <v>0.5</v>
      </c>
      <c r="N27" s="197">
        <f t="shared" si="21"/>
        <v>132594.80499999999</v>
      </c>
      <c r="O27" s="196">
        <v>0.5</v>
      </c>
      <c r="P27" s="197">
        <f t="shared" si="26"/>
        <v>132594.80499999999</v>
      </c>
      <c r="Q27" s="198">
        <f t="shared" si="16"/>
        <v>1</v>
      </c>
    </row>
    <row r="28" spans="1:17" x14ac:dyDescent="0.2">
      <c r="A28" s="192" t="str">
        <f>'PLANILHA RESUMO'!A30</f>
        <v>19.0</v>
      </c>
      <c r="B28" s="193" t="str">
        <f>'PLANILHA RESUMO'!B30</f>
        <v>ACM</v>
      </c>
      <c r="C28" s="194">
        <f t="shared" si="0"/>
        <v>4.9425949357535963E-2</v>
      </c>
      <c r="D28" s="195">
        <f>'PLANILHA RESUMO'!D30</f>
        <v>259324.85</v>
      </c>
      <c r="E28" s="199"/>
      <c r="F28" s="200">
        <f t="shared" si="22"/>
        <v>0</v>
      </c>
      <c r="G28" s="199"/>
      <c r="H28" s="200">
        <f t="shared" si="23"/>
        <v>0</v>
      </c>
      <c r="I28" s="199"/>
      <c r="J28" s="200">
        <f t="shared" si="24"/>
        <v>0</v>
      </c>
      <c r="K28" s="196">
        <v>0.4</v>
      </c>
      <c r="L28" s="197">
        <f t="shared" si="25"/>
        <v>103729.94</v>
      </c>
      <c r="M28" s="196">
        <v>0.3</v>
      </c>
      <c r="N28" s="197">
        <f t="shared" si="21"/>
        <v>77797.455000000002</v>
      </c>
      <c r="O28" s="196">
        <v>0.3</v>
      </c>
      <c r="P28" s="197">
        <f t="shared" si="26"/>
        <v>77797.455000000002</v>
      </c>
      <c r="Q28" s="198">
        <f t="shared" si="16"/>
        <v>1</v>
      </c>
    </row>
    <row r="29" spans="1:17" x14ac:dyDescent="0.2">
      <c r="A29" s="192" t="str">
        <f>'PLANILHA RESUMO'!A31</f>
        <v>20.0</v>
      </c>
      <c r="B29" s="193" t="str">
        <f>'PLANILHA RESUMO'!B31</f>
        <v>URBANISMO</v>
      </c>
      <c r="C29" s="194">
        <f t="shared" si="0"/>
        <v>2.8742752375766627E-3</v>
      </c>
      <c r="D29" s="195">
        <f>'PLANILHA RESUMO'!D31</f>
        <v>15080.56</v>
      </c>
      <c r="E29" s="199"/>
      <c r="F29" s="200">
        <f t="shared" si="22"/>
        <v>0</v>
      </c>
      <c r="G29" s="199"/>
      <c r="H29" s="200">
        <f t="shared" si="23"/>
        <v>0</v>
      </c>
      <c r="I29" s="199"/>
      <c r="J29" s="200">
        <f t="shared" si="24"/>
        <v>0</v>
      </c>
      <c r="K29" s="199"/>
      <c r="L29" s="200">
        <f t="shared" si="25"/>
        <v>0</v>
      </c>
      <c r="M29" s="199"/>
      <c r="N29" s="200">
        <f t="shared" si="21"/>
        <v>0</v>
      </c>
      <c r="O29" s="196">
        <v>1</v>
      </c>
      <c r="P29" s="197">
        <f t="shared" si="26"/>
        <v>15080.56</v>
      </c>
      <c r="Q29" s="198">
        <f t="shared" si="16"/>
        <v>1</v>
      </c>
    </row>
    <row r="30" spans="1:17" x14ac:dyDescent="0.2">
      <c r="A30" s="192" t="str">
        <f>'PLANILHA RESUMO'!A32</f>
        <v>21.0</v>
      </c>
      <c r="B30" s="193" t="str">
        <f>'PLANILHA RESUMO'!B32</f>
        <v>LIMPEZA</v>
      </c>
      <c r="C30" s="194">
        <f t="shared" si="0"/>
        <v>7.9671836588699884E-4</v>
      </c>
      <c r="D30" s="195">
        <f>'PLANILHA RESUMO'!D32</f>
        <v>4180.17</v>
      </c>
      <c r="E30" s="199"/>
      <c r="F30" s="200">
        <f t="shared" si="22"/>
        <v>0</v>
      </c>
      <c r="G30" s="199"/>
      <c r="H30" s="200">
        <f t="shared" si="23"/>
        <v>0</v>
      </c>
      <c r="I30" s="199"/>
      <c r="J30" s="200">
        <f t="shared" si="24"/>
        <v>0</v>
      </c>
      <c r="K30" s="199"/>
      <c r="L30" s="200">
        <f t="shared" si="25"/>
        <v>0</v>
      </c>
      <c r="M30" s="199"/>
      <c r="N30" s="200">
        <f t="shared" si="21"/>
        <v>0</v>
      </c>
      <c r="O30" s="196">
        <v>1</v>
      </c>
      <c r="P30" s="197">
        <f t="shared" si="26"/>
        <v>4180.17</v>
      </c>
      <c r="Q30" s="198">
        <f t="shared" si="16"/>
        <v>1</v>
      </c>
    </row>
    <row r="31" spans="1:17" x14ac:dyDescent="0.2">
      <c r="A31" s="192" t="str">
        <f>'PLANILHA RESUMO'!A33</f>
        <v>22.0</v>
      </c>
      <c r="B31" s="193" t="str">
        <f>'PLANILHA RESUMO'!B33</f>
        <v>COBERTURA</v>
      </c>
      <c r="C31" s="194">
        <f t="shared" si="0"/>
        <v>8.2107132141839165E-2</v>
      </c>
      <c r="D31" s="195">
        <f>'PLANILHA RESUMO'!D33</f>
        <v>430794.35</v>
      </c>
      <c r="E31" s="199"/>
      <c r="F31" s="200">
        <f t="shared" ref="F31:F32" si="27">D31*E31</f>
        <v>0</v>
      </c>
      <c r="G31" s="199"/>
      <c r="H31" s="200">
        <f t="shared" ref="H31:H32" si="28">G31*D31</f>
        <v>0</v>
      </c>
      <c r="I31" s="199"/>
      <c r="J31" s="200">
        <f t="shared" ref="J31:J32" si="29">I31*D31</f>
        <v>0</v>
      </c>
      <c r="K31" s="196">
        <v>0.4</v>
      </c>
      <c r="L31" s="197">
        <f>K31*D31</f>
        <v>172317.74</v>
      </c>
      <c r="M31" s="196">
        <v>0.4</v>
      </c>
      <c r="N31" s="197">
        <f>M31*D31</f>
        <v>172317.74</v>
      </c>
      <c r="O31" s="196">
        <v>0.2</v>
      </c>
      <c r="P31" s="197">
        <f t="shared" ref="P31" si="30">O31*D31</f>
        <v>86158.87</v>
      </c>
      <c r="Q31" s="198">
        <f t="shared" si="16"/>
        <v>1</v>
      </c>
    </row>
    <row r="32" spans="1:17" x14ac:dyDescent="0.2">
      <c r="A32" s="192" t="str">
        <f>'PLANILHA RESUMO'!A34</f>
        <v>23.0</v>
      </c>
      <c r="B32" s="193" t="str">
        <f>'PLANILHA RESUMO'!B34</f>
        <v xml:space="preserve">ELEVADOR </v>
      </c>
      <c r="C32" s="194">
        <f t="shared" si="0"/>
        <v>9.126940764414429E-2</v>
      </c>
      <c r="D32" s="195">
        <f>'PLANILHA RESUMO'!D34</f>
        <v>478866.38</v>
      </c>
      <c r="E32" s="199"/>
      <c r="F32" s="200">
        <f t="shared" si="27"/>
        <v>0</v>
      </c>
      <c r="G32" s="199"/>
      <c r="H32" s="200">
        <f t="shared" si="28"/>
        <v>0</v>
      </c>
      <c r="I32" s="199"/>
      <c r="J32" s="200">
        <f t="shared" si="29"/>
        <v>0</v>
      </c>
      <c r="K32" s="199"/>
      <c r="L32" s="200">
        <f t="shared" ref="L32" si="31">K32*D32</f>
        <v>0</v>
      </c>
      <c r="M32" s="196">
        <v>0.5</v>
      </c>
      <c r="N32" s="197">
        <f>M32*D32</f>
        <v>239433.19</v>
      </c>
      <c r="O32" s="196">
        <v>0.5</v>
      </c>
      <c r="P32" s="197">
        <f>O32*D32</f>
        <v>239433.19</v>
      </c>
      <c r="Q32" s="198">
        <f t="shared" si="16"/>
        <v>1</v>
      </c>
    </row>
    <row r="33" spans="1:17" ht="12.75" thickBot="1" x14ac:dyDescent="0.25">
      <c r="A33" s="162"/>
      <c r="B33" s="163" t="s">
        <v>53</v>
      </c>
      <c r="C33" s="201">
        <f>SUM(C10:C32)</f>
        <v>1.0000000000000002</v>
      </c>
      <c r="D33" s="32">
        <f>SUM(D10:D32)</f>
        <v>5246734.8299999991</v>
      </c>
      <c r="E33" s="33">
        <f>F33/$D$33</f>
        <v>3.63036027494456E-2</v>
      </c>
      <c r="F33" s="32">
        <f>SUM(F10:F32)</f>
        <v>190475.37699999998</v>
      </c>
      <c r="G33" s="33">
        <f>H33/$D$33</f>
        <v>0.15008507026073586</v>
      </c>
      <c r="H33" s="32">
        <f>SUM(H10:H32)</f>
        <v>787456.56559999997</v>
      </c>
      <c r="I33" s="33">
        <f>J33/$D$33</f>
        <v>0.18309839866635688</v>
      </c>
      <c r="J33" s="32">
        <f>SUM(J10:J32)</f>
        <v>960668.74560000002</v>
      </c>
      <c r="K33" s="33">
        <f>L33/$D$33</f>
        <v>0.23674305798678991</v>
      </c>
      <c r="L33" s="32">
        <f>SUM(L10:L32)</f>
        <v>1242128.0481</v>
      </c>
      <c r="M33" s="33">
        <f>N33/$D$33</f>
        <v>0.28056199680287641</v>
      </c>
      <c r="N33" s="32">
        <f>SUM(N10:N32)</f>
        <v>1472034.4006000001</v>
      </c>
      <c r="O33" s="33">
        <f>P33/$D$33</f>
        <v>0.11320787353379552</v>
      </c>
      <c r="P33" s="32">
        <f>SUM(P10:P32)</f>
        <v>593971.69310000003</v>
      </c>
      <c r="Q33" s="261">
        <f>SUM(E33,G33,I33,K33,M33,O33)</f>
        <v>1.0000000000000002</v>
      </c>
    </row>
    <row r="34" spans="1:17" ht="15.75" customHeight="1" thickBot="1" x14ac:dyDescent="0.25">
      <c r="A34" s="162"/>
      <c r="B34" s="163" t="s">
        <v>54</v>
      </c>
      <c r="C34" s="162"/>
      <c r="D34" s="32"/>
      <c r="E34" s="33">
        <f>E33</f>
        <v>3.63036027494456E-2</v>
      </c>
      <c r="F34" s="32">
        <f>F33</f>
        <v>190475.37699999998</v>
      </c>
      <c r="G34" s="33">
        <f t="shared" ref="G34:P34" si="32">E34+G33</f>
        <v>0.18638867301018147</v>
      </c>
      <c r="H34" s="32">
        <f t="shared" si="32"/>
        <v>977931.94259999995</v>
      </c>
      <c r="I34" s="33">
        <f t="shared" si="32"/>
        <v>0.36948707167653838</v>
      </c>
      <c r="J34" s="32">
        <f t="shared" si="32"/>
        <v>1938600.6882</v>
      </c>
      <c r="K34" s="33">
        <f t="shared" si="32"/>
        <v>0.60623012966332834</v>
      </c>
      <c r="L34" s="32">
        <f t="shared" si="32"/>
        <v>3180728.7363</v>
      </c>
      <c r="M34" s="33">
        <f t="shared" si="32"/>
        <v>0.88679212646620476</v>
      </c>
      <c r="N34" s="32">
        <f t="shared" si="32"/>
        <v>4652763.1369000003</v>
      </c>
      <c r="O34" s="33">
        <f t="shared" si="32"/>
        <v>1.0000000000000002</v>
      </c>
      <c r="P34" s="32">
        <f t="shared" si="32"/>
        <v>5246734.83</v>
      </c>
      <c r="Q34" s="262"/>
    </row>
  </sheetData>
  <mergeCells count="12">
    <mergeCell ref="Q33:Q34"/>
    <mergeCell ref="D8:D9"/>
    <mergeCell ref="C8:C9"/>
    <mergeCell ref="A8:A9"/>
    <mergeCell ref="B8:B9"/>
    <mergeCell ref="Q8:Q9"/>
    <mergeCell ref="O8:P8"/>
    <mergeCell ref="E8:F8"/>
    <mergeCell ref="G8:H8"/>
    <mergeCell ref="I8:J8"/>
    <mergeCell ref="K8:L8"/>
    <mergeCell ref="M8:N8"/>
  </mergeCells>
  <pageMargins left="0.511811024" right="0.511811024" top="1.1041666666666701" bottom="0.78740157499999996" header="0.31496062000000002" footer="0.31496062000000002"/>
  <pageSetup paperSize="9" orientation="landscape" r:id="rId1"/>
  <headerFooter>
    <oddHeader>&amp;C&amp;G</oddHeader>
    <oddFooter>&amp;L&amp;"-,Negrito"&amp;10&amp;K01+042PREFEITURA MUNICIPAL DE VÁRZEA GRANDE
Secretaria de Viação, Obras e Urbanismo
Av. Castelo Branco - Centro Sul, Várzea Grande&amp;C&amp;10&amp;K01+039&amp;P / &amp;N&amp;R&amp;"-,Negrito"&amp;10&amp;K01+041&amp;A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"/>
  <sheetViews>
    <sheetView showGridLines="0" view="pageLayout" topLeftCell="A43" zoomScale="90" zoomScaleNormal="100" zoomScalePageLayoutView="90" workbookViewId="0">
      <selection activeCell="A4" sqref="A4:J4"/>
    </sheetView>
  </sheetViews>
  <sheetFormatPr defaultColWidth="9.140625" defaultRowHeight="12.75" x14ac:dyDescent="0.25"/>
  <cols>
    <col min="1" max="1" width="5.7109375" style="26" bestFit="1" customWidth="1"/>
    <col min="2" max="2" width="41.5703125" style="26" customWidth="1"/>
    <col min="3" max="3" width="8.85546875" style="8" bestFit="1" customWidth="1"/>
    <col min="4" max="4" width="8.28515625" style="26" bestFit="1" customWidth="1"/>
    <col min="5" max="6" width="8.42578125" style="26" bestFit="1" customWidth="1"/>
    <col min="7" max="7" width="4.7109375" style="26" bestFit="1" customWidth="1"/>
    <col min="8" max="9" width="5.28515625" style="26" bestFit="1" customWidth="1"/>
    <col min="10" max="10" width="7.85546875" style="26" bestFit="1" customWidth="1"/>
    <col min="11" max="11" width="12.140625" style="26" bestFit="1" customWidth="1"/>
    <col min="12" max="12" width="9.5703125" style="26" bestFit="1" customWidth="1"/>
    <col min="13" max="13" width="7.42578125" style="26" bestFit="1" customWidth="1"/>
    <col min="14" max="16384" width="9.140625" style="26"/>
  </cols>
  <sheetData>
    <row r="1" spans="1:13" x14ac:dyDescent="0.25">
      <c r="A1" s="224" t="s">
        <v>207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s="1" customFormat="1" ht="25.5" x14ac:dyDescent="0.25">
      <c r="A2" s="202" t="s">
        <v>0</v>
      </c>
      <c r="B2" s="202" t="s">
        <v>3</v>
      </c>
      <c r="C2" s="203" t="s">
        <v>128</v>
      </c>
      <c r="D2" s="202" t="s">
        <v>120</v>
      </c>
      <c r="E2" s="202" t="s">
        <v>121</v>
      </c>
      <c r="F2" s="202" t="s">
        <v>122</v>
      </c>
      <c r="G2" s="202" t="s">
        <v>265</v>
      </c>
      <c r="H2" s="202" t="s">
        <v>4</v>
      </c>
      <c r="I2" s="202" t="s">
        <v>127</v>
      </c>
      <c r="J2" s="202" t="s">
        <v>123</v>
      </c>
      <c r="K2" s="202" t="s">
        <v>124</v>
      </c>
      <c r="L2" s="202" t="s">
        <v>125</v>
      </c>
      <c r="M2" s="202" t="s">
        <v>2</v>
      </c>
    </row>
    <row r="3" spans="1:13" s="69" customFormat="1" ht="51.75" thickBot="1" x14ac:dyDescent="0.3">
      <c r="A3" s="1">
        <v>1</v>
      </c>
      <c r="B3" s="2" t="s">
        <v>130</v>
      </c>
      <c r="C3" s="118" t="s">
        <v>129</v>
      </c>
      <c r="D3" s="1" t="s">
        <v>264</v>
      </c>
      <c r="E3" s="1" t="s">
        <v>264</v>
      </c>
      <c r="F3" s="1">
        <v>1</v>
      </c>
      <c r="G3" s="1">
        <v>30</v>
      </c>
      <c r="H3" s="1" t="s">
        <v>126</v>
      </c>
      <c r="I3" s="116">
        <v>9</v>
      </c>
      <c r="J3" s="206">
        <v>2.02</v>
      </c>
      <c r="K3" s="117">
        <f>TRUNC((((I3*G3)*F3)*J3),2)</f>
        <v>545.4</v>
      </c>
      <c r="L3" s="1" t="s">
        <v>219</v>
      </c>
      <c r="M3" s="1">
        <v>100947</v>
      </c>
    </row>
    <row r="4" spans="1:13" ht="13.5" thickTop="1" x14ac:dyDescent="0.25">
      <c r="A4" s="270" t="s">
        <v>131</v>
      </c>
      <c r="B4" s="270"/>
      <c r="C4" s="270"/>
      <c r="D4" s="270"/>
      <c r="E4" s="270"/>
      <c r="F4" s="270"/>
      <c r="G4" s="270"/>
      <c r="H4" s="270"/>
      <c r="I4" s="270"/>
      <c r="J4" s="270"/>
      <c r="K4" s="204">
        <f>TRUNC(SUM(K3:K3),2)</f>
        <v>545.4</v>
      </c>
      <c r="L4" s="205"/>
      <c r="M4" s="205"/>
    </row>
  </sheetData>
  <mergeCells count="2">
    <mergeCell ref="A1:M1"/>
    <mergeCell ref="A4:J4"/>
  </mergeCells>
  <pageMargins left="0.511811024" right="0.511811024" top="1.7708333333333333" bottom="0.78740157499999996" header="0.31496062000000002" footer="0.31496062000000002"/>
  <pageSetup paperSize="9" orientation="landscape" r:id="rId1"/>
  <headerFooter>
    <oddHeader>&amp;C&amp;G</oddHeader>
    <oddFooter>&amp;L&amp;"-,Negrito"&amp;K01+047PREFEITURA MUNICIPAL DE VÁRZEA GRANDE
Secretaria de Viação, Obras e Urbanismo
Av. Castelo Branco - Centro Sul, Várzea Grande&amp;C&amp;10&amp;P / &amp;N&amp;R&amp;K01+045&amp;A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2"/>
  <sheetViews>
    <sheetView showGridLines="0" view="pageLayout" zoomScaleNormal="100" workbookViewId="0">
      <selection activeCell="C14" sqref="C14"/>
    </sheetView>
  </sheetViews>
  <sheetFormatPr defaultRowHeight="15" x14ac:dyDescent="0.25"/>
  <cols>
    <col min="1" max="1" width="31.7109375" customWidth="1"/>
    <col min="2" max="2" width="18.42578125" customWidth="1"/>
    <col min="3" max="3" width="19.5703125" customWidth="1"/>
  </cols>
  <sheetData>
    <row r="1" spans="1:3" x14ac:dyDescent="0.25">
      <c r="A1" s="272" t="s">
        <v>82</v>
      </c>
      <c r="B1" s="272"/>
      <c r="C1" s="272"/>
    </row>
    <row r="2" spans="1:3" x14ac:dyDescent="0.25">
      <c r="A2" s="273" t="s">
        <v>67</v>
      </c>
      <c r="B2" s="273"/>
      <c r="C2" s="86" t="s">
        <v>68</v>
      </c>
    </row>
    <row r="3" spans="1:3" x14ac:dyDescent="0.25">
      <c r="A3" s="74" t="s">
        <v>69</v>
      </c>
      <c r="B3" s="75"/>
      <c r="C3" s="78">
        <v>0.04</v>
      </c>
    </row>
    <row r="4" spans="1:3" x14ac:dyDescent="0.25">
      <c r="A4" s="74" t="s">
        <v>70</v>
      </c>
      <c r="B4" s="75"/>
      <c r="C4" s="78">
        <v>1.23E-2</v>
      </c>
    </row>
    <row r="5" spans="1:3" x14ac:dyDescent="0.25">
      <c r="A5" s="74" t="s">
        <v>79</v>
      </c>
      <c r="B5" s="75"/>
      <c r="C5" s="78">
        <v>1.2699999999999999E-2</v>
      </c>
    </row>
    <row r="6" spans="1:3" x14ac:dyDescent="0.25">
      <c r="A6" s="74" t="s">
        <v>80</v>
      </c>
      <c r="B6" s="274"/>
      <c r="C6" s="78">
        <v>8.0000000000000002E-3</v>
      </c>
    </row>
    <row r="7" spans="1:3" x14ac:dyDescent="0.25">
      <c r="A7" s="74" t="s">
        <v>78</v>
      </c>
      <c r="B7" s="274"/>
      <c r="C7" s="78">
        <v>7.3999999999999996E-2</v>
      </c>
    </row>
    <row r="8" spans="1:3" x14ac:dyDescent="0.25">
      <c r="A8" s="74"/>
      <c r="B8" s="76" t="s">
        <v>71</v>
      </c>
      <c r="C8" s="79">
        <f>SUM(C3:C7)</f>
        <v>0.14700000000000002</v>
      </c>
    </row>
    <row r="9" spans="1:3" x14ac:dyDescent="0.25">
      <c r="A9" s="275" t="s">
        <v>72</v>
      </c>
      <c r="B9" s="275"/>
      <c r="C9" s="86" t="s">
        <v>68</v>
      </c>
    </row>
    <row r="10" spans="1:3" x14ac:dyDescent="0.25">
      <c r="A10" s="80" t="s">
        <v>73</v>
      </c>
      <c r="B10" s="74"/>
      <c r="C10" s="81">
        <v>6.4999999999999997E-3</v>
      </c>
    </row>
    <row r="11" spans="1:3" x14ac:dyDescent="0.25">
      <c r="A11" s="80" t="s">
        <v>74</v>
      </c>
      <c r="B11" s="74"/>
      <c r="C11" s="81">
        <v>0.03</v>
      </c>
    </row>
    <row r="12" spans="1:3" x14ac:dyDescent="0.25">
      <c r="A12" s="80" t="s">
        <v>75</v>
      </c>
      <c r="B12" s="74"/>
      <c r="C12" s="81">
        <v>0.03</v>
      </c>
    </row>
    <row r="13" spans="1:3" x14ac:dyDescent="0.25">
      <c r="A13" s="74" t="s">
        <v>81</v>
      </c>
      <c r="B13" s="74"/>
      <c r="C13" s="81">
        <v>4.4999999999999998E-2</v>
      </c>
    </row>
    <row r="14" spans="1:3" x14ac:dyDescent="0.25">
      <c r="A14" s="74"/>
      <c r="B14" s="76" t="s">
        <v>71</v>
      </c>
      <c r="C14" s="79">
        <f>SUM(C10:C13)</f>
        <v>0.1115</v>
      </c>
    </row>
    <row r="15" spans="1:3" ht="15.75" x14ac:dyDescent="0.25">
      <c r="A15" s="87" t="s">
        <v>76</v>
      </c>
      <c r="B15" s="88"/>
      <c r="C15" s="89">
        <f>((((1+C3+C5+C6)*(1+C4)*(1+C7))/(1-C14))-1)</f>
        <v>0.29792218248733837</v>
      </c>
    </row>
    <row r="16" spans="1:3" x14ac:dyDescent="0.25">
      <c r="A16" s="74"/>
      <c r="B16" s="74"/>
      <c r="C16" s="75"/>
    </row>
    <row r="17" spans="1:3" x14ac:dyDescent="0.25">
      <c r="A17" s="74"/>
      <c r="B17" s="74"/>
      <c r="C17" s="75"/>
    </row>
    <row r="18" spans="1:3" x14ac:dyDescent="0.25">
      <c r="A18" s="82"/>
      <c r="B18" s="82"/>
      <c r="C18" s="82"/>
    </row>
    <row r="19" spans="1:3" x14ac:dyDescent="0.25">
      <c r="A19" s="77"/>
      <c r="B19" s="74"/>
      <c r="C19" s="83"/>
    </row>
    <row r="20" spans="1:3" x14ac:dyDescent="0.25">
      <c r="A20" s="77"/>
      <c r="B20" s="74"/>
      <c r="C20" s="83"/>
    </row>
    <row r="21" spans="1:3" x14ac:dyDescent="0.25">
      <c r="A21" s="84" t="s">
        <v>77</v>
      </c>
      <c r="B21" s="276"/>
      <c r="C21" s="276"/>
    </row>
    <row r="22" spans="1:3" x14ac:dyDescent="0.25">
      <c r="A22" s="85" t="s">
        <v>205</v>
      </c>
      <c r="B22" s="271"/>
      <c r="C22" s="271"/>
    </row>
  </sheetData>
  <mergeCells count="6">
    <mergeCell ref="B22:C22"/>
    <mergeCell ref="A1:C1"/>
    <mergeCell ref="A2:B2"/>
    <mergeCell ref="B6:B7"/>
    <mergeCell ref="A9:B9"/>
    <mergeCell ref="B21:C21"/>
  </mergeCells>
  <pageMargins left="0.511811024" right="0.511811024" top="2.4053125" bottom="0.78740157499999996" header="0.31496062000000002" footer="0.31496062000000002"/>
  <pageSetup paperSize="9" scale="128" orientation="portrait" r:id="rId1"/>
  <headerFooter>
    <oddHeader>&amp;C&amp;8&amp;G</oddHeader>
    <oddFooter>&amp;L&amp;"-,Negrito"&amp;8&amp;K01+047PREFEITURA MUNICIPAL DE VÁRZEA GRANDE
Secretaria de Viação, Obras e Urbanismo
Av. Castelo Branco - Centro Sul, Várzea Grande&amp;R&amp;8&amp;K01+046&amp;A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2"/>
  <sheetViews>
    <sheetView showGridLines="0" view="pageLayout" zoomScaleNormal="100" workbookViewId="0">
      <selection activeCell="A14" sqref="A14"/>
    </sheetView>
  </sheetViews>
  <sheetFormatPr defaultRowHeight="15" x14ac:dyDescent="0.25"/>
  <cols>
    <col min="1" max="1" width="31.7109375" customWidth="1"/>
    <col min="2" max="2" width="18.42578125" customWidth="1"/>
    <col min="3" max="3" width="19.5703125" customWidth="1"/>
  </cols>
  <sheetData>
    <row r="1" spans="1:3" x14ac:dyDescent="0.25">
      <c r="A1" s="272" t="s">
        <v>1149</v>
      </c>
      <c r="B1" s="272"/>
      <c r="C1" s="272"/>
    </row>
    <row r="2" spans="1:3" x14ac:dyDescent="0.25">
      <c r="A2" s="273" t="s">
        <v>67</v>
      </c>
      <c r="B2" s="273"/>
      <c r="C2" s="86" t="s">
        <v>68</v>
      </c>
    </row>
    <row r="3" spans="1:3" x14ac:dyDescent="0.25">
      <c r="A3" s="74" t="s">
        <v>69</v>
      </c>
      <c r="B3" s="75"/>
      <c r="C3" s="78">
        <v>3.4500000000000003E-2</v>
      </c>
    </row>
    <row r="4" spans="1:3" x14ac:dyDescent="0.25">
      <c r="A4" s="74" t="s">
        <v>70</v>
      </c>
      <c r="B4" s="75"/>
      <c r="C4" s="78">
        <v>8.5000000000000006E-3</v>
      </c>
    </row>
    <row r="5" spans="1:3" x14ac:dyDescent="0.25">
      <c r="A5" s="74" t="s">
        <v>79</v>
      </c>
      <c r="B5" s="75"/>
      <c r="C5" s="78">
        <v>8.5000000000000006E-3</v>
      </c>
    </row>
    <row r="6" spans="1:3" x14ac:dyDescent="0.25">
      <c r="A6" s="74" t="s">
        <v>80</v>
      </c>
      <c r="B6" s="274"/>
      <c r="C6" s="78">
        <v>4.7999999999999996E-3</v>
      </c>
    </row>
    <row r="7" spans="1:3" x14ac:dyDescent="0.25">
      <c r="A7" s="74" t="s">
        <v>78</v>
      </c>
      <c r="B7" s="274"/>
      <c r="C7" s="78">
        <v>5.11E-2</v>
      </c>
    </row>
    <row r="8" spans="1:3" x14ac:dyDescent="0.25">
      <c r="A8" s="74"/>
      <c r="B8" s="76" t="s">
        <v>71</v>
      </c>
      <c r="C8" s="79">
        <f>SUM(C3:C7)</f>
        <v>0.1074</v>
      </c>
    </row>
    <row r="9" spans="1:3" x14ac:dyDescent="0.25">
      <c r="A9" s="275" t="s">
        <v>72</v>
      </c>
      <c r="B9" s="275"/>
      <c r="C9" s="86" t="s">
        <v>68</v>
      </c>
    </row>
    <row r="10" spans="1:3" x14ac:dyDescent="0.25">
      <c r="A10" s="80" t="s">
        <v>73</v>
      </c>
      <c r="B10" s="74"/>
      <c r="C10" s="81">
        <v>6.4999999999999997E-3</v>
      </c>
    </row>
    <row r="11" spans="1:3" x14ac:dyDescent="0.25">
      <c r="A11" s="80" t="s">
        <v>74</v>
      </c>
      <c r="B11" s="74"/>
      <c r="C11" s="81">
        <v>0.03</v>
      </c>
    </row>
    <row r="12" spans="1:3" x14ac:dyDescent="0.25">
      <c r="A12" s="80" t="s">
        <v>75</v>
      </c>
      <c r="B12" s="74"/>
      <c r="C12" s="81">
        <v>0</v>
      </c>
    </row>
    <row r="13" spans="1:3" x14ac:dyDescent="0.25">
      <c r="A13" s="74" t="s">
        <v>81</v>
      </c>
      <c r="B13" s="74"/>
      <c r="C13" s="81">
        <v>4.4999999999999998E-2</v>
      </c>
    </row>
    <row r="14" spans="1:3" x14ac:dyDescent="0.25">
      <c r="A14" s="74"/>
      <c r="B14" s="76" t="s">
        <v>71</v>
      </c>
      <c r="C14" s="79">
        <f>SUM(C10:C13)</f>
        <v>8.1499999999999989E-2</v>
      </c>
    </row>
    <row r="15" spans="1:3" ht="15.75" x14ac:dyDescent="0.25">
      <c r="A15" s="87" t="s">
        <v>76</v>
      </c>
      <c r="B15" s="88"/>
      <c r="C15" s="89">
        <f>((((1+C3+C5+C6)*(1+C4)*(1+C7))/(1-C14))-1)</f>
        <v>0.20925856497550321</v>
      </c>
    </row>
    <row r="16" spans="1:3" x14ac:dyDescent="0.25">
      <c r="A16" s="74"/>
      <c r="B16" s="74"/>
      <c r="C16" s="75"/>
    </row>
    <row r="17" spans="1:3" x14ac:dyDescent="0.25">
      <c r="A17" s="74"/>
      <c r="B17" s="74"/>
      <c r="C17" s="75"/>
    </row>
    <row r="18" spans="1:3" x14ac:dyDescent="0.25">
      <c r="A18" s="82"/>
      <c r="B18" s="82"/>
      <c r="C18" s="82"/>
    </row>
    <row r="19" spans="1:3" x14ac:dyDescent="0.25">
      <c r="A19" s="77"/>
      <c r="B19" s="74"/>
      <c r="C19" s="83"/>
    </row>
    <row r="20" spans="1:3" x14ac:dyDescent="0.25">
      <c r="A20" s="77"/>
      <c r="B20" s="74"/>
      <c r="C20" s="83"/>
    </row>
    <row r="21" spans="1:3" x14ac:dyDescent="0.25">
      <c r="A21" s="84" t="s">
        <v>77</v>
      </c>
      <c r="B21" s="276"/>
      <c r="C21" s="276"/>
    </row>
    <row r="22" spans="1:3" x14ac:dyDescent="0.25">
      <c r="A22" s="85" t="s">
        <v>205</v>
      </c>
      <c r="B22" s="271"/>
      <c r="C22" s="271"/>
    </row>
  </sheetData>
  <mergeCells count="6">
    <mergeCell ref="B22:C22"/>
    <mergeCell ref="A1:C1"/>
    <mergeCell ref="A2:B2"/>
    <mergeCell ref="B6:B7"/>
    <mergeCell ref="A9:B9"/>
    <mergeCell ref="B21:C21"/>
  </mergeCells>
  <pageMargins left="0.511811024" right="0.511811024" top="2.4053125" bottom="0.78740157499999996" header="0.31496062000000002" footer="0.31496062000000002"/>
  <pageSetup paperSize="9" scale="128" orientation="portrait" r:id="rId1"/>
  <headerFooter>
    <oddHeader>&amp;C&amp;8&amp;G</oddHeader>
    <oddFooter>&amp;L&amp;"-,Negrito"&amp;8&amp;K01+047PREFEITURA MUNICIPAL DE VÁRZEA GRANDE
Secretaria de Viação, Obras e Urbanismo
Av. Castelo Branco - Centro Sul, Várzea Grande&amp;R&amp;8&amp;K01+046&amp;A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showGridLines="0" view="pageLayout" zoomScaleNormal="100" workbookViewId="0">
      <selection activeCell="D8" sqref="D8"/>
    </sheetView>
  </sheetViews>
  <sheetFormatPr defaultColWidth="9.140625" defaultRowHeight="15" x14ac:dyDescent="0.25"/>
  <cols>
    <col min="1" max="1" width="13.85546875" style="119" customWidth="1"/>
    <col min="2" max="2" width="48" style="119" customWidth="1"/>
    <col min="3" max="3" width="15.140625" style="119" customWidth="1"/>
    <col min="4" max="4" width="20" style="119" customWidth="1"/>
    <col min="5" max="16384" width="9.140625" style="119"/>
  </cols>
  <sheetData>
    <row r="1" spans="1:4" ht="15.75" thickBot="1" x14ac:dyDescent="0.3">
      <c r="A1" s="282" t="s">
        <v>198</v>
      </c>
      <c r="B1" s="283"/>
      <c r="C1" s="283"/>
      <c r="D1" s="284"/>
    </row>
    <row r="2" spans="1:4" x14ac:dyDescent="0.25">
      <c r="A2" s="285" t="s">
        <v>98</v>
      </c>
      <c r="B2" s="287" t="s">
        <v>3</v>
      </c>
      <c r="C2" s="287" t="s">
        <v>132</v>
      </c>
      <c r="D2" s="289"/>
    </row>
    <row r="3" spans="1:4" ht="15.75" thickBot="1" x14ac:dyDescent="0.3">
      <c r="A3" s="286"/>
      <c r="B3" s="288"/>
      <c r="C3" s="129" t="s">
        <v>133</v>
      </c>
      <c r="D3" s="130" t="s">
        <v>134</v>
      </c>
    </row>
    <row r="4" spans="1:4" x14ac:dyDescent="0.25">
      <c r="A4" s="277" t="s">
        <v>135</v>
      </c>
      <c r="B4" s="278"/>
      <c r="C4" s="278"/>
      <c r="D4" s="279"/>
    </row>
    <row r="5" spans="1:4" x14ac:dyDescent="0.25">
      <c r="A5" s="120" t="s">
        <v>136</v>
      </c>
      <c r="B5" s="121" t="s">
        <v>137</v>
      </c>
      <c r="C5" s="122">
        <v>0</v>
      </c>
      <c r="D5" s="123">
        <v>0</v>
      </c>
    </row>
    <row r="6" spans="1:4" x14ac:dyDescent="0.25">
      <c r="A6" s="120" t="s">
        <v>138</v>
      </c>
      <c r="B6" s="121" t="s">
        <v>139</v>
      </c>
      <c r="C6" s="122">
        <v>1.4999999999999999E-2</v>
      </c>
      <c r="D6" s="123">
        <v>1.4999999999999999E-2</v>
      </c>
    </row>
    <row r="7" spans="1:4" x14ac:dyDescent="0.25">
      <c r="A7" s="120" t="s">
        <v>140</v>
      </c>
      <c r="B7" s="121" t="s">
        <v>141</v>
      </c>
      <c r="C7" s="122">
        <v>0.01</v>
      </c>
      <c r="D7" s="123">
        <v>0.01</v>
      </c>
    </row>
    <row r="8" spans="1:4" x14ac:dyDescent="0.25">
      <c r="A8" s="120" t="s">
        <v>142</v>
      </c>
      <c r="B8" s="121" t="s">
        <v>143</v>
      </c>
      <c r="C8" s="122">
        <v>2E-3</v>
      </c>
      <c r="D8" s="123">
        <v>2E-3</v>
      </c>
    </row>
    <row r="9" spans="1:4" x14ac:dyDescent="0.25">
      <c r="A9" s="120" t="s">
        <v>144</v>
      </c>
      <c r="B9" s="121" t="s">
        <v>145</v>
      </c>
      <c r="C9" s="122">
        <v>6.0000000000000001E-3</v>
      </c>
      <c r="D9" s="123">
        <v>6.0000000000000001E-3</v>
      </c>
    </row>
    <row r="10" spans="1:4" x14ac:dyDescent="0.25">
      <c r="A10" s="120" t="s">
        <v>146</v>
      </c>
      <c r="B10" s="121" t="s">
        <v>147</v>
      </c>
      <c r="C10" s="122">
        <v>2.5000000000000001E-2</v>
      </c>
      <c r="D10" s="123">
        <v>2.5000000000000001E-2</v>
      </c>
    </row>
    <row r="11" spans="1:4" x14ac:dyDescent="0.25">
      <c r="A11" s="120" t="s">
        <v>148</v>
      </c>
      <c r="B11" s="121" t="s">
        <v>149</v>
      </c>
      <c r="C11" s="122">
        <v>0.03</v>
      </c>
      <c r="D11" s="123">
        <v>0.03</v>
      </c>
    </row>
    <row r="12" spans="1:4" x14ac:dyDescent="0.25">
      <c r="A12" s="120" t="s">
        <v>150</v>
      </c>
      <c r="B12" s="121" t="s">
        <v>151</v>
      </c>
      <c r="C12" s="122">
        <v>0.08</v>
      </c>
      <c r="D12" s="123">
        <v>0.08</v>
      </c>
    </row>
    <row r="13" spans="1:4" x14ac:dyDescent="0.25">
      <c r="A13" s="120" t="s">
        <v>152</v>
      </c>
      <c r="B13" s="121" t="s">
        <v>153</v>
      </c>
      <c r="C13" s="122">
        <v>0</v>
      </c>
      <c r="D13" s="123">
        <v>0</v>
      </c>
    </row>
    <row r="14" spans="1:4" x14ac:dyDescent="0.25">
      <c r="A14" s="124" t="s">
        <v>154</v>
      </c>
      <c r="B14" s="125" t="s">
        <v>155</v>
      </c>
      <c r="C14" s="126">
        <v>0.16800000000000001</v>
      </c>
      <c r="D14" s="127">
        <v>0.16800000000000001</v>
      </c>
    </row>
    <row r="15" spans="1:4" x14ac:dyDescent="0.25">
      <c r="A15" s="277" t="s">
        <v>156</v>
      </c>
      <c r="B15" s="278"/>
      <c r="C15" s="278"/>
      <c r="D15" s="279"/>
    </row>
    <row r="16" spans="1:4" x14ac:dyDescent="0.25">
      <c r="A16" s="120" t="s">
        <v>157</v>
      </c>
      <c r="B16" s="121" t="s">
        <v>158</v>
      </c>
      <c r="C16" s="122">
        <v>0.17780000000000001</v>
      </c>
      <c r="D16" s="128" t="s">
        <v>159</v>
      </c>
    </row>
    <row r="17" spans="1:4" x14ac:dyDescent="0.25">
      <c r="A17" s="120" t="s">
        <v>160</v>
      </c>
      <c r="B17" s="121" t="s">
        <v>161</v>
      </c>
      <c r="C17" s="122">
        <v>3.6700000000000003E-2</v>
      </c>
      <c r="D17" s="128" t="s">
        <v>159</v>
      </c>
    </row>
    <row r="18" spans="1:4" x14ac:dyDescent="0.25">
      <c r="A18" s="120" t="s">
        <v>162</v>
      </c>
      <c r="B18" s="121" t="s">
        <v>163</v>
      </c>
      <c r="C18" s="122">
        <v>9.1999999999999998E-3</v>
      </c>
      <c r="D18" s="123">
        <v>6.8999999999999999E-3</v>
      </c>
    </row>
    <row r="19" spans="1:4" x14ac:dyDescent="0.25">
      <c r="A19" s="120" t="s">
        <v>164</v>
      </c>
      <c r="B19" s="121" t="s">
        <v>165</v>
      </c>
      <c r="C19" s="122">
        <v>0.11070000000000001</v>
      </c>
      <c r="D19" s="123">
        <v>8.3299999999999999E-2</v>
      </c>
    </row>
    <row r="20" spans="1:4" x14ac:dyDescent="0.25">
      <c r="A20" s="120" t="s">
        <v>166</v>
      </c>
      <c r="B20" s="121" t="s">
        <v>167</v>
      </c>
      <c r="C20" s="122">
        <v>8.0000000000000004E-4</v>
      </c>
      <c r="D20" s="123">
        <v>5.9999999999999995E-4</v>
      </c>
    </row>
    <row r="21" spans="1:4" x14ac:dyDescent="0.25">
      <c r="A21" s="120" t="s">
        <v>168</v>
      </c>
      <c r="B21" s="121" t="s">
        <v>169</v>
      </c>
      <c r="C21" s="122">
        <v>7.4000000000000003E-3</v>
      </c>
      <c r="D21" s="123">
        <v>5.5999999999999999E-3</v>
      </c>
    </row>
    <row r="22" spans="1:4" x14ac:dyDescent="0.25">
      <c r="A22" s="120" t="s">
        <v>170</v>
      </c>
      <c r="B22" s="121" t="s">
        <v>171</v>
      </c>
      <c r="C22" s="122">
        <v>1.0999999999999999E-2</v>
      </c>
      <c r="D22" s="128" t="s">
        <v>159</v>
      </c>
    </row>
    <row r="23" spans="1:4" x14ac:dyDescent="0.25">
      <c r="A23" s="120" t="s">
        <v>172</v>
      </c>
      <c r="B23" s="121" t="s">
        <v>173</v>
      </c>
      <c r="C23" s="122">
        <v>1.2999999999999999E-3</v>
      </c>
      <c r="D23" s="123">
        <v>8.9999999999999998E-4</v>
      </c>
    </row>
    <row r="24" spans="1:4" x14ac:dyDescent="0.25">
      <c r="A24" s="120" t="s">
        <v>174</v>
      </c>
      <c r="B24" s="121" t="s">
        <v>175</v>
      </c>
      <c r="C24" s="122">
        <v>0.1376</v>
      </c>
      <c r="D24" s="123">
        <v>0.1036</v>
      </c>
    </row>
    <row r="25" spans="1:4" x14ac:dyDescent="0.25">
      <c r="A25" s="120" t="s">
        <v>176</v>
      </c>
      <c r="B25" s="121" t="s">
        <v>177</v>
      </c>
      <c r="C25" s="122">
        <v>2.9999999999999997E-4</v>
      </c>
      <c r="D25" s="123">
        <v>2.0000000000000001E-4</v>
      </c>
    </row>
    <row r="26" spans="1:4" x14ac:dyDescent="0.25">
      <c r="A26" s="124" t="s">
        <v>178</v>
      </c>
      <c r="B26" s="125" t="s">
        <v>155</v>
      </c>
      <c r="C26" s="126">
        <v>0.49280000000000002</v>
      </c>
      <c r="D26" s="127">
        <v>0.2011</v>
      </c>
    </row>
    <row r="27" spans="1:4" x14ac:dyDescent="0.25">
      <c r="A27" s="277" t="s">
        <v>179</v>
      </c>
      <c r="B27" s="278"/>
      <c r="C27" s="278"/>
      <c r="D27" s="279"/>
    </row>
    <row r="28" spans="1:4" x14ac:dyDescent="0.25">
      <c r="A28" s="120" t="s">
        <v>180</v>
      </c>
      <c r="B28" s="121" t="s">
        <v>181</v>
      </c>
      <c r="C28" s="122">
        <v>8.2799999999999999E-2</v>
      </c>
      <c r="D28" s="123">
        <v>6.2300000000000001E-2</v>
      </c>
    </row>
    <row r="29" spans="1:4" x14ac:dyDescent="0.25">
      <c r="A29" s="120" t="s">
        <v>182</v>
      </c>
      <c r="B29" s="121" t="s">
        <v>183</v>
      </c>
      <c r="C29" s="122">
        <v>2E-3</v>
      </c>
      <c r="D29" s="123">
        <v>1.5E-3</v>
      </c>
    </row>
    <row r="30" spans="1:4" x14ac:dyDescent="0.25">
      <c r="A30" s="120" t="s">
        <v>184</v>
      </c>
      <c r="B30" s="121" t="s">
        <v>185</v>
      </c>
      <c r="C30" s="122">
        <v>9.2999999999999992E-3</v>
      </c>
      <c r="D30" s="123">
        <v>7.0000000000000001E-3</v>
      </c>
    </row>
    <row r="31" spans="1:4" x14ac:dyDescent="0.25">
      <c r="A31" s="120" t="s">
        <v>186</v>
      </c>
      <c r="B31" s="121" t="s">
        <v>187</v>
      </c>
      <c r="C31" s="122">
        <v>4.8399999999999999E-2</v>
      </c>
      <c r="D31" s="123">
        <v>3.6499999999999998E-2</v>
      </c>
    </row>
    <row r="32" spans="1:4" x14ac:dyDescent="0.25">
      <c r="A32" s="120" t="s">
        <v>188</v>
      </c>
      <c r="B32" s="121" t="s">
        <v>189</v>
      </c>
      <c r="C32" s="122">
        <v>7.0000000000000001E-3</v>
      </c>
      <c r="D32" s="123">
        <v>5.1999999999999998E-3</v>
      </c>
    </row>
    <row r="33" spans="1:4" x14ac:dyDescent="0.25">
      <c r="A33" s="124" t="s">
        <v>190</v>
      </c>
      <c r="B33" s="125" t="s">
        <v>155</v>
      </c>
      <c r="C33" s="126">
        <v>0.14949999999999999</v>
      </c>
      <c r="D33" s="127">
        <v>0.1125</v>
      </c>
    </row>
    <row r="34" spans="1:4" x14ac:dyDescent="0.25">
      <c r="A34" s="277" t="s">
        <v>191</v>
      </c>
      <c r="B34" s="278"/>
      <c r="C34" s="278"/>
      <c r="D34" s="279"/>
    </row>
    <row r="35" spans="1:4" x14ac:dyDescent="0.25">
      <c r="A35" s="120" t="s">
        <v>192</v>
      </c>
      <c r="B35" s="121" t="s">
        <v>193</v>
      </c>
      <c r="C35" s="122">
        <v>8.2799999999999999E-2</v>
      </c>
      <c r="D35" s="123">
        <v>3.3799999999999997E-2</v>
      </c>
    </row>
    <row r="36" spans="1:4" ht="24" x14ac:dyDescent="0.25">
      <c r="A36" s="120" t="s">
        <v>194</v>
      </c>
      <c r="B36" s="121" t="s">
        <v>195</v>
      </c>
      <c r="C36" s="122">
        <v>7.0000000000000001E-3</v>
      </c>
      <c r="D36" s="123">
        <v>5.1999999999999998E-3</v>
      </c>
    </row>
    <row r="37" spans="1:4" x14ac:dyDescent="0.25">
      <c r="A37" s="124" t="s">
        <v>196</v>
      </c>
      <c r="B37" s="125" t="s">
        <v>155</v>
      </c>
      <c r="C37" s="126">
        <v>8.9800000000000005E-2</v>
      </c>
      <c r="D37" s="127">
        <v>3.9E-2</v>
      </c>
    </row>
    <row r="38" spans="1:4" ht="15.75" thickBot="1" x14ac:dyDescent="0.3">
      <c r="A38" s="280" t="s">
        <v>197</v>
      </c>
      <c r="B38" s="281"/>
      <c r="C38" s="131">
        <v>0.90010000000000001</v>
      </c>
      <c r="D38" s="132">
        <v>0.52059999999999995</v>
      </c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ageMargins left="0.51181102362204722" right="0.51181102362204722" top="1.6921875" bottom="0.98958333333333337" header="0.31496062992125984" footer="0.31496062992125984"/>
  <pageSetup paperSize="9" scale="95" orientation="portrait" r:id="rId1"/>
  <headerFooter>
    <oddHeader>&amp;C&amp;G</oddHeader>
    <oddFooter>&amp;L&amp;"-,Negrito"&amp;9&amp;K01+047PREFEITURA MUNICIPAL DE VÁRZEA GRANDE
Secretaria de Viação, Obras e Urbanismo
Av. Castelo Branco - Centro Sul, Várzea Grande&amp;C&amp;6&amp;K01+045&amp;P / &amp;N&amp;R&amp;9&amp;K01+045&amp;A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CAPA</vt:lpstr>
      <vt:lpstr>PLANILHA RESUMO</vt:lpstr>
      <vt:lpstr>PLANILHA SINTÉTICA</vt:lpstr>
      <vt:lpstr>COMPOSIÇÃO DE PREÇO UNITÁRIO</vt:lpstr>
      <vt:lpstr>CRONOGRAMA FÍSICO-FINANCEIRO</vt:lpstr>
      <vt:lpstr>COMPOSIÇÃO MOB-DESMOB</vt:lpstr>
      <vt:lpstr>BDI</vt:lpstr>
      <vt:lpstr>BDI DIFERENCIADO</vt:lpstr>
      <vt:lpstr>ENCARGOS SOCIAIS</vt:lpstr>
      <vt:lpstr>'ENCARGOS SOCIAIS'!Area_de_impressao</vt:lpstr>
      <vt:lpstr>'CRONOGRAMA FÍSICO-FINANCEIRO'!Titulos_de_impressao</vt:lpstr>
    </vt:vector>
  </TitlesOfParts>
  <Company>Procuradoria Geral de Justiça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</dc:creator>
  <cp:lastModifiedBy>Magda Rossi Ribeiro</cp:lastModifiedBy>
  <cp:lastPrinted>2023-04-04T13:16:29Z</cp:lastPrinted>
  <dcterms:created xsi:type="dcterms:W3CDTF">2017-03-17T12:38:30Z</dcterms:created>
  <dcterms:modified xsi:type="dcterms:W3CDTF">2023-05-02T13:44:23Z</dcterms:modified>
</cp:coreProperties>
</file>