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00" windowHeight="7530"/>
  </bookViews>
  <sheets>
    <sheet name="ORÇAMENTO" sheetId="1" r:id="rId1"/>
    <sheet name="CRONOGRAMA" sheetId="2" r:id="rId2"/>
    <sheet name="BDI" sheetId="3" r:id="rId3"/>
    <sheet name="COMPOSICÕES" sheetId="4" r:id="rId4"/>
  </sheets>
  <externalReferences>
    <externalReference r:id="rId5"/>
  </externalReferences>
  <definedNames>
    <definedName name="_xlnm.Print_Area" localSheetId="1">CRONOGRAMA!$A$5:$M$28</definedName>
    <definedName name="_xlnm.Print_Area" localSheetId="0">ORÇAMENTO!$B$1:$I$67</definedName>
    <definedName name="_xlnm.Print_Titles" localSheetId="0">ORÇAMENTO!$8:$14</definedName>
  </definedNames>
  <calcPr calcId="125725"/>
</workbook>
</file>

<file path=xl/calcChain.xml><?xml version="1.0" encoding="utf-8"?>
<calcChain xmlns="http://schemas.openxmlformats.org/spreadsheetml/2006/main">
  <c r="E19" i="2"/>
  <c r="E16"/>
  <c r="G62" i="1"/>
  <c r="G63"/>
  <c r="G58"/>
  <c r="G57"/>
  <c r="G56"/>
  <c r="G55"/>
  <c r="G54"/>
  <c r="G53"/>
  <c r="G52"/>
  <c r="I52" s="1"/>
  <c r="G51"/>
  <c r="G50"/>
  <c r="I50" s="1"/>
  <c r="G49"/>
  <c r="G48"/>
  <c r="I48" s="1"/>
  <c r="G47"/>
  <c r="G46"/>
  <c r="G45"/>
  <c r="I51"/>
  <c r="G42"/>
  <c r="I42" s="1"/>
  <c r="G61"/>
  <c r="I47"/>
  <c r="I41"/>
  <c r="F5" i="4"/>
  <c r="F4"/>
  <c r="D3"/>
  <c r="F3" s="1"/>
  <c r="I56" i="1" l="1"/>
  <c r="I58"/>
  <c r="I53"/>
  <c r="I54"/>
  <c r="I57"/>
  <c r="I49"/>
  <c r="F6" i="4"/>
  <c r="H40" i="1" l="1"/>
  <c r="C38" i="3"/>
  <c r="C27"/>
  <c r="C18"/>
  <c r="C42" l="1"/>
  <c r="B19" i="2"/>
  <c r="C16"/>
  <c r="B16"/>
  <c r="C13"/>
  <c r="B13"/>
  <c r="I63" i="1" l="1"/>
  <c r="I62"/>
  <c r="I61"/>
  <c r="I55"/>
  <c r="I46"/>
  <c r="I45"/>
  <c r="I40"/>
  <c r="I43" s="1"/>
  <c r="E13" i="2" s="1"/>
  <c r="I39" i="1"/>
  <c r="I36"/>
  <c r="I35"/>
  <c r="I34"/>
  <c r="I33"/>
  <c r="I32"/>
  <c r="I31"/>
  <c r="I30"/>
  <c r="I29"/>
  <c r="I28"/>
  <c r="I27"/>
  <c r="I26"/>
  <c r="I25"/>
  <c r="I24"/>
  <c r="I23"/>
  <c r="I22"/>
  <c r="I21"/>
  <c r="I19"/>
  <c r="I18"/>
  <c r="I17"/>
  <c r="I16"/>
  <c r="I59" l="1"/>
  <c r="I18" i="2" s="1"/>
  <c r="I22" s="1"/>
  <c r="I23" s="1"/>
  <c r="I24" s="1"/>
  <c r="I64" i="1"/>
  <c r="K21" i="2" s="1"/>
  <c r="J19" i="1"/>
  <c r="J36"/>
  <c r="J38"/>
  <c r="J64"/>
  <c r="I65" l="1"/>
  <c r="H66" s="1"/>
  <c r="G18" i="2"/>
  <c r="J44" i="1"/>
  <c r="K18" i="2"/>
  <c r="K22" s="1"/>
  <c r="E22"/>
  <c r="G15"/>
  <c r="F14" l="1"/>
  <c r="E23"/>
  <c r="K23"/>
  <c r="K24" s="1"/>
  <c r="G22"/>
  <c r="F17"/>
  <c r="F20"/>
  <c r="G23" l="1"/>
  <c r="G24" s="1"/>
  <c r="G26" s="1"/>
  <c r="I26" s="1"/>
  <c r="K26" s="1"/>
  <c r="F22"/>
</calcChain>
</file>

<file path=xl/sharedStrings.xml><?xml version="1.0" encoding="utf-8"?>
<sst xmlns="http://schemas.openxmlformats.org/spreadsheetml/2006/main" count="293" uniqueCount="197">
  <si>
    <t>CONTRATANTE:</t>
  </si>
  <si>
    <t>OBJETO:</t>
  </si>
  <si>
    <t>LOCAL:</t>
  </si>
  <si>
    <t>EMPRESA:</t>
  </si>
  <si>
    <t>I</t>
  </si>
  <si>
    <t>SERVIÇOS PRILIMINARES</t>
  </si>
  <si>
    <t xml:space="preserve"> 1.1 </t>
  </si>
  <si>
    <t xml:space="preserve"> 73847/001 </t>
  </si>
  <si>
    <t>SINAPI</t>
  </si>
  <si>
    <t>ALUGUEL CONTAINER/ESCRIT INCL INST ELET LARG=2,20 COMP=6,20M          ALT=2,50M CHAPA ACO C/NERV TRAPEZ FORRO C/ISOL TERMO/ACUSTICO         CHASSIS REFORC PISO COMPENS NAVAL EXC TRANSP/CARGA/DESCARGA</t>
  </si>
  <si>
    <t>mês</t>
  </si>
  <si>
    <t xml:space="preserve"> 1.2 </t>
  </si>
  <si>
    <t xml:space="preserve"> 90778 </t>
  </si>
  <si>
    <t>ENGENHEIRO CIVIL DE OBRA PLENO COM ENCARGOS COMPLEMENTARES</t>
  </si>
  <si>
    <t>h</t>
  </si>
  <si>
    <t xml:space="preserve"> 1.3 </t>
  </si>
  <si>
    <t xml:space="preserve"> 74209/001 </t>
  </si>
  <si>
    <t>PLACA DE OBRA EM CHAPA DE ACO GALVANIZADO</t>
  </si>
  <si>
    <t>m²</t>
  </si>
  <si>
    <t xml:space="preserve"> 1.4</t>
  </si>
  <si>
    <t xml:space="preserve"> 3239 </t>
  </si>
  <si>
    <t>ORSE</t>
  </si>
  <si>
    <t>Placa de inauguração de obra em alumínio 0,15 x 0,39 m</t>
  </si>
  <si>
    <t>un</t>
  </si>
  <si>
    <t>II</t>
  </si>
  <si>
    <t>MURO DE CONTENÇÃO EM GABIÃO</t>
  </si>
  <si>
    <t xml:space="preserve"> 2.1 </t>
  </si>
  <si>
    <t xml:space="preserve"> 4 S 06 200 01 </t>
  </si>
  <si>
    <t>SICRO2</t>
  </si>
  <si>
    <t>Forn. e implantação placa sinaliz. semi-refletiva</t>
  </si>
  <si>
    <t xml:space="preserve"> 2.2 </t>
  </si>
  <si>
    <t xml:space="preserve"> 73683 </t>
  </si>
  <si>
    <t>INSTALAÇÃO DE GAMBIARRA PARA SINALIZAÇÃO, PADRÃO 20 M, INCLUINDO LÂMPADA, BOCAL E BALDE A CADA 2 M</t>
  </si>
  <si>
    <t>UN</t>
  </si>
  <si>
    <t xml:space="preserve"> 2.3 </t>
  </si>
  <si>
    <t xml:space="preserve"> 73804/001 </t>
  </si>
  <si>
    <t>PROTECAO DE FACHADA COM TELA DE POLIPROPILENO FIXADA EM ESTRUTURA DE MADEIRA COM ARAME GALVANIZADO</t>
  </si>
  <si>
    <t xml:space="preserve"> 2.4</t>
  </si>
  <si>
    <t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AF_01/2015</t>
  </si>
  <si>
    <t>m³</t>
  </si>
  <si>
    <t xml:space="preserve"> 2.5</t>
  </si>
  <si>
    <t xml:space="preserve"> 73964/006 </t>
  </si>
  <si>
    <t>REATERRO DE VALA COM COMPACTAÇÃO MANUAL</t>
  </si>
  <si>
    <t xml:space="preserve"> 2.6</t>
  </si>
  <si>
    <t xml:space="preserve"> 93376 </t>
  </si>
  <si>
    <t>REATERRO MECANIZADO DE VALA COM RETROESCAVADEIRA (CAPACIDADE DA CAÇAMBA DA RETRO: 0,26 M³ / POTÊNCIA: 88 HP), LARGURA ATÉ 0,8 M, PROFUNDIDADE DE 1,5 A 3,0 M, COM SOLO (SEM SUBSTITUIÇÃO) DE 1ª CATEGORIA EM LOCAIS COM ALTO NÍVEL DE INTERFERÊNCIA. AF_04/2016</t>
  </si>
  <si>
    <t xml:space="preserve"> 2.7</t>
  </si>
  <si>
    <t xml:space="preserve"> 74010/001 </t>
  </si>
  <si>
    <t>CARGA E DESCARGA MECANICA DE SOLO UTILIZANDO CAMINHAO BASCULANTE 6,0M3/16T E PA CARREGADEIRA SOBRE PNEUS 128 HP, CAPACIDADE DA CAÇAMBA 1,7 A 2,8 M3, PESO OPERACIONAL 11632 KG</t>
  </si>
  <si>
    <t xml:space="preserve"> 2.8</t>
  </si>
  <si>
    <t xml:space="preserve"> 83344 </t>
  </si>
  <si>
    <t>ESPALHAMENTO DE MATERIAL EM BOTA FORA, COM UTILIZACAO DE TRATOR DE ESTEIRAS DE 165 HP</t>
  </si>
  <si>
    <t xml:space="preserve"> 2.9</t>
  </si>
  <si>
    <t xml:space="preserve"> 94039 </t>
  </si>
  <si>
    <t>ESCORAMENTO DE VALA, TIPO PONTALETEAMENTO, COM PROFUNDIDADE DE 1,5 A 3,0 M, LARGURA MENOR QUE 1,5 M, EM LOCAL COM NÍVEL ALTO DE INTERFERÊNCIA. AF_06/2016</t>
  </si>
  <si>
    <t xml:space="preserve"> 2.10</t>
  </si>
  <si>
    <t>FORNECIMENTO E LANCAMENTO DE PEDRA DE MAO M3 AS 140,29</t>
  </si>
  <si>
    <t xml:space="preserve"> 2.11</t>
  </si>
  <si>
    <t>2 S 03 326 51</t>
  </si>
  <si>
    <t>Concr.estr.fck=20MPa-c.raz.c/adit conf.lanç.AC/BC</t>
  </si>
  <si>
    <t xml:space="preserve"> 2.12</t>
  </si>
  <si>
    <t>1 A 01 580 02</t>
  </si>
  <si>
    <t>Fonecimento, preparo e colocação formas de Aço CA-50</t>
  </si>
  <si>
    <t>kg</t>
  </si>
  <si>
    <t xml:space="preserve"> 2.13</t>
  </si>
  <si>
    <t xml:space="preserve"> 92743 </t>
  </si>
  <si>
    <t>MURO DE GABIÃO, ENCHIMENTO COM PEDRA DE MÃO TIPO RACHÃO, DE GRAVIDADE, COM GAIOLAS DE COMPRIMENTO IGUAL A 2 METROS, ALTURA DO MURO DE ATÉ 4 METROS - FORNECIMENTO E EXECUÇÃO. AF_12/2015</t>
  </si>
  <si>
    <t xml:space="preserve"> 2.14</t>
  </si>
  <si>
    <t xml:space="preserve"> 94992 </t>
  </si>
  <si>
    <t>EXECUÇÃO DE PASSEIO (CALÇADA) OU PISO DE CONCRETO COM CONCRETO MOLDADO IN LOCO, FEITO EM OBRA, ACABAMENTO CONVENCIONAL, ESPESSURA 6 CM, ARMADO. AF_07/2016</t>
  </si>
  <si>
    <t xml:space="preserve"> 2.15</t>
  </si>
  <si>
    <t xml:space="preserve"> 85336 </t>
  </si>
  <si>
    <t>RETIRADA DE TUBULACAO DE FERRO GALVANIZADO S/ ESCAVACAO OU RASGO EM ALVENARIA</t>
  </si>
  <si>
    <t>m</t>
  </si>
  <si>
    <t xml:space="preserve"> 2.16</t>
  </si>
  <si>
    <t xml:space="preserve"> 74195/001 </t>
  </si>
  <si>
    <t>GUARDA-CORPO  COM CORRIMAO EM FERRO BARRA CHATA 3/16"</t>
  </si>
  <si>
    <t>ITEM</t>
  </si>
  <si>
    <t>CÓDIGO</t>
  </si>
  <si>
    <t>BANCO</t>
  </si>
  <si>
    <t>DESCRIÇÃO</t>
  </si>
  <si>
    <t>UND</t>
  </si>
  <si>
    <t>VALOR UNT.</t>
  </si>
  <si>
    <t>VALOR TOTAL</t>
  </si>
  <si>
    <t>SERVIÇOS PRELIMINARES</t>
  </si>
  <si>
    <t>III</t>
  </si>
  <si>
    <t>3.1</t>
  </si>
  <si>
    <t>3.2</t>
  </si>
  <si>
    <t>3.3</t>
  </si>
  <si>
    <t>M</t>
  </si>
  <si>
    <t>PINTURA ESMALTE ALTO BRILHO, DUAS DEMAOS, SOBRE SUPERFICIE METALICA</t>
  </si>
  <si>
    <t>TOTAL GERAL</t>
  </si>
  <si>
    <t>QUANT</t>
  </si>
  <si>
    <t>CONTRATO</t>
  </si>
  <si>
    <t>C  R  O  N  O  G  R  A  M  A         F  I  S  I  C  O   -   F  I  N  A  N  C  E  I  R  O</t>
  </si>
  <si>
    <t>DISCRIMINAÇÃO</t>
  </si>
  <si>
    <t>VALOR</t>
  </si>
  <si>
    <t>%</t>
  </si>
  <si>
    <t>R$</t>
  </si>
  <si>
    <t>TOTAL DO ORÇAMENTO</t>
  </si>
  <si>
    <t>VALORES MENSAIS</t>
  </si>
  <si>
    <t>SIMPLES</t>
  </si>
  <si>
    <t>ACUMULADO</t>
  </si>
  <si>
    <t>Prefeitura Municipal de Várzea Grande</t>
  </si>
  <si>
    <t>Secretaria de Viação, Obras e Urbanismo</t>
  </si>
  <si>
    <t>COMPOSIÇÃO DA TAXA DE BENEFÍCIOS E DESPESAS INDIRETAS</t>
  </si>
  <si>
    <t>Grupo A</t>
  </si>
  <si>
    <t xml:space="preserve">Despesas indiretas </t>
  </si>
  <si>
    <t>AC</t>
  </si>
  <si>
    <t>Administração central</t>
  </si>
  <si>
    <t>SG</t>
  </si>
  <si>
    <t>Seguro e Garantia</t>
  </si>
  <si>
    <t>R</t>
  </si>
  <si>
    <t>Risco</t>
  </si>
  <si>
    <t>Total do grupo A</t>
  </si>
  <si>
    <t>Grupo B</t>
  </si>
  <si>
    <t>Bonificação</t>
  </si>
  <si>
    <t>DF</t>
  </si>
  <si>
    <t>Despesas Financeiras</t>
  </si>
  <si>
    <t>Total do grupo B</t>
  </si>
  <si>
    <t>Grupo C</t>
  </si>
  <si>
    <t>L</t>
  </si>
  <si>
    <t>Lucro</t>
  </si>
  <si>
    <t>Total do grupo C</t>
  </si>
  <si>
    <t>Grupo D</t>
  </si>
  <si>
    <t>Impostos</t>
  </si>
  <si>
    <t>C.1</t>
  </si>
  <si>
    <t>PIS</t>
  </si>
  <si>
    <t>C.2</t>
  </si>
  <si>
    <t>COFINS</t>
  </si>
  <si>
    <t>C.3</t>
  </si>
  <si>
    <t>ISSQN</t>
  </si>
  <si>
    <t>C.4</t>
  </si>
  <si>
    <t>CPRB</t>
  </si>
  <si>
    <t>Total do grupo D</t>
  </si>
  <si>
    <t>Fórmula para o cálculo do B.D.I. ( benefícios e despesas indiretas )</t>
  </si>
  <si>
    <t>BDI  = ((1+AC+S+R+G)(1+DF)(1+L)/(1-I))-1</t>
  </si>
  <si>
    <t>COMP 001</t>
  </si>
  <si>
    <t>ADMINISTRAÇÃO LOCAL DA OBRA</t>
  </si>
  <si>
    <t>CÓDIGO SINAPI</t>
  </si>
  <si>
    <t xml:space="preserve">PROFISSIONAL </t>
  </si>
  <si>
    <t>UNIDADE</t>
  </si>
  <si>
    <t>COEFICIENTE</t>
  </si>
  <si>
    <t>$UNITÁRIO</t>
  </si>
  <si>
    <t>$TOTAL</t>
  </si>
  <si>
    <t>H</t>
  </si>
  <si>
    <t>M3</t>
  </si>
  <si>
    <t>M2</t>
  </si>
  <si>
    <t>MÊS</t>
  </si>
  <si>
    <t xml:space="preserve"> 1.2</t>
  </si>
  <si>
    <t xml:space="preserve"> 1.3</t>
  </si>
  <si>
    <t>2.1</t>
  </si>
  <si>
    <t>2.2</t>
  </si>
  <si>
    <t>2.3</t>
  </si>
  <si>
    <t>2.4</t>
  </si>
  <si>
    <t>2.5</t>
  </si>
  <si>
    <t>KG</t>
  </si>
  <si>
    <t>CONCRETO ESTRUTURAL DE FCK COM 20 MPA</t>
  </si>
  <si>
    <t>CALÇADA COM GUARDA CORPO</t>
  </si>
  <si>
    <t>TOTAL DO ITEM I</t>
  </si>
  <si>
    <t>TOTAL DO ITEM II</t>
  </si>
  <si>
    <t xml:space="preserve">PREFEITURA MUNICIPAL DE VÁRZEA GRANDE - MT - SECRETARIA MUNICIPAL DE VIAÇÃO E OBRAS </t>
  </si>
  <si>
    <t xml:space="preserve">IMPLANTAÇÃO DE MURO EM GABIÃO </t>
  </si>
  <si>
    <t>TOTAL DO ITEM III</t>
  </si>
  <si>
    <t>PLANILHA ORÇAMENTÁRIA</t>
  </si>
  <si>
    <t>2.6</t>
  </si>
  <si>
    <t>2.7</t>
  </si>
  <si>
    <t>2.8</t>
  </si>
  <si>
    <t>2.9</t>
  </si>
  <si>
    <t>2.10</t>
  </si>
  <si>
    <t>2.11</t>
  </si>
  <si>
    <t>2.12</t>
  </si>
  <si>
    <t>2.13</t>
  </si>
  <si>
    <t>ENGENHEIRO PLENO (01)COM ENCARGOS COMPLEMENTARES</t>
  </si>
  <si>
    <t>MESTRE DE OBRAS (01)COM ENCARGOS COMPLEMENTARES</t>
  </si>
  <si>
    <t>VIGIA NOTURNO(01)COM ENCARGOS COMPLEMENTARES</t>
  </si>
  <si>
    <t>REMOÇÃO DE GUARDA CORPO METÁLICO</t>
  </si>
  <si>
    <t>74221/001</t>
  </si>
  <si>
    <t>INSTALAÇÃO DE GAMBIARRA PARA SINALIZAÇÃO, PADRÃO 25 M, INCLUINDO LÂMPADA, BOCAL E BALDE A CADA 2 M-SINALIZAÇÃO DE SEGURANÇA</t>
  </si>
  <si>
    <t>ISOLAMENTO DE OBRA COM TELA PLASTICA COM MALHA DE 5MM E ESTRUTURA DE MADEIRA PONTALETEADA</t>
  </si>
  <si>
    <t>DEMOLIÇÃO DE ALVENARIA (PEDRA ARGAMASSADA) PARA QUALQUER TIPO DE BLOCO, DE FORMA MECANIZADA, SEM REAPROVEITAMENTO</t>
  </si>
  <si>
    <t>FORNECIMENTO E COLOCAÇÃO DA ARMAÇÃO AÇO CA50-10 MM</t>
  </si>
  <si>
    <t>MURO DE GABIÃO, ENCHIMENTO COM PEDRA DE MÃO TIPO RACHÃO, DE GRAVIDADE, COM GAIOLAS DE COMPRIMENTO APROXIMADAMENTE IGUAL A 2 METROS, ALTURA DO MURO DE ATÉ 4 METROS - FORNECIMENTO E EXECUÇÃO. AF_12/2015</t>
  </si>
  <si>
    <t>73924/002</t>
  </si>
  <si>
    <t>M3 x KM</t>
  </si>
  <si>
    <t>FORNECIMENTO E LANCAMENTO DE PEDRA RACHÃO</t>
  </si>
  <si>
    <t>CORRÉGO ÁGUA LIMPA C/ RUA GOVERNADOR PEDRO PEDROSSIAN</t>
  </si>
  <si>
    <t>FORNECIMENTO E COLOCAÇÃO DE MANTA BIDIM DE PROTEÇÃO, PARA SER UTILIZADA EM DRENAGEM NO GABIÃO</t>
  </si>
  <si>
    <t>2.14</t>
  </si>
  <si>
    <t>2.15</t>
  </si>
  <si>
    <t>DATA E BDI</t>
  </si>
  <si>
    <t>TRANSPORTE LOCAL COM CARROCERIA EM RODOVIA PAVIMENTADA - 2 km</t>
  </si>
  <si>
    <t>VÁRZEA GRANDE, 13 DE AGOSTO DE 2018</t>
  </si>
  <si>
    <t>TOTAL GERAL COM INCLUSÃO DE BDI DE 25,00%</t>
  </si>
  <si>
    <t>TOTAL DO ORÇAMENTO COM BDI DE 25,00%</t>
  </si>
  <si>
    <t>AGOSTO DE 2018 E BDI DE 25,00%</t>
  </si>
  <si>
    <t xml:space="preserve">Obra: Construção de Gabião no Córrego Água Limpa  </t>
  </si>
</sst>
</file>

<file path=xl/styles.xml><?xml version="1.0" encoding="utf-8"?>
<styleSheet xmlns="http://schemas.openxmlformats.org/spreadsheetml/2006/main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0.0000%"/>
    <numFmt numFmtId="166" formatCode="_(* #,##0.00_);_(* \(#,##0.00\);_(* &quot;-&quot;??_);_(@_)"/>
    <numFmt numFmtId="167" formatCode="0.000%"/>
    <numFmt numFmtId="168" formatCode="#,##0.00_);\(#,##0.00\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b/>
      <sz val="14"/>
      <name val="Arial"/>
      <family val="2"/>
    </font>
    <font>
      <sz val="12"/>
      <name val="Arial Black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1"/>
    </font>
    <font>
      <b/>
      <sz val="12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8" fillId="4" borderId="0" applyNumberFormat="0" applyBorder="0" applyAlignment="0" applyProtection="0"/>
    <xf numFmtId="0" fontId="9" fillId="7" borderId="0" applyNumberFormat="0" applyBorder="0" applyAlignment="0" applyProtection="0"/>
    <xf numFmtId="0" fontId="10" fillId="23" borderId="10" applyNumberFormat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12" applyNumberFormat="0" applyFill="0" applyAlignment="0" applyProtection="0"/>
    <xf numFmtId="0" fontId="12" fillId="25" borderId="11" applyNumberFormat="0" applyAlignment="0" applyProtection="0"/>
    <xf numFmtId="0" fontId="7" fillId="26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2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14" fillId="14" borderId="10" applyNumberFormat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14" fillId="8" borderId="10" applyNumberFormat="0" applyAlignment="0" applyProtection="0"/>
    <xf numFmtId="0" fontId="19" fillId="0" borderId="16" applyNumberFormat="0" applyFill="0" applyAlignment="0" applyProtection="0"/>
    <xf numFmtId="0" fontId="20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11" borderId="17" applyNumberFormat="0" applyFont="0" applyAlignment="0" applyProtection="0"/>
    <xf numFmtId="0" fontId="6" fillId="11" borderId="17" applyNumberFormat="0" applyFont="0" applyAlignment="0" applyProtection="0"/>
    <xf numFmtId="0" fontId="22" fillId="23" borderId="1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24" borderId="18" applyNumberFormat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69">
    <xf numFmtId="0" fontId="0" fillId="0" borderId="0" xfId="0"/>
    <xf numFmtId="0" fontId="2" fillId="2" borderId="1" xfId="4" applyFont="1" applyFill="1" applyBorder="1" applyAlignment="1">
      <alignment horizontal="center" vertical="center" wrapText="1"/>
    </xf>
    <xf numFmtId="0" fontId="2" fillId="2" borderId="0" xfId="4" applyFont="1" applyFill="1"/>
    <xf numFmtId="2" fontId="2" fillId="2" borderId="1" xfId="4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indent="1"/>
    </xf>
    <xf numFmtId="0" fontId="2" fillId="2" borderId="0" xfId="4" applyFont="1" applyFill="1" applyBorder="1"/>
    <xf numFmtId="0" fontId="2" fillId="2" borderId="1" xfId="4" applyFont="1" applyFill="1" applyBorder="1"/>
    <xf numFmtId="0" fontId="30" fillId="2" borderId="1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2" fontId="2" fillId="2" borderId="1" xfId="5" applyNumberFormat="1" applyFont="1" applyFill="1" applyBorder="1" applyAlignment="1">
      <alignment horizontal="center" vertical="center" wrapText="1"/>
    </xf>
    <xf numFmtId="2" fontId="4" fillId="2" borderId="1" xfId="4" applyNumberFormat="1" applyFont="1" applyFill="1" applyBorder="1" applyAlignment="1">
      <alignment vertical="center" wrapText="1"/>
    </xf>
    <xf numFmtId="43" fontId="4" fillId="2" borderId="1" xfId="6" applyFont="1" applyFill="1" applyBorder="1" applyAlignment="1">
      <alignment vertical="center" wrapText="1"/>
    </xf>
    <xf numFmtId="0" fontId="2" fillId="2" borderId="1" xfId="4" applyFont="1" applyFill="1" applyBorder="1" applyAlignment="1">
      <alignment horizontal="center" vertical="center"/>
    </xf>
    <xf numFmtId="4" fontId="2" fillId="2" borderId="1" xfId="4" applyNumberFormat="1" applyFont="1" applyFill="1" applyBorder="1" applyAlignment="1">
      <alignment horizontal="center" vertical="center" wrapText="1"/>
    </xf>
    <xf numFmtId="4" fontId="2" fillId="2" borderId="1" xfId="4" applyNumberFormat="1" applyFont="1" applyFill="1" applyBorder="1" applyAlignment="1">
      <alignment vertical="center" wrapText="1"/>
    </xf>
    <xf numFmtId="10" fontId="4" fillId="2" borderId="1" xfId="7" applyNumberFormat="1" applyFont="1" applyFill="1" applyBorder="1" applyAlignment="1">
      <alignment horizontal="center" vertical="center"/>
    </xf>
    <xf numFmtId="43" fontId="2" fillId="2" borderId="0" xfId="4" applyNumberFormat="1" applyFont="1" applyFill="1"/>
    <xf numFmtId="43" fontId="4" fillId="2" borderId="1" xfId="6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top" wrapText="1"/>
    </xf>
    <xf numFmtId="2" fontId="2" fillId="2" borderId="5" xfId="4" applyNumberFormat="1" applyFont="1" applyFill="1" applyBorder="1" applyAlignment="1">
      <alignment horizontal="center" vertical="top" wrapText="1"/>
    </xf>
    <xf numFmtId="0" fontId="4" fillId="2" borderId="5" xfId="4" applyFont="1" applyFill="1" applyBorder="1" applyAlignment="1">
      <alignment horizontal="center" vertical="center"/>
    </xf>
    <xf numFmtId="2" fontId="2" fillId="2" borderId="0" xfId="4" applyNumberFormat="1" applyFont="1" applyFill="1" applyBorder="1" applyAlignment="1">
      <alignment horizontal="center" vertical="top"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top" wrapText="1"/>
    </xf>
    <xf numFmtId="0" fontId="2" fillId="2" borderId="0" xfId="4" applyFont="1" applyFill="1" applyBorder="1" applyAlignment="1">
      <alignment horizontal="left" vertical="center" wrapText="1"/>
    </xf>
    <xf numFmtId="0" fontId="4" fillId="2" borderId="0" xfId="4" applyFont="1" applyFill="1" applyBorder="1" applyAlignment="1">
      <alignment horizontal="left" vertical="center" wrapText="1"/>
    </xf>
    <xf numFmtId="44" fontId="4" fillId="2" borderId="0" xfId="4" applyNumberFormat="1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top" wrapText="1"/>
    </xf>
    <xf numFmtId="2" fontId="4" fillId="2" borderId="0" xfId="4" applyNumberFormat="1" applyFont="1" applyFill="1" applyBorder="1" applyAlignment="1">
      <alignment horizontal="center" vertical="top" wrapText="1"/>
    </xf>
    <xf numFmtId="8" fontId="4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2" fontId="2" fillId="2" borderId="0" xfId="4" applyNumberFormat="1" applyFont="1" applyFill="1" applyBorder="1"/>
    <xf numFmtId="165" fontId="2" fillId="2" borderId="0" xfId="7" applyNumberFormat="1" applyFont="1" applyFill="1" applyBorder="1"/>
    <xf numFmtId="0" fontId="2" fillId="2" borderId="0" xfId="4" applyFont="1" applyFill="1" applyAlignment="1">
      <alignment horizontal="left" vertical="center"/>
    </xf>
    <xf numFmtId="2" fontId="2" fillId="2" borderId="0" xfId="4" applyNumberFormat="1" applyFont="1" applyFill="1"/>
    <xf numFmtId="0" fontId="4" fillId="2" borderId="0" xfId="4" applyFont="1" applyFill="1" applyAlignment="1">
      <alignment horizontal="center" vertical="center"/>
    </xf>
    <xf numFmtId="2" fontId="4" fillId="2" borderId="1" xfId="4" applyNumberFormat="1" applyFont="1" applyFill="1" applyBorder="1" applyAlignment="1">
      <alignment horizontal="center" wrapText="1"/>
    </xf>
    <xf numFmtId="0" fontId="4" fillId="2" borderId="1" xfId="4" applyFont="1" applyFill="1" applyBorder="1" applyAlignment="1">
      <alignment horizontal="center" wrapText="1"/>
    </xf>
    <xf numFmtId="0" fontId="4" fillId="2" borderId="1" xfId="4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164" fontId="4" fillId="2" borderId="1" xfId="4" applyNumberFormat="1" applyFont="1" applyFill="1" applyBorder="1" applyAlignment="1">
      <alignment horizontal="center"/>
    </xf>
    <xf numFmtId="2" fontId="2" fillId="2" borderId="1" xfId="5" applyNumberFormat="1" applyFont="1" applyFill="1" applyBorder="1" applyAlignment="1">
      <alignment horizontal="center" wrapText="1"/>
    </xf>
    <xf numFmtId="2" fontId="2" fillId="2" borderId="1" xfId="6" applyNumberFormat="1" applyFont="1" applyFill="1" applyBorder="1" applyAlignment="1">
      <alignment horizontal="center" wrapText="1"/>
    </xf>
    <xf numFmtId="0" fontId="29" fillId="2" borderId="1" xfId="4" applyFont="1" applyFill="1" applyBorder="1" applyAlignment="1">
      <alignment horizontal="center" wrapText="1"/>
    </xf>
    <xf numFmtId="0" fontId="29" fillId="2" borderId="1" xfId="4" applyFont="1" applyFill="1" applyBorder="1" applyAlignment="1">
      <alignment horizontal="center"/>
    </xf>
    <xf numFmtId="2" fontId="29" fillId="2" borderId="1" xfId="4" applyNumberFormat="1" applyFont="1" applyFill="1" applyBorder="1" applyAlignment="1">
      <alignment horizontal="center" wrapText="1"/>
    </xf>
    <xf numFmtId="0" fontId="3" fillId="0" borderId="0" xfId="4" applyFont="1" applyFill="1" applyBorder="1" applyAlignment="1" applyProtection="1">
      <alignment vertical="center"/>
    </xf>
    <xf numFmtId="0" fontId="3" fillId="2" borderId="0" xfId="4" applyFont="1" applyFill="1" applyBorder="1" applyAlignment="1" applyProtection="1">
      <alignment horizontal="left" vertical="center"/>
    </xf>
    <xf numFmtId="0" fontId="2" fillId="2" borderId="0" xfId="4" applyFont="1" applyFill="1" applyBorder="1" applyAlignment="1">
      <alignment horizontal="center"/>
    </xf>
    <xf numFmtId="0" fontId="4" fillId="2" borderId="0" xfId="4" applyFont="1" applyFill="1" applyBorder="1" applyAlignment="1">
      <alignment horizontal="center" vertical="center" wrapText="1"/>
    </xf>
    <xf numFmtId="0" fontId="34" fillId="0" borderId="31" xfId="64" applyFont="1" applyBorder="1"/>
    <xf numFmtId="0" fontId="34" fillId="0" borderId="32" xfId="64" applyFont="1" applyBorder="1"/>
    <xf numFmtId="0" fontId="34" fillId="0" borderId="33" xfId="64" applyFont="1" applyBorder="1"/>
    <xf numFmtId="0" fontId="34" fillId="0" borderId="0" xfId="64" applyFont="1"/>
    <xf numFmtId="0" fontId="34" fillId="0" borderId="34" xfId="64" applyFont="1" applyBorder="1"/>
    <xf numFmtId="0" fontId="34" fillId="0" borderId="0" xfId="64" applyFont="1" applyBorder="1"/>
    <xf numFmtId="0" fontId="34" fillId="0" borderId="35" xfId="64" applyFont="1" applyBorder="1"/>
    <xf numFmtId="0" fontId="30" fillId="0" borderId="0" xfId="64" applyFont="1" applyAlignment="1">
      <alignment horizontal="center"/>
    </xf>
    <xf numFmtId="0" fontId="35" fillId="0" borderId="34" xfId="64" applyFont="1" applyBorder="1"/>
    <xf numFmtId="0" fontId="35" fillId="0" borderId="0" xfId="64" applyFont="1" applyBorder="1"/>
    <xf numFmtId="0" fontId="35" fillId="0" borderId="35" xfId="64" applyFont="1" applyBorder="1"/>
    <xf numFmtId="0" fontId="3" fillId="0" borderId="39" xfId="64" applyFont="1" applyBorder="1" applyAlignment="1">
      <alignment horizontal="center" vertical="center"/>
    </xf>
    <xf numFmtId="0" fontId="36" fillId="0" borderId="40" xfId="64" applyFont="1" applyBorder="1" applyAlignment="1">
      <alignment horizontal="center" vertical="center"/>
    </xf>
    <xf numFmtId="0" fontId="37" fillId="0" borderId="41" xfId="64" applyFont="1" applyBorder="1" applyAlignment="1">
      <alignment horizontal="center" vertical="center"/>
    </xf>
    <xf numFmtId="0" fontId="38" fillId="0" borderId="0" xfId="64" applyFont="1"/>
    <xf numFmtId="0" fontId="3" fillId="0" borderId="42" xfId="64" applyFont="1" applyBorder="1" applyAlignment="1">
      <alignment horizontal="center" vertical="center"/>
    </xf>
    <xf numFmtId="0" fontId="32" fillId="0" borderId="43" xfId="64" applyFont="1" applyBorder="1" applyAlignment="1">
      <alignment horizontal="left" vertical="center" indent="1"/>
    </xf>
    <xf numFmtId="0" fontId="3" fillId="0" borderId="44" xfId="64" applyFont="1" applyBorder="1" applyAlignment="1">
      <alignment vertical="center"/>
    </xf>
    <xf numFmtId="0" fontId="33" fillId="0" borderId="43" xfId="64" applyFont="1" applyBorder="1" applyAlignment="1">
      <alignment horizontal="left" vertical="center" indent="1"/>
    </xf>
    <xf numFmtId="168" fontId="3" fillId="0" borderId="44" xfId="1" applyNumberFormat="1" applyFont="1" applyFill="1" applyBorder="1" applyAlignment="1" applyProtection="1">
      <alignment horizontal="center" vertical="center"/>
    </xf>
    <xf numFmtId="168" fontId="3" fillId="0" borderId="46" xfId="1" applyNumberFormat="1" applyFont="1" applyFill="1" applyBorder="1" applyAlignment="1" applyProtection="1">
      <alignment horizontal="center" vertical="center"/>
    </xf>
    <xf numFmtId="0" fontId="3" fillId="0" borderId="42" xfId="64" applyFont="1" applyBorder="1" applyAlignment="1">
      <alignment vertical="center"/>
    </xf>
    <xf numFmtId="0" fontId="3" fillId="0" borderId="44" xfId="64" applyFont="1" applyBorder="1" applyAlignment="1">
      <alignment horizontal="center" vertical="center"/>
    </xf>
    <xf numFmtId="0" fontId="34" fillId="0" borderId="41" xfId="64" applyFont="1" applyBorder="1"/>
    <xf numFmtId="0" fontId="33" fillId="0" borderId="43" xfId="64" applyFont="1" applyFill="1" applyBorder="1" applyAlignment="1">
      <alignment horizontal="left" vertical="center" indent="1"/>
    </xf>
    <xf numFmtId="168" fontId="3" fillId="0" borderId="46" xfId="64" applyNumberFormat="1" applyFont="1" applyBorder="1" applyAlignment="1">
      <alignment horizontal="center" vertical="center"/>
    </xf>
    <xf numFmtId="10" fontId="39" fillId="0" borderId="49" xfId="2" applyNumberFormat="1" applyFont="1" applyFill="1" applyBorder="1" applyAlignment="1" applyProtection="1">
      <alignment horizontal="center" vertical="center"/>
    </xf>
    <xf numFmtId="0" fontId="3" fillId="0" borderId="0" xfId="64" applyFont="1" applyBorder="1" applyAlignment="1">
      <alignment horizontal="left"/>
    </xf>
    <xf numFmtId="10" fontId="34" fillId="0" borderId="0" xfId="2" applyNumberFormat="1" applyFont="1" applyFill="1" applyBorder="1" applyAlignment="1" applyProtection="1">
      <alignment horizontal="center" vertical="center"/>
    </xf>
    <xf numFmtId="0" fontId="40" fillId="0" borderId="50" xfId="0" applyFont="1" applyBorder="1"/>
    <xf numFmtId="0" fontId="40" fillId="0" borderId="51" xfId="0" applyFont="1" applyBorder="1" applyAlignment="1">
      <alignment horizontal="left"/>
    </xf>
    <xf numFmtId="0" fontId="41" fillId="0" borderId="51" xfId="0" applyFont="1" applyBorder="1"/>
    <xf numFmtId="0" fontId="41" fillId="0" borderId="52" xfId="0" applyFont="1" applyBorder="1"/>
    <xf numFmtId="0" fontId="41" fillId="0" borderId="0" xfId="0" applyFont="1"/>
    <xf numFmtId="0" fontId="42" fillId="0" borderId="53" xfId="0" applyFont="1" applyBorder="1" applyAlignment="1">
      <alignment horizontal="center"/>
    </xf>
    <xf numFmtId="0" fontId="42" fillId="0" borderId="54" xfId="0" applyFont="1" applyBorder="1" applyAlignment="1">
      <alignment horizontal="center"/>
    </xf>
    <xf numFmtId="0" fontId="42" fillId="0" borderId="55" xfId="0" applyFont="1" applyBorder="1" applyAlignment="1">
      <alignment horizontal="center"/>
    </xf>
    <xf numFmtId="0" fontId="41" fillId="0" borderId="23" xfId="0" applyFont="1" applyBorder="1" applyAlignment="1">
      <alignment horizontal="center" vertical="center"/>
    </xf>
    <xf numFmtId="0" fontId="43" fillId="0" borderId="23" xfId="79" applyFont="1" applyFill="1" applyBorder="1" applyAlignment="1">
      <alignment horizontal="left" vertical="center" wrapText="1"/>
    </xf>
    <xf numFmtId="0" fontId="41" fillId="0" borderId="50" xfId="0" applyFont="1" applyBorder="1"/>
    <xf numFmtId="9" fontId="41" fillId="0" borderId="0" xfId="0" applyNumberFormat="1" applyFont="1"/>
    <xf numFmtId="44" fontId="41" fillId="0" borderId="0" xfId="0" applyNumberFormat="1" applyFont="1"/>
    <xf numFmtId="4" fontId="2" fillId="30" borderId="1" xfId="4" applyNumberFormat="1" applyFont="1" applyFill="1" applyBorder="1" applyAlignment="1">
      <alignment horizontal="center" vertical="center" wrapText="1"/>
    </xf>
    <xf numFmtId="4" fontId="4" fillId="2" borderId="1" xfId="4" applyNumberFormat="1" applyFont="1" applyFill="1" applyBorder="1" applyAlignment="1">
      <alignment vertical="center" wrapText="1"/>
    </xf>
    <xf numFmtId="4" fontId="4" fillId="2" borderId="1" xfId="4" applyNumberFormat="1" applyFont="1" applyFill="1" applyBorder="1" applyAlignment="1">
      <alignment horizontal="center" vertical="center" wrapText="1"/>
    </xf>
    <xf numFmtId="2" fontId="2" fillId="2" borderId="5" xfId="5" applyNumberFormat="1" applyFont="1" applyFill="1" applyBorder="1" applyAlignment="1">
      <alignment horizontal="center" vertical="center" wrapText="1"/>
    </xf>
    <xf numFmtId="4" fontId="4" fillId="2" borderId="5" xfId="4" applyNumberFormat="1" applyFont="1" applyFill="1" applyBorder="1" applyAlignment="1">
      <alignment vertical="center" wrapText="1"/>
    </xf>
    <xf numFmtId="43" fontId="4" fillId="2" borderId="5" xfId="6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vertical="center" wrapText="1"/>
    </xf>
    <xf numFmtId="0" fontId="2" fillId="2" borderId="1" xfId="4" applyFont="1" applyFill="1" applyBorder="1" applyAlignment="1">
      <alignment horizontal="left" vertical="center" wrapText="1"/>
    </xf>
    <xf numFmtId="44" fontId="42" fillId="30" borderId="52" xfId="0" applyNumberFormat="1" applyFont="1" applyFill="1" applyBorder="1"/>
    <xf numFmtId="4" fontId="2" fillId="2" borderId="0" xfId="4" applyNumberFormat="1" applyFont="1" applyFill="1"/>
    <xf numFmtId="0" fontId="41" fillId="0" borderId="30" xfId="0" applyFont="1" applyBorder="1" applyAlignment="1">
      <alignment horizontal="center" vertical="center"/>
    </xf>
    <xf numFmtId="0" fontId="43" fillId="0" borderId="30" xfId="79" applyFont="1" applyFill="1" applyBorder="1" applyAlignment="1">
      <alignment vertical="center" wrapText="1"/>
    </xf>
    <xf numFmtId="49" fontId="43" fillId="0" borderId="30" xfId="79" applyNumberFormat="1" applyFont="1" applyFill="1" applyBorder="1" applyAlignment="1">
      <alignment horizontal="center" vertical="center"/>
    </xf>
    <xf numFmtId="166" fontId="43" fillId="0" borderId="30" xfId="97" applyFont="1" applyFill="1" applyBorder="1" applyAlignment="1">
      <alignment vertical="center"/>
    </xf>
    <xf numFmtId="0" fontId="41" fillId="30" borderId="30" xfId="0" applyFont="1" applyFill="1" applyBorder="1" applyAlignment="1">
      <alignment horizontal="center" vertical="center"/>
    </xf>
    <xf numFmtId="44" fontId="41" fillId="0" borderId="30" xfId="102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3" fillId="0" borderId="1" xfId="79" applyFont="1" applyFill="1" applyBorder="1" applyAlignment="1">
      <alignment vertical="center" wrapText="1"/>
    </xf>
    <xf numFmtId="49" fontId="43" fillId="0" borderId="1" xfId="79" applyNumberFormat="1" applyFont="1" applyFill="1" applyBorder="1" applyAlignment="1">
      <alignment horizontal="center" vertical="center"/>
    </xf>
    <xf numFmtId="166" fontId="43" fillId="0" borderId="1" xfId="97" applyFont="1" applyFill="1" applyBorder="1" applyAlignment="1">
      <alignment horizontal="center" vertical="center"/>
    </xf>
    <xf numFmtId="2" fontId="41" fillId="30" borderId="1" xfId="0" applyNumberFormat="1" applyFont="1" applyFill="1" applyBorder="1" applyAlignment="1">
      <alignment horizontal="center" vertical="center"/>
    </xf>
    <xf numFmtId="44" fontId="41" fillId="0" borderId="1" xfId="102" applyFont="1" applyBorder="1" applyAlignment="1">
      <alignment vertical="center"/>
    </xf>
    <xf numFmtId="49" fontId="43" fillId="0" borderId="23" xfId="79" applyNumberFormat="1" applyFont="1" applyFill="1" applyBorder="1" applyAlignment="1">
      <alignment horizontal="center" vertical="center"/>
    </xf>
    <xf numFmtId="166" fontId="43" fillId="0" borderId="23" xfId="97" applyFont="1" applyFill="1" applyBorder="1" applyAlignment="1">
      <alignment horizontal="center" vertical="center"/>
    </xf>
    <xf numFmtId="2" fontId="41" fillId="30" borderId="23" xfId="0" applyNumberFormat="1" applyFont="1" applyFill="1" applyBorder="1" applyAlignment="1">
      <alignment horizontal="center" vertical="center"/>
    </xf>
    <xf numFmtId="0" fontId="31" fillId="0" borderId="1" xfId="4" applyFont="1" applyBorder="1" applyAlignment="1">
      <alignment horizontal="center" vertical="center"/>
    </xf>
    <xf numFmtId="0" fontId="31" fillId="0" borderId="0" xfId="4" applyFont="1" applyBorder="1" applyAlignment="1">
      <alignment horizontal="center" vertical="center"/>
    </xf>
    <xf numFmtId="0" fontId="44" fillId="0" borderId="0" xfId="4" applyFont="1"/>
    <xf numFmtId="0" fontId="44" fillId="0" borderId="0" xfId="4" applyFont="1" applyBorder="1"/>
    <xf numFmtId="49" fontId="3" fillId="2" borderId="0" xfId="4" applyNumberFormat="1" applyFont="1" applyFill="1" applyBorder="1" applyAlignment="1" applyProtection="1">
      <alignment horizontal="left" vertical="center"/>
    </xf>
    <xf numFmtId="0" fontId="3" fillId="2" borderId="7" xfId="4" applyFont="1" applyFill="1" applyBorder="1" applyAlignment="1" applyProtection="1">
      <alignment horizontal="left" vertical="center"/>
    </xf>
    <xf numFmtId="0" fontId="3" fillId="2" borderId="5" xfId="4" applyFont="1" applyFill="1" applyBorder="1" applyAlignment="1" applyProtection="1">
      <alignment horizontal="left" vertical="center"/>
    </xf>
    <xf numFmtId="0" fontId="3" fillId="2" borderId="24" xfId="4" applyFont="1" applyFill="1" applyBorder="1" applyAlignment="1" applyProtection="1">
      <alignment horizontal="left" vertical="center"/>
    </xf>
    <xf numFmtId="0" fontId="3" fillId="2" borderId="0" xfId="4" applyFont="1" applyFill="1" applyBorder="1" applyAlignment="1">
      <alignment horizontal="center" vertical="center"/>
    </xf>
    <xf numFmtId="0" fontId="3" fillId="2" borderId="6" xfId="4" applyFont="1" applyFill="1" applyBorder="1" applyAlignment="1" applyProtection="1">
      <alignment horizontal="left" vertical="center"/>
    </xf>
    <xf numFmtId="0" fontId="3" fillId="2" borderId="25" xfId="4" applyFont="1" applyFill="1" applyBorder="1" applyAlignment="1" applyProtection="1">
      <alignment horizontal="left" vertical="center"/>
    </xf>
    <xf numFmtId="10" fontId="3" fillId="2" borderId="0" xfId="7" applyNumberFormat="1" applyFont="1" applyFill="1" applyBorder="1" applyAlignment="1">
      <alignment horizontal="center"/>
    </xf>
    <xf numFmtId="49" fontId="3" fillId="2" borderId="6" xfId="4" applyNumberFormat="1" applyFont="1" applyFill="1" applyBorder="1" applyAlignment="1" applyProtection="1">
      <alignment horizontal="left" vertical="center"/>
    </xf>
    <xf numFmtId="10" fontId="35" fillId="28" borderId="0" xfId="7" applyNumberFormat="1" applyFont="1" applyFill="1" applyBorder="1" applyAlignment="1">
      <alignment horizontal="center" vertical="center"/>
    </xf>
    <xf numFmtId="10" fontId="3" fillId="2" borderId="0" xfId="7" applyNumberFormat="1" applyFont="1" applyFill="1" applyBorder="1" applyAlignment="1">
      <alignment horizontal="center" vertical="top"/>
    </xf>
    <xf numFmtId="0" fontId="3" fillId="2" borderId="1" xfId="4" applyFont="1" applyFill="1" applyBorder="1" applyAlignment="1">
      <alignment horizontal="center" vertical="center"/>
    </xf>
    <xf numFmtId="10" fontId="3" fillId="2" borderId="1" xfId="7" applyNumberFormat="1" applyFont="1" applyFill="1" applyBorder="1" applyAlignment="1">
      <alignment horizontal="center"/>
    </xf>
    <xf numFmtId="10" fontId="3" fillId="2" borderId="1" xfId="7" applyNumberFormat="1" applyFont="1" applyFill="1" applyBorder="1" applyAlignment="1">
      <alignment horizontal="center" vertical="top"/>
    </xf>
    <xf numFmtId="167" fontId="3" fillId="2" borderId="0" xfId="7" applyNumberFormat="1" applyFont="1" applyFill="1" applyBorder="1" applyAlignment="1">
      <alignment horizontal="center"/>
    </xf>
    <xf numFmtId="9" fontId="44" fillId="0" borderId="0" xfId="2" applyFont="1"/>
    <xf numFmtId="10" fontId="44" fillId="0" borderId="0" xfId="4" applyNumberFormat="1" applyFont="1"/>
    <xf numFmtId="164" fontId="3" fillId="0" borderId="1" xfId="4" applyNumberFormat="1" applyFont="1" applyBorder="1" applyAlignment="1">
      <alignment horizontal="center" vertical="center"/>
    </xf>
    <xf numFmtId="10" fontId="3" fillId="0" borderId="1" xfId="4" applyNumberFormat="1" applyFont="1" applyBorder="1" applyAlignment="1">
      <alignment horizontal="center" vertical="center"/>
    </xf>
    <xf numFmtId="0" fontId="44" fillId="0" borderId="0" xfId="4" applyFont="1" applyFill="1" applyBorder="1"/>
    <xf numFmtId="0" fontId="44" fillId="0" borderId="0" xfId="4" applyFont="1" applyFill="1"/>
    <xf numFmtId="164" fontId="45" fillId="0" borderId="1" xfId="4" applyNumberFormat="1" applyFont="1" applyBorder="1" applyAlignment="1">
      <alignment horizontal="center" vertical="center"/>
    </xf>
    <xf numFmtId="14" fontId="44" fillId="0" borderId="0" xfId="4" applyNumberFormat="1" applyFont="1"/>
    <xf numFmtId="0" fontId="4" fillId="2" borderId="0" xfId="4" applyFont="1" applyFill="1" applyBorder="1" applyAlignment="1">
      <alignment horizontal="right" vertical="top" wrapText="1"/>
    </xf>
    <xf numFmtId="0" fontId="4" fillId="2" borderId="0" xfId="4" applyFont="1" applyFill="1" applyBorder="1" applyAlignment="1">
      <alignment horizontal="center" vertical="center" wrapText="1"/>
    </xf>
    <xf numFmtId="44" fontId="4" fillId="2" borderId="0" xfId="4" applyNumberFormat="1" applyFont="1" applyFill="1" applyBorder="1" applyAlignment="1">
      <alignment horizontal="center" vertical="center" wrapText="1"/>
    </xf>
    <xf numFmtId="43" fontId="2" fillId="2" borderId="0" xfId="6" applyFont="1" applyFill="1" applyBorder="1" applyAlignment="1">
      <alignment horizontal="center"/>
    </xf>
    <xf numFmtId="10" fontId="2" fillId="2" borderId="0" xfId="7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top" wrapText="1"/>
    </xf>
    <xf numFmtId="0" fontId="30" fillId="2" borderId="1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left" vertical="top" wrapText="1"/>
    </xf>
    <xf numFmtId="0" fontId="3" fillId="2" borderId="5" xfId="4" applyFont="1" applyFill="1" applyBorder="1" applyAlignment="1">
      <alignment horizontal="left" vertical="top" wrapText="1"/>
    </xf>
    <xf numFmtId="0" fontId="4" fillId="2" borderId="2" xfId="4" applyFont="1" applyFill="1" applyBorder="1" applyAlignment="1">
      <alignment horizontal="center" wrapText="1"/>
    </xf>
    <xf numFmtId="0" fontId="4" fillId="2" borderId="3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4" fillId="2" borderId="2" xfId="4" applyFont="1" applyFill="1" applyBorder="1" applyAlignment="1">
      <alignment horizontal="right" vertical="center" wrapText="1"/>
    </xf>
    <xf numFmtId="0" fontId="4" fillId="2" borderId="3" xfId="4" applyFont="1" applyFill="1" applyBorder="1" applyAlignment="1">
      <alignment horizontal="right" vertical="center" wrapText="1"/>
    </xf>
    <xf numFmtId="0" fontId="4" fillId="2" borderId="4" xfId="4" applyFont="1" applyFill="1" applyBorder="1" applyAlignment="1">
      <alignment horizontal="right" vertical="center" wrapText="1"/>
    </xf>
    <xf numFmtId="4" fontId="4" fillId="2" borderId="2" xfId="4" applyNumberFormat="1" applyFont="1" applyFill="1" applyBorder="1" applyAlignment="1">
      <alignment horizontal="center" vertical="center" wrapText="1"/>
    </xf>
    <xf numFmtId="4" fontId="4" fillId="2" borderId="3" xfId="4" applyNumberFormat="1" applyFont="1" applyFill="1" applyBorder="1" applyAlignment="1">
      <alignment horizontal="center" vertical="center" wrapText="1"/>
    </xf>
    <xf numFmtId="0" fontId="2" fillId="2" borderId="0" xfId="4" applyFont="1" applyFill="1" applyAlignment="1">
      <alignment horizontal="center"/>
    </xf>
    <xf numFmtId="0" fontId="2" fillId="2" borderId="9" xfId="4" applyFont="1" applyFill="1" applyBorder="1" applyAlignment="1">
      <alignment horizontal="center"/>
    </xf>
    <xf numFmtId="10" fontId="3" fillId="2" borderId="2" xfId="2" applyNumberFormat="1" applyFont="1" applyFill="1" applyBorder="1" applyAlignment="1">
      <alignment horizontal="left" vertical="center" indent="1"/>
    </xf>
    <xf numFmtId="10" fontId="3" fillId="2" borderId="3" xfId="2" applyNumberFormat="1" applyFont="1" applyFill="1" applyBorder="1" applyAlignment="1">
      <alignment horizontal="left" vertical="center" indent="1"/>
    </xf>
    <xf numFmtId="0" fontId="3" fillId="2" borderId="2" xfId="3" applyFont="1" applyFill="1" applyBorder="1" applyAlignment="1">
      <alignment horizontal="left" indent="1"/>
    </xf>
    <xf numFmtId="0" fontId="3" fillId="2" borderId="3" xfId="3" applyFont="1" applyFill="1" applyBorder="1" applyAlignment="1">
      <alignment horizontal="left" indent="1"/>
    </xf>
    <xf numFmtId="0" fontId="3" fillId="2" borderId="2" xfId="3" applyFont="1" applyFill="1" applyBorder="1" applyAlignment="1">
      <alignment horizontal="left" vertical="center" indent="1"/>
    </xf>
    <xf numFmtId="0" fontId="3" fillId="2" borderId="3" xfId="3" applyFont="1" applyFill="1" applyBorder="1" applyAlignment="1">
      <alignment horizontal="left" vertical="center" indent="1"/>
    </xf>
    <xf numFmtId="166" fontId="3" fillId="0" borderId="23" xfId="100" applyFont="1" applyBorder="1" applyAlignment="1">
      <alignment vertical="center"/>
    </xf>
    <xf numFmtId="166" fontId="3" fillId="0" borderId="30" xfId="100" applyFont="1" applyBorder="1" applyAlignment="1">
      <alignment vertical="center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 wrapText="1"/>
    </xf>
    <xf numFmtId="0" fontId="3" fillId="0" borderId="24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25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 wrapText="1"/>
    </xf>
    <xf numFmtId="10" fontId="3" fillId="0" borderId="23" xfId="7" applyNumberFormat="1" applyFont="1" applyBorder="1" applyAlignment="1">
      <alignment horizontal="center" vertical="center"/>
    </xf>
    <xf numFmtId="10" fontId="3" fillId="0" borderId="30" xfId="7" applyNumberFormat="1" applyFont="1" applyBorder="1" applyAlignment="1">
      <alignment horizontal="center" vertical="center"/>
    </xf>
    <xf numFmtId="166" fontId="3" fillId="0" borderId="7" xfId="100" applyFont="1" applyBorder="1" applyAlignment="1">
      <alignment horizontal="left" vertical="center"/>
    </xf>
    <xf numFmtId="166" fontId="3" fillId="0" borderId="24" xfId="100" applyFont="1" applyBorder="1" applyAlignment="1">
      <alignment horizontal="left" vertical="center"/>
    </xf>
    <xf numFmtId="166" fontId="3" fillId="0" borderId="8" xfId="100" applyFont="1" applyBorder="1" applyAlignment="1">
      <alignment horizontal="left" vertical="center"/>
    </xf>
    <xf numFmtId="166" fontId="3" fillId="0" borderId="26" xfId="100" applyFont="1" applyBorder="1" applyAlignment="1">
      <alignment horizontal="left" vertical="center"/>
    </xf>
    <xf numFmtId="166" fontId="3" fillId="0" borderId="23" xfId="100" applyFont="1" applyBorder="1" applyAlignment="1">
      <alignment horizontal="center" vertical="center"/>
    </xf>
    <xf numFmtId="166" fontId="3" fillId="0" borderId="30" xfId="100" applyFont="1" applyBorder="1" applyAlignment="1">
      <alignment horizontal="center" vertical="center"/>
    </xf>
    <xf numFmtId="166" fontId="3" fillId="0" borderId="7" xfId="100" applyFont="1" applyBorder="1" applyAlignment="1">
      <alignment horizontal="center" vertical="center"/>
    </xf>
    <xf numFmtId="166" fontId="3" fillId="0" borderId="24" xfId="100" applyFont="1" applyBorder="1" applyAlignment="1">
      <alignment horizontal="center" vertical="center"/>
    </xf>
    <xf numFmtId="166" fontId="3" fillId="0" borderId="8" xfId="100" applyFont="1" applyBorder="1" applyAlignment="1">
      <alignment horizontal="center" vertical="center"/>
    </xf>
    <xf numFmtId="166" fontId="3" fillId="0" borderId="26" xfId="100" applyFont="1" applyBorder="1" applyAlignment="1">
      <alignment horizontal="center" vertical="center"/>
    </xf>
    <xf numFmtId="166" fontId="45" fillId="0" borderId="7" xfId="100" applyFont="1" applyBorder="1" applyAlignment="1">
      <alignment horizontal="center" vertical="center"/>
    </xf>
    <xf numFmtId="166" fontId="45" fillId="0" borderId="24" xfId="100" applyFont="1" applyBorder="1" applyAlignment="1">
      <alignment horizontal="center" vertical="center"/>
    </xf>
    <xf numFmtId="166" fontId="45" fillId="0" borderId="8" xfId="100" applyFont="1" applyBorder="1" applyAlignment="1">
      <alignment horizontal="center" vertical="center"/>
    </xf>
    <xf numFmtId="166" fontId="45" fillId="0" borderId="26" xfId="100" applyFont="1" applyBorder="1" applyAlignment="1">
      <alignment horizontal="center" vertical="center"/>
    </xf>
    <xf numFmtId="4" fontId="35" fillId="0" borderId="2" xfId="4" applyNumberFormat="1" applyFont="1" applyBorder="1" applyAlignment="1">
      <alignment horizontal="center"/>
    </xf>
    <xf numFmtId="4" fontId="35" fillId="0" borderId="4" xfId="4" applyNumberFormat="1" applyFont="1" applyBorder="1" applyAlignment="1">
      <alignment horizontal="center"/>
    </xf>
    <xf numFmtId="0" fontId="35" fillId="0" borderId="4" xfId="4" applyFont="1" applyBorder="1" applyAlignment="1">
      <alignment horizontal="center"/>
    </xf>
    <xf numFmtId="10" fontId="35" fillId="29" borderId="0" xfId="7" applyNumberFormat="1" applyFont="1" applyFill="1" applyBorder="1" applyAlignment="1">
      <alignment horizontal="center" vertical="center"/>
    </xf>
    <xf numFmtId="4" fontId="35" fillId="2" borderId="0" xfId="7" applyNumberFormat="1" applyFont="1" applyFill="1" applyBorder="1" applyAlignment="1">
      <alignment horizontal="center" vertical="center"/>
    </xf>
    <xf numFmtId="10" fontId="35" fillId="2" borderId="1" xfId="7" applyNumberFormat="1" applyFont="1" applyFill="1" applyBorder="1" applyAlignment="1">
      <alignment horizontal="center" vertical="center"/>
    </xf>
    <xf numFmtId="10" fontId="35" fillId="29" borderId="1" xfId="7" applyNumberFormat="1" applyFont="1" applyFill="1" applyBorder="1" applyAlignment="1">
      <alignment horizontal="center" vertical="center"/>
    </xf>
    <xf numFmtId="0" fontId="3" fillId="0" borderId="0" xfId="100" applyNumberFormat="1" applyFont="1" applyBorder="1" applyAlignment="1" applyProtection="1">
      <alignment horizontal="center" vertical="center"/>
    </xf>
    <xf numFmtId="0" fontId="3" fillId="0" borderId="0" xfId="100" applyNumberFormat="1" applyFont="1" applyFill="1" applyBorder="1" applyAlignment="1" applyProtection="1">
      <alignment horizontal="left" vertical="center" wrapText="1" indent="1"/>
    </xf>
    <xf numFmtId="39" fontId="3" fillId="0" borderId="0" xfId="100" applyNumberFormat="1" applyFont="1" applyBorder="1" applyAlignment="1" applyProtection="1">
      <alignment horizontal="center" vertical="center" wrapText="1"/>
    </xf>
    <xf numFmtId="0" fontId="3" fillId="0" borderId="0" xfId="100" applyNumberFormat="1" applyFont="1" applyBorder="1" applyAlignment="1" applyProtection="1">
      <alignment horizontal="center" vertical="center" wrapText="1"/>
    </xf>
    <xf numFmtId="10" fontId="35" fillId="0" borderId="0" xfId="7" applyNumberFormat="1" applyFont="1" applyFill="1" applyBorder="1" applyAlignment="1">
      <alignment horizontal="center" vertical="center"/>
    </xf>
    <xf numFmtId="0" fontId="3" fillId="0" borderId="23" xfId="100" applyNumberFormat="1" applyFont="1" applyBorder="1" applyAlignment="1" applyProtection="1">
      <alignment horizontal="center" vertical="center"/>
    </xf>
    <xf numFmtId="0" fontId="3" fillId="0" borderId="29" xfId="100" applyNumberFormat="1" applyFont="1" applyBorder="1" applyAlignment="1" applyProtection="1">
      <alignment horizontal="center" vertical="center"/>
    </xf>
    <xf numFmtId="0" fontId="3" fillId="0" borderId="30" xfId="100" applyNumberFormat="1" applyFont="1" applyBorder="1" applyAlignment="1" applyProtection="1">
      <alignment horizontal="center" vertical="center"/>
    </xf>
    <xf numFmtId="0" fontId="3" fillId="0" borderId="27" xfId="100" applyNumberFormat="1" applyFont="1" applyFill="1" applyBorder="1" applyAlignment="1" applyProtection="1">
      <alignment horizontal="left" vertical="center" wrapText="1" indent="1"/>
    </xf>
    <xf numFmtId="0" fontId="3" fillId="0" borderId="28" xfId="100" applyNumberFormat="1" applyFont="1" applyFill="1" applyBorder="1" applyAlignment="1" applyProtection="1">
      <alignment horizontal="left" vertical="center" wrapText="1" indent="1"/>
    </xf>
    <xf numFmtId="39" fontId="3" fillId="2" borderId="23" xfId="100" applyNumberFormat="1" applyFont="1" applyFill="1" applyBorder="1" applyAlignment="1" applyProtection="1">
      <alignment horizontal="center" vertical="center" wrapText="1"/>
    </xf>
    <xf numFmtId="0" fontId="3" fillId="2" borderId="29" xfId="100" applyNumberFormat="1" applyFont="1" applyFill="1" applyBorder="1" applyAlignment="1" applyProtection="1">
      <alignment horizontal="center" vertical="center" wrapText="1"/>
    </xf>
    <xf numFmtId="0" fontId="3" fillId="2" borderId="30" xfId="100" applyNumberFormat="1" applyFont="1" applyFill="1" applyBorder="1" applyAlignment="1" applyProtection="1">
      <alignment horizontal="center" vertical="center" wrapText="1"/>
    </xf>
    <xf numFmtId="10" fontId="35" fillId="0" borderId="2" xfId="7" applyNumberFormat="1" applyFont="1" applyFill="1" applyBorder="1" applyAlignment="1">
      <alignment horizontal="center" vertical="center"/>
    </xf>
    <xf numFmtId="10" fontId="35" fillId="0" borderId="4" xfId="7" applyNumberFormat="1" applyFont="1" applyFill="1" applyBorder="1" applyAlignment="1">
      <alignment horizontal="center" vertical="center"/>
    </xf>
    <xf numFmtId="10" fontId="35" fillId="0" borderId="1" xfId="7" applyNumberFormat="1" applyFont="1" applyFill="1" applyBorder="1" applyAlignment="1">
      <alignment horizontal="center" vertical="center"/>
    </xf>
    <xf numFmtId="4" fontId="35" fillId="0" borderId="2" xfId="7" applyNumberFormat="1" applyFont="1" applyFill="1" applyBorder="1" applyAlignment="1">
      <alignment horizontal="center" vertical="center"/>
    </xf>
    <xf numFmtId="4" fontId="35" fillId="0" borderId="4" xfId="7" applyNumberFormat="1" applyFont="1" applyFill="1" applyBorder="1" applyAlignment="1">
      <alignment horizontal="center" vertical="center"/>
    </xf>
    <xf numFmtId="10" fontId="35" fillId="2" borderId="0" xfId="7" applyNumberFormat="1" applyFont="1" applyFill="1" applyBorder="1" applyAlignment="1">
      <alignment horizontal="center" vertical="center"/>
    </xf>
    <xf numFmtId="39" fontId="3" fillId="0" borderId="23" xfId="100" applyNumberFormat="1" applyFont="1" applyBorder="1" applyAlignment="1" applyProtection="1">
      <alignment horizontal="center" vertical="center" wrapText="1"/>
    </xf>
    <xf numFmtId="0" fontId="3" fillId="0" borderId="29" xfId="100" applyNumberFormat="1" applyFont="1" applyBorder="1" applyAlignment="1" applyProtection="1">
      <alignment horizontal="center" vertical="center" wrapText="1"/>
    </xf>
    <xf numFmtId="0" fontId="3" fillId="0" borderId="30" xfId="100" applyNumberFormat="1" applyFont="1" applyBorder="1" applyAlignment="1" applyProtection="1">
      <alignment horizontal="center" vertical="center" wrapText="1"/>
    </xf>
    <xf numFmtId="4" fontId="35" fillId="2" borderId="1" xfId="7" applyNumberFormat="1" applyFont="1" applyFill="1" applyBorder="1" applyAlignment="1">
      <alignment horizontal="center" vertical="center"/>
    </xf>
    <xf numFmtId="10" fontId="35" fillId="28" borderId="1" xfId="7" applyNumberFormat="1" applyFont="1" applyFill="1" applyBorder="1" applyAlignment="1">
      <alignment horizontal="center" vertical="center"/>
    </xf>
    <xf numFmtId="10" fontId="35" fillId="31" borderId="1" xfId="7" applyNumberFormat="1" applyFont="1" applyFill="1" applyBorder="1" applyAlignment="1">
      <alignment horizontal="center" vertical="center"/>
    </xf>
    <xf numFmtId="0" fontId="3" fillId="2" borderId="0" xfId="100" applyNumberFormat="1" applyFont="1" applyFill="1" applyBorder="1" applyAlignment="1" applyProtection="1">
      <alignment horizontal="center" vertical="center"/>
    </xf>
    <xf numFmtId="39" fontId="3" fillId="2" borderId="0" xfId="100" applyNumberFormat="1" applyFont="1" applyFill="1" applyBorder="1" applyAlignment="1" applyProtection="1">
      <alignment horizontal="center" vertical="center" wrapText="1"/>
    </xf>
    <xf numFmtId="0" fontId="3" fillId="2" borderId="0" xfId="100" applyNumberFormat="1" applyFont="1" applyFill="1" applyBorder="1" applyAlignment="1" applyProtection="1">
      <alignment horizontal="center" vertical="center" wrapText="1"/>
    </xf>
    <xf numFmtId="4" fontId="35" fillId="0" borderId="1" xfId="7" applyNumberFormat="1" applyFont="1" applyFill="1" applyBorder="1" applyAlignment="1">
      <alignment horizontal="center" vertical="center"/>
    </xf>
    <xf numFmtId="0" fontId="3" fillId="0" borderId="27" xfId="100" applyNumberFormat="1" applyFont="1" applyBorder="1" applyAlignment="1" applyProtection="1">
      <alignment horizontal="left" vertical="center" wrapText="1" indent="1"/>
    </xf>
    <xf numFmtId="0" fontId="3" fillId="0" borderId="28" xfId="100" applyNumberFormat="1" applyFont="1" applyBorder="1" applyAlignment="1" applyProtection="1">
      <alignment horizontal="left" vertical="center" wrapText="1" indent="1"/>
    </xf>
    <xf numFmtId="4" fontId="35" fillId="0" borderId="0" xfId="7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1" fillId="2" borderId="2" xfId="4" applyFont="1" applyFill="1" applyBorder="1" applyAlignment="1">
      <alignment horizontal="center" vertical="center"/>
    </xf>
    <xf numFmtId="0" fontId="31" fillId="2" borderId="4" xfId="4" applyFont="1" applyFill="1" applyBorder="1" applyAlignment="1">
      <alignment horizontal="center" vertical="center"/>
    </xf>
    <xf numFmtId="10" fontId="35" fillId="28" borderId="0" xfId="7" applyNumberFormat="1" applyFont="1" applyFill="1" applyBorder="1" applyAlignment="1">
      <alignment horizontal="center" vertical="center"/>
    </xf>
    <xf numFmtId="0" fontId="31" fillId="2" borderId="7" xfId="4" applyFont="1" applyFill="1" applyBorder="1" applyAlignment="1">
      <alignment horizontal="center" vertical="center"/>
    </xf>
    <xf numFmtId="0" fontId="31" fillId="2" borderId="5" xfId="4" applyFont="1" applyFill="1" applyBorder="1" applyAlignment="1">
      <alignment horizontal="center" vertical="center"/>
    </xf>
    <xf numFmtId="0" fontId="31" fillId="2" borderId="24" xfId="4" applyFont="1" applyFill="1" applyBorder="1" applyAlignment="1">
      <alignment horizontal="center" vertical="center"/>
    </xf>
    <xf numFmtId="0" fontId="31" fillId="2" borderId="8" xfId="4" applyFont="1" applyFill="1" applyBorder="1" applyAlignment="1">
      <alignment horizontal="center" vertical="center"/>
    </xf>
    <xf numFmtId="0" fontId="31" fillId="2" borderId="9" xfId="4" applyFont="1" applyFill="1" applyBorder="1" applyAlignment="1">
      <alignment horizontal="center" vertical="center"/>
    </xf>
    <xf numFmtId="0" fontId="31" fillId="2" borderId="26" xfId="4" applyFont="1" applyFill="1" applyBorder="1" applyAlignment="1">
      <alignment horizontal="center" vertical="center"/>
    </xf>
    <xf numFmtId="0" fontId="31" fillId="2" borderId="1" xfId="4" applyFont="1" applyFill="1" applyBorder="1" applyAlignment="1">
      <alignment horizontal="center" vertical="center"/>
    </xf>
    <xf numFmtId="0" fontId="31" fillId="0" borderId="1" xfId="4" applyFont="1" applyBorder="1" applyAlignment="1">
      <alignment horizontal="center" vertical="center"/>
    </xf>
    <xf numFmtId="0" fontId="3" fillId="0" borderId="0" xfId="100" applyNumberFormat="1" applyFont="1" applyBorder="1" applyAlignment="1" applyProtection="1">
      <alignment horizontal="left" vertical="center" wrapText="1" indent="1"/>
    </xf>
    <xf numFmtId="0" fontId="31" fillId="2" borderId="0" xfId="4" applyFont="1" applyFill="1" applyBorder="1" applyAlignment="1">
      <alignment horizontal="center" vertical="center"/>
    </xf>
    <xf numFmtId="0" fontId="31" fillId="0" borderId="0" xfId="4" applyFont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3" fillId="0" borderId="39" xfId="64" applyFont="1" applyBorder="1" applyAlignment="1">
      <alignment horizontal="center" vertical="center"/>
    </xf>
    <xf numFmtId="0" fontId="3" fillId="0" borderId="45" xfId="64" applyFont="1" applyBorder="1" applyAlignment="1">
      <alignment horizontal="center" vertical="center"/>
    </xf>
    <xf numFmtId="0" fontId="4" fillId="0" borderId="39" xfId="64" applyFont="1" applyBorder="1" applyAlignment="1">
      <alignment horizontal="center" vertical="center"/>
    </xf>
    <xf numFmtId="0" fontId="4" fillId="0" borderId="45" xfId="64" applyFont="1" applyBorder="1" applyAlignment="1">
      <alignment horizontal="center" vertical="center"/>
    </xf>
    <xf numFmtId="0" fontId="4" fillId="0" borderId="46" xfId="64" applyFont="1" applyBorder="1" applyAlignment="1">
      <alignment horizontal="center" vertical="center"/>
    </xf>
    <xf numFmtId="0" fontId="37" fillId="0" borderId="47" xfId="64" applyFont="1" applyBorder="1" applyAlignment="1">
      <alignment horizontal="center"/>
    </xf>
    <xf numFmtId="0" fontId="37" fillId="0" borderId="48" xfId="64" applyFont="1" applyBorder="1" applyAlignment="1">
      <alignment horizontal="center"/>
    </xf>
    <xf numFmtId="0" fontId="3" fillId="0" borderId="34" xfId="64" applyFont="1" applyBorder="1" applyAlignment="1">
      <alignment horizontal="center"/>
    </xf>
    <xf numFmtId="0" fontId="3" fillId="0" borderId="0" xfId="64" applyFont="1" applyBorder="1" applyAlignment="1">
      <alignment horizontal="center"/>
    </xf>
    <xf numFmtId="0" fontId="3" fillId="0" borderId="35" xfId="64" applyFont="1" applyBorder="1" applyAlignment="1">
      <alignment horizontal="center"/>
    </xf>
    <xf numFmtId="0" fontId="3" fillId="0" borderId="36" xfId="64" applyFont="1" applyBorder="1" applyAlignment="1">
      <alignment horizontal="center" wrapText="1"/>
    </xf>
    <xf numFmtId="0" fontId="3" fillId="0" borderId="37" xfId="64" applyFont="1" applyBorder="1" applyAlignment="1">
      <alignment horizontal="center" wrapText="1"/>
    </xf>
    <xf numFmtId="0" fontId="3" fillId="0" borderId="38" xfId="64" applyFont="1" applyBorder="1" applyAlignment="1">
      <alignment horizontal="center" wrapText="1"/>
    </xf>
  </cellXfs>
  <cellStyles count="103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20% - Ênfase1 2" xfId="14"/>
    <cellStyle name="20% - Ênfase2 2" xfId="15"/>
    <cellStyle name="20% - Ênfase3 2" xfId="16"/>
    <cellStyle name="20% - Ênfase4 2" xfId="17"/>
    <cellStyle name="20% - Ênfase5 2" xfId="18"/>
    <cellStyle name="20% - Ênfase6 2" xfId="19"/>
    <cellStyle name="40% - Accent1" xfId="20"/>
    <cellStyle name="40% - Accent2" xfId="21"/>
    <cellStyle name="40% - Accent3" xfId="22"/>
    <cellStyle name="40% - Accent4" xfId="23"/>
    <cellStyle name="40% - Accent5" xfId="24"/>
    <cellStyle name="40% - Accent6" xfId="25"/>
    <cellStyle name="40% - Ênfase1 2" xfId="26"/>
    <cellStyle name="40% - Ênfase2 2" xfId="27"/>
    <cellStyle name="40% - Ênfase3 2" xfId="28"/>
    <cellStyle name="40% - Ênfase4 2" xfId="29"/>
    <cellStyle name="40% - Ênfase5 2" xfId="30"/>
    <cellStyle name="40% - Ênfase6 2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60% - Ênfase1 2" xfId="38"/>
    <cellStyle name="60% - Ênfase2 2" xfId="39"/>
    <cellStyle name="60% - Ênfase3 2" xfId="40"/>
    <cellStyle name="60% - Ênfase4 2" xfId="41"/>
    <cellStyle name="60% - Ênfase5 2" xfId="42"/>
    <cellStyle name="60% - Ênfase6 2" xfId="43"/>
    <cellStyle name="Accent1" xfId="44"/>
    <cellStyle name="Accent2" xfId="45"/>
    <cellStyle name="Accent3" xfId="46"/>
    <cellStyle name="Accent4" xfId="47"/>
    <cellStyle name="Accent5" xfId="48"/>
    <cellStyle name="Accent6" xfId="49"/>
    <cellStyle name="Bad" xfId="50"/>
    <cellStyle name="Bom 2" xfId="51"/>
    <cellStyle name="Calculation" xfId="52"/>
    <cellStyle name="Cálculo 2" xfId="53"/>
    <cellStyle name="Célula de Verificação 2" xfId="54"/>
    <cellStyle name="Célula Vinculada 2" xfId="55"/>
    <cellStyle name="Check Cell" xfId="56"/>
    <cellStyle name="Ênfase1 2" xfId="57"/>
    <cellStyle name="Ênfase2 2" xfId="58"/>
    <cellStyle name="Ênfase3 2" xfId="59"/>
    <cellStyle name="Ênfase4 2" xfId="60"/>
    <cellStyle name="Ênfase5 2" xfId="61"/>
    <cellStyle name="Ênfase6 2" xfId="62"/>
    <cellStyle name="Entrada 2" xfId="63"/>
    <cellStyle name="Excel Built-in Normal" xfId="64"/>
    <cellStyle name="Explanatory Text" xfId="65"/>
    <cellStyle name="Good" xfId="66"/>
    <cellStyle name="Heading 1" xfId="67"/>
    <cellStyle name="Heading 2" xfId="68"/>
    <cellStyle name="Heading 3" xfId="69"/>
    <cellStyle name="Heading 4" xfId="70"/>
    <cellStyle name="Incorreto 2" xfId="71"/>
    <cellStyle name="Input" xfId="72"/>
    <cellStyle name="Linked Cell" xfId="73"/>
    <cellStyle name="Moeda" xfId="102" builtinId="4"/>
    <cellStyle name="Moeda 2" xfId="5"/>
    <cellStyle name="Neutra 2" xfId="74"/>
    <cellStyle name="Neutral" xfId="75"/>
    <cellStyle name="Normal" xfId="0" builtinId="0"/>
    <cellStyle name="Normal 2" xfId="3"/>
    <cellStyle name="Normal 3" xfId="4"/>
    <cellStyle name="Normal 4" xfId="76"/>
    <cellStyle name="Normal 4 2" xfId="77"/>
    <cellStyle name="Normal 5" xfId="78"/>
    <cellStyle name="Normal 6" xfId="79"/>
    <cellStyle name="Normal 7" xfId="80"/>
    <cellStyle name="Nota 2" xfId="81"/>
    <cellStyle name="Note" xfId="82"/>
    <cellStyle name="Output" xfId="83"/>
    <cellStyle name="Porcentagem" xfId="2" builtinId="5"/>
    <cellStyle name="Porcentagem 2" xfId="7"/>
    <cellStyle name="Porcentagem 3" xfId="84"/>
    <cellStyle name="Porcentagem 4" xfId="85"/>
    <cellStyle name="Saída 2" xfId="86"/>
    <cellStyle name="Separador de milhares" xfId="1" builtinId="3"/>
    <cellStyle name="Separador de milhares 2" xfId="6"/>
    <cellStyle name="Texto de Aviso 2" xfId="87"/>
    <cellStyle name="Texto Explicativo 2" xfId="88"/>
    <cellStyle name="Title" xfId="89"/>
    <cellStyle name="Título 1 2" xfId="90"/>
    <cellStyle name="Título 2 2" xfId="91"/>
    <cellStyle name="Título 3 2" xfId="92"/>
    <cellStyle name="Título 4 2" xfId="93"/>
    <cellStyle name="Título 5" xfId="94"/>
    <cellStyle name="Total 2" xfId="95"/>
    <cellStyle name="Vírgula 2" xfId="96"/>
    <cellStyle name="Vírgula 3" xfId="97"/>
    <cellStyle name="Vírgula 3 2" xfId="98"/>
    <cellStyle name="Vírgula 4" xfId="99"/>
    <cellStyle name="Vírgula 5" xfId="100"/>
    <cellStyle name="Warning Text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78442</xdr:rowOff>
    </xdr:from>
    <xdr:to>
      <xdr:col>4</xdr:col>
      <xdr:colOff>207976</xdr:colOff>
      <xdr:row>6</xdr:row>
      <xdr:rowOff>11205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6" y="235324"/>
          <a:ext cx="3076680" cy="71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0</xdr:row>
      <xdr:rowOff>114300</xdr:rowOff>
    </xdr:from>
    <xdr:to>
      <xdr:col>1</xdr:col>
      <xdr:colOff>3162300</xdr:colOff>
      <xdr:row>2</xdr:row>
      <xdr:rowOff>219075</xdr:rowOff>
    </xdr:to>
    <xdr:pic>
      <xdr:nvPicPr>
        <xdr:cNvPr id="2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1175" y="114300"/>
          <a:ext cx="2209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diley/Desktop/LICITA&#199;&#213;ES/Tomada%20P%2003%20-%20VG/PROPOSTA%20BDI%20CORRET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O DO ORÇAMENTO"/>
      <sheetName val="Orçamento Sintetico"/>
      <sheetName val="Curva ABC"/>
      <sheetName val="TRANSPORTE"/>
      <sheetName val="CRONOGRAMA"/>
      <sheetName val="COMP"/>
      <sheetName val="ORSE"/>
      <sheetName val="DADOS"/>
      <sheetName val="SINAPI"/>
      <sheetName val="SICRO"/>
      <sheetName val="BDI GEOSOLO"/>
      <sheetName val="ENCARGO SICRO"/>
      <sheetName val="ENCARGOS SINAPI"/>
    </sheetNames>
    <sheetDataSet>
      <sheetData sheetId="0">
        <row r="12">
          <cell r="B12" t="str">
            <v>I</v>
          </cell>
          <cell r="C12" t="str">
            <v>SERVIÇOS PRILIMINARES</v>
          </cell>
        </row>
        <row r="13">
          <cell r="B13" t="str">
            <v>II</v>
          </cell>
          <cell r="C13" t="str">
            <v>MURO DE CONTENÇÃO EM GABIÃO</v>
          </cell>
        </row>
        <row r="14">
          <cell r="B14" t="str">
            <v>III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M133"/>
  <sheetViews>
    <sheetView showGridLines="0" tabSelected="1" showOutlineSymbols="0" showWhiteSpace="0" view="pageBreakPreview" zoomScale="85" zoomScaleNormal="85" zoomScaleSheetLayoutView="85" workbookViewId="0">
      <selection activeCell="H39" sqref="H39"/>
    </sheetView>
  </sheetViews>
  <sheetFormatPr defaultRowHeight="12.75"/>
  <cols>
    <col min="1" max="1" width="2.7109375" style="2" customWidth="1"/>
    <col min="2" max="2" width="19.140625" style="2" customWidth="1"/>
    <col min="3" max="3" width="13.85546875" style="2" customWidth="1"/>
    <col min="4" max="4" width="10" style="2" bestFit="1" customWidth="1"/>
    <col min="5" max="5" width="58.7109375" style="35" customWidth="1"/>
    <col min="6" max="6" width="7.42578125" style="2" customWidth="1"/>
    <col min="7" max="7" width="8.7109375" style="36" customWidth="1"/>
    <col min="8" max="8" width="11.5703125" style="36" customWidth="1"/>
    <col min="9" max="9" width="11.42578125" style="36" customWidth="1"/>
    <col min="10" max="10" width="11.28515625" style="37" hidden="1" customWidth="1"/>
    <col min="11" max="11" width="10.5703125" style="2" bestFit="1" customWidth="1"/>
    <col min="12" max="12" width="9.5703125" style="2" bestFit="1" customWidth="1"/>
    <col min="13" max="14" width="9.140625" style="2"/>
    <col min="15" max="15" width="9.28515625" style="2" bestFit="1" customWidth="1"/>
    <col min="16" max="16384" width="9.140625" style="2"/>
  </cols>
  <sheetData>
    <row r="1" spans="2:273">
      <c r="B1" s="166"/>
      <c r="C1" s="166"/>
      <c r="D1" s="166"/>
    </row>
    <row r="2" spans="2:273">
      <c r="B2" s="166"/>
      <c r="C2" s="166"/>
      <c r="D2" s="166"/>
    </row>
    <row r="3" spans="2:273">
      <c r="B3" s="166"/>
      <c r="C3" s="166"/>
      <c r="D3" s="166"/>
    </row>
    <row r="4" spans="2:273">
      <c r="B4" s="166"/>
      <c r="C4" s="166"/>
      <c r="D4" s="166"/>
    </row>
    <row r="5" spans="2:273">
      <c r="B5" s="166"/>
      <c r="C5" s="166"/>
      <c r="D5" s="166"/>
    </row>
    <row r="6" spans="2:273">
      <c r="B6" s="166"/>
      <c r="C6" s="166"/>
      <c r="D6" s="166"/>
    </row>
    <row r="7" spans="2:273">
      <c r="B7" s="167"/>
      <c r="C7" s="167"/>
      <c r="D7" s="167"/>
    </row>
    <row r="8" spans="2:273" s="6" customFormat="1" ht="20.100000000000001" customHeight="1">
      <c r="B8" s="4" t="s">
        <v>0</v>
      </c>
      <c r="C8" s="170" t="s">
        <v>161</v>
      </c>
      <c r="D8" s="171"/>
      <c r="E8" s="171"/>
      <c r="F8" s="171"/>
      <c r="G8" s="171"/>
      <c r="H8" s="171"/>
      <c r="I8" s="171"/>
      <c r="J8" s="171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</row>
    <row r="9" spans="2:273" s="6" customFormat="1" ht="20.100000000000001" customHeight="1">
      <c r="B9" s="4" t="s">
        <v>1</v>
      </c>
      <c r="C9" s="172" t="s">
        <v>162</v>
      </c>
      <c r="D9" s="173"/>
      <c r="E9" s="173"/>
      <c r="F9" s="173"/>
      <c r="G9" s="173"/>
      <c r="H9" s="173"/>
      <c r="I9" s="173"/>
      <c r="J9" s="173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</row>
    <row r="10" spans="2:273" s="6" customFormat="1" ht="20.100000000000001" customHeight="1">
      <c r="B10" s="4" t="s">
        <v>2</v>
      </c>
      <c r="C10" s="172" t="s">
        <v>186</v>
      </c>
      <c r="D10" s="173"/>
      <c r="E10" s="173"/>
      <c r="F10" s="173"/>
      <c r="G10" s="173"/>
      <c r="H10" s="173"/>
      <c r="I10" s="173"/>
      <c r="J10" s="173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</row>
    <row r="11" spans="2:273" s="6" customFormat="1" ht="20.100000000000001" customHeight="1">
      <c r="B11" s="4" t="s">
        <v>3</v>
      </c>
      <c r="C11" s="172"/>
      <c r="D11" s="173"/>
      <c r="E11" s="173"/>
      <c r="F11" s="173"/>
      <c r="G11" s="173"/>
      <c r="H11" s="173"/>
      <c r="I11" s="173"/>
      <c r="J11" s="17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</row>
    <row r="12" spans="2:273" s="6" customFormat="1" ht="20.100000000000001" customHeight="1">
      <c r="B12" s="4" t="s">
        <v>190</v>
      </c>
      <c r="C12" s="168" t="s">
        <v>195</v>
      </c>
      <c r="D12" s="169"/>
      <c r="E12" s="169"/>
      <c r="F12" s="169"/>
      <c r="G12" s="169"/>
      <c r="H12" s="169"/>
      <c r="I12" s="169"/>
      <c r="J12" s="16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</row>
    <row r="13" spans="2:273" ht="21.75" customHeight="1">
      <c r="B13" s="155" t="s">
        <v>164</v>
      </c>
      <c r="C13" s="155"/>
      <c r="D13" s="155"/>
      <c r="E13" s="155"/>
      <c r="F13" s="155"/>
      <c r="G13" s="155"/>
      <c r="H13" s="155"/>
      <c r="I13" s="155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</row>
    <row r="14" spans="2:273" ht="20.100000000000001" customHeight="1">
      <c r="B14" s="39"/>
      <c r="C14" s="39"/>
      <c r="D14" s="39"/>
      <c r="E14" s="39"/>
      <c r="F14" s="158" t="s">
        <v>93</v>
      </c>
      <c r="G14" s="159"/>
      <c r="H14" s="159"/>
      <c r="I14" s="160"/>
      <c r="J14" s="40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</row>
    <row r="15" spans="2:273" hidden="1">
      <c r="B15" s="39"/>
      <c r="C15" s="41" t="s">
        <v>4</v>
      </c>
      <c r="D15" s="39"/>
      <c r="E15" s="41" t="s">
        <v>5</v>
      </c>
      <c r="F15" s="39"/>
      <c r="G15" s="38"/>
      <c r="H15" s="38"/>
      <c r="I15" s="38"/>
      <c r="J15" s="40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</row>
    <row r="16" spans="2:273" ht="51" hidden="1">
      <c r="B16" s="42" t="s">
        <v>6</v>
      </c>
      <c r="C16" s="42" t="s">
        <v>7</v>
      </c>
      <c r="D16" s="42" t="s">
        <v>8</v>
      </c>
      <c r="E16" s="43" t="s">
        <v>9</v>
      </c>
      <c r="F16" s="42" t="s">
        <v>10</v>
      </c>
      <c r="G16" s="42">
        <v>3</v>
      </c>
      <c r="H16" s="44">
        <v>402.34</v>
      </c>
      <c r="I16" s="44">
        <f t="shared" ref="I16:I36" si="0">INT(G16*H16*100+0.5)/100</f>
        <v>1207.02</v>
      </c>
      <c r="J16" s="40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</row>
    <row r="17" spans="2:273" ht="25.5" hidden="1">
      <c r="B17" s="42" t="s">
        <v>11</v>
      </c>
      <c r="C17" s="42" t="s">
        <v>12</v>
      </c>
      <c r="D17" s="42" t="s">
        <v>8</v>
      </c>
      <c r="E17" s="43" t="s">
        <v>13</v>
      </c>
      <c r="F17" s="42" t="s">
        <v>14</v>
      </c>
      <c r="G17" s="42">
        <v>80</v>
      </c>
      <c r="H17" s="44">
        <v>82.78</v>
      </c>
      <c r="I17" s="44">
        <f t="shared" si="0"/>
        <v>6622.4</v>
      </c>
      <c r="J17" s="40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</row>
    <row r="18" spans="2:273" hidden="1">
      <c r="B18" s="42" t="s">
        <v>15</v>
      </c>
      <c r="C18" s="42" t="s">
        <v>16</v>
      </c>
      <c r="D18" s="42" t="s">
        <v>8</v>
      </c>
      <c r="E18" s="43" t="s">
        <v>17</v>
      </c>
      <c r="F18" s="42" t="s">
        <v>18</v>
      </c>
      <c r="G18" s="42">
        <v>2.5</v>
      </c>
      <c r="H18" s="44">
        <v>367.94</v>
      </c>
      <c r="I18" s="44">
        <f t="shared" si="0"/>
        <v>919.85</v>
      </c>
      <c r="J18" s="40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</row>
    <row r="19" spans="2:273" hidden="1">
      <c r="B19" s="42" t="s">
        <v>19</v>
      </c>
      <c r="C19" s="42" t="s">
        <v>20</v>
      </c>
      <c r="D19" s="42" t="s">
        <v>21</v>
      </c>
      <c r="E19" s="43" t="s">
        <v>22</v>
      </c>
      <c r="F19" s="42" t="s">
        <v>23</v>
      </c>
      <c r="G19" s="42">
        <v>1</v>
      </c>
      <c r="H19" s="44">
        <v>225.69</v>
      </c>
      <c r="I19" s="44">
        <f t="shared" si="0"/>
        <v>225.69</v>
      </c>
      <c r="J19" s="45">
        <f>SUM(I16:I19)</f>
        <v>8974.9600000000009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</row>
    <row r="20" spans="2:273" hidden="1">
      <c r="B20" s="42"/>
      <c r="C20" s="41" t="s">
        <v>24</v>
      </c>
      <c r="D20" s="42"/>
      <c r="E20" s="41" t="s">
        <v>25</v>
      </c>
      <c r="F20" s="42"/>
      <c r="G20" s="44"/>
      <c r="H20" s="46"/>
      <c r="I20" s="47"/>
      <c r="J20" s="40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</row>
    <row r="21" spans="2:273" hidden="1">
      <c r="B21" s="42" t="s">
        <v>26</v>
      </c>
      <c r="C21" s="42" t="s">
        <v>27</v>
      </c>
      <c r="D21" s="42" t="s">
        <v>28</v>
      </c>
      <c r="E21" s="43" t="s">
        <v>29</v>
      </c>
      <c r="F21" s="42" t="s">
        <v>18</v>
      </c>
      <c r="G21" s="42">
        <v>5</v>
      </c>
      <c r="H21" s="44">
        <v>242.72</v>
      </c>
      <c r="I21" s="44">
        <f t="shared" si="0"/>
        <v>1213.5999999999999</v>
      </c>
      <c r="J21" s="40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</row>
    <row r="22" spans="2:273" ht="25.5" hidden="1">
      <c r="B22" s="42" t="s">
        <v>30</v>
      </c>
      <c r="C22" s="42" t="s">
        <v>31</v>
      </c>
      <c r="D22" s="42" t="s">
        <v>8</v>
      </c>
      <c r="E22" s="43" t="s">
        <v>32</v>
      </c>
      <c r="F22" s="42" t="s">
        <v>33</v>
      </c>
      <c r="G22" s="42">
        <v>5</v>
      </c>
      <c r="H22" s="44">
        <v>44.21</v>
      </c>
      <c r="I22" s="44">
        <f t="shared" si="0"/>
        <v>221.05</v>
      </c>
      <c r="J22" s="40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</row>
    <row r="23" spans="2:273" ht="38.25" hidden="1">
      <c r="B23" s="42" t="s">
        <v>34</v>
      </c>
      <c r="C23" s="42" t="s">
        <v>35</v>
      </c>
      <c r="D23" s="42" t="s">
        <v>8</v>
      </c>
      <c r="E23" s="43" t="s">
        <v>36</v>
      </c>
      <c r="F23" s="42" t="s">
        <v>18</v>
      </c>
      <c r="G23" s="42">
        <v>50</v>
      </c>
      <c r="H23" s="44">
        <v>17.649999999999999</v>
      </c>
      <c r="I23" s="44">
        <f t="shared" si="0"/>
        <v>882.5</v>
      </c>
      <c r="J23" s="40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</row>
    <row r="24" spans="2:273" ht="76.5" hidden="1">
      <c r="B24" s="42" t="s">
        <v>37</v>
      </c>
      <c r="C24" s="42">
        <v>90102</v>
      </c>
      <c r="D24" s="42" t="s">
        <v>8</v>
      </c>
      <c r="E24" s="43" t="s">
        <v>38</v>
      </c>
      <c r="F24" s="42" t="s">
        <v>39</v>
      </c>
      <c r="G24" s="42">
        <v>224</v>
      </c>
      <c r="H24" s="44">
        <v>11.63</v>
      </c>
      <c r="I24" s="44">
        <f t="shared" si="0"/>
        <v>2605.12</v>
      </c>
      <c r="J24" s="40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</row>
    <row r="25" spans="2:273" hidden="1">
      <c r="B25" s="42" t="s">
        <v>40</v>
      </c>
      <c r="C25" s="42" t="s">
        <v>41</v>
      </c>
      <c r="D25" s="42" t="s">
        <v>8</v>
      </c>
      <c r="E25" s="43" t="s">
        <v>42</v>
      </c>
      <c r="F25" s="42" t="s">
        <v>39</v>
      </c>
      <c r="G25" s="42">
        <v>70</v>
      </c>
      <c r="H25" s="44">
        <v>41.56</v>
      </c>
      <c r="I25" s="44">
        <f t="shared" si="0"/>
        <v>2909.2</v>
      </c>
      <c r="J25" s="40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</row>
    <row r="26" spans="2:273" ht="20.100000000000001" hidden="1" customHeight="1">
      <c r="B26" s="42" t="s">
        <v>43</v>
      </c>
      <c r="C26" s="42" t="s">
        <v>44</v>
      </c>
      <c r="D26" s="42" t="s">
        <v>8</v>
      </c>
      <c r="E26" s="43" t="s">
        <v>45</v>
      </c>
      <c r="F26" s="42" t="s">
        <v>39</v>
      </c>
      <c r="G26" s="42">
        <v>70</v>
      </c>
      <c r="H26" s="44">
        <v>9.68</v>
      </c>
      <c r="I26" s="44">
        <f t="shared" si="0"/>
        <v>677.6</v>
      </c>
      <c r="J26" s="40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</row>
    <row r="27" spans="2:273" ht="51" hidden="1">
      <c r="B27" s="42" t="s">
        <v>46</v>
      </c>
      <c r="C27" s="42" t="s">
        <v>47</v>
      </c>
      <c r="D27" s="42" t="s">
        <v>8</v>
      </c>
      <c r="E27" s="43" t="s">
        <v>48</v>
      </c>
      <c r="F27" s="42" t="s">
        <v>39</v>
      </c>
      <c r="G27" s="42">
        <v>224</v>
      </c>
      <c r="H27" s="44">
        <v>1.44</v>
      </c>
      <c r="I27" s="44">
        <f t="shared" si="0"/>
        <v>322.56</v>
      </c>
      <c r="J27" s="4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</row>
    <row r="28" spans="2:273" ht="25.5" hidden="1">
      <c r="B28" s="42" t="s">
        <v>49</v>
      </c>
      <c r="C28" s="42" t="s">
        <v>50</v>
      </c>
      <c r="D28" s="42" t="s">
        <v>8</v>
      </c>
      <c r="E28" s="43" t="s">
        <v>51</v>
      </c>
      <c r="F28" s="42" t="s">
        <v>39</v>
      </c>
      <c r="G28" s="42">
        <v>224</v>
      </c>
      <c r="H28" s="44">
        <v>0.98</v>
      </c>
      <c r="I28" s="44">
        <f t="shared" si="0"/>
        <v>219.52</v>
      </c>
      <c r="J28" s="4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</row>
    <row r="29" spans="2:273" ht="38.25" hidden="1">
      <c r="B29" s="42" t="s">
        <v>52</v>
      </c>
      <c r="C29" s="42" t="s">
        <v>53</v>
      </c>
      <c r="D29" s="42" t="s">
        <v>8</v>
      </c>
      <c r="E29" s="43" t="s">
        <v>54</v>
      </c>
      <c r="F29" s="42" t="s">
        <v>18</v>
      </c>
      <c r="G29" s="42">
        <v>180</v>
      </c>
      <c r="H29" s="44">
        <v>10.29</v>
      </c>
      <c r="I29" s="44">
        <f t="shared" si="0"/>
        <v>1852.2</v>
      </c>
      <c r="J29" s="4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</row>
    <row r="30" spans="2:273" ht="25.5" hidden="1">
      <c r="B30" s="42" t="s">
        <v>55</v>
      </c>
      <c r="C30" s="42">
        <v>6454</v>
      </c>
      <c r="D30" s="42" t="s">
        <v>8</v>
      </c>
      <c r="E30" s="43" t="s">
        <v>56</v>
      </c>
      <c r="F30" s="42" t="s">
        <v>39</v>
      </c>
      <c r="G30" s="42">
        <v>28</v>
      </c>
      <c r="H30" s="44">
        <v>140.29</v>
      </c>
      <c r="I30" s="44">
        <f t="shared" si="0"/>
        <v>3928.12</v>
      </c>
      <c r="J30" s="4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</row>
    <row r="31" spans="2:273" hidden="1">
      <c r="B31" s="42" t="s">
        <v>57</v>
      </c>
      <c r="C31" s="42" t="s">
        <v>58</v>
      </c>
      <c r="D31" s="42" t="s">
        <v>28</v>
      </c>
      <c r="E31" s="43" t="s">
        <v>59</v>
      </c>
      <c r="F31" s="42" t="s">
        <v>39</v>
      </c>
      <c r="G31" s="42">
        <v>10.5</v>
      </c>
      <c r="H31" s="44">
        <v>344.12</v>
      </c>
      <c r="I31" s="44">
        <f t="shared" si="0"/>
        <v>3613.26</v>
      </c>
      <c r="J31" s="4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</row>
    <row r="32" spans="2:273" hidden="1">
      <c r="B32" s="42" t="s">
        <v>60</v>
      </c>
      <c r="C32" s="42" t="s">
        <v>61</v>
      </c>
      <c r="D32" s="42" t="s">
        <v>28</v>
      </c>
      <c r="E32" s="43" t="s">
        <v>62</v>
      </c>
      <c r="F32" s="42" t="s">
        <v>63</v>
      </c>
      <c r="G32" s="42">
        <v>735</v>
      </c>
      <c r="H32" s="44">
        <v>6.82</v>
      </c>
      <c r="I32" s="44">
        <f t="shared" si="0"/>
        <v>5012.7</v>
      </c>
      <c r="J32" s="40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</row>
    <row r="33" spans="2:273" ht="51" hidden="1">
      <c r="B33" s="42" t="s">
        <v>64</v>
      </c>
      <c r="C33" s="42" t="s">
        <v>65</v>
      </c>
      <c r="D33" s="42" t="s">
        <v>8</v>
      </c>
      <c r="E33" s="43" t="s">
        <v>66</v>
      </c>
      <c r="F33" s="42" t="s">
        <v>39</v>
      </c>
      <c r="G33" s="42">
        <v>160</v>
      </c>
      <c r="H33" s="44">
        <v>363.27</v>
      </c>
      <c r="I33" s="44">
        <f t="shared" si="0"/>
        <v>58123.199999999997</v>
      </c>
      <c r="J33" s="4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</row>
    <row r="34" spans="2:273" ht="51" hidden="1">
      <c r="B34" s="42" t="s">
        <v>67</v>
      </c>
      <c r="C34" s="42" t="s">
        <v>68</v>
      </c>
      <c r="D34" s="42" t="s">
        <v>8</v>
      </c>
      <c r="E34" s="43" t="s">
        <v>69</v>
      </c>
      <c r="F34" s="42" t="s">
        <v>18</v>
      </c>
      <c r="G34" s="42">
        <v>60</v>
      </c>
      <c r="H34" s="44">
        <v>55.08</v>
      </c>
      <c r="I34" s="44">
        <f t="shared" si="0"/>
        <v>3304.8</v>
      </c>
      <c r="J34" s="4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</row>
    <row r="35" spans="2:273" ht="25.5" hidden="1">
      <c r="B35" s="42" t="s">
        <v>70</v>
      </c>
      <c r="C35" s="42" t="s">
        <v>71</v>
      </c>
      <c r="D35" s="42" t="s">
        <v>8</v>
      </c>
      <c r="E35" s="43" t="s">
        <v>72</v>
      </c>
      <c r="F35" s="42" t="s">
        <v>73</v>
      </c>
      <c r="G35" s="42">
        <v>8</v>
      </c>
      <c r="H35" s="44">
        <v>4.3600000000000003</v>
      </c>
      <c r="I35" s="44">
        <f t="shared" si="0"/>
        <v>34.880000000000003</v>
      </c>
      <c r="J35" s="4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</row>
    <row r="36" spans="2:273" ht="25.5" hidden="1">
      <c r="B36" s="42" t="s">
        <v>74</v>
      </c>
      <c r="C36" s="42" t="s">
        <v>75</v>
      </c>
      <c r="D36" s="42" t="s">
        <v>8</v>
      </c>
      <c r="E36" s="43" t="s">
        <v>76</v>
      </c>
      <c r="F36" s="42" t="s">
        <v>73</v>
      </c>
      <c r="G36" s="42">
        <v>8</v>
      </c>
      <c r="H36" s="44">
        <v>311.68</v>
      </c>
      <c r="I36" s="44">
        <f t="shared" si="0"/>
        <v>2493.44</v>
      </c>
      <c r="J36" s="45">
        <f>SUM(I21:I36)</f>
        <v>87413.750000000015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</row>
    <row r="37" spans="2:273" ht="24">
      <c r="B37" s="48" t="s">
        <v>77</v>
      </c>
      <c r="C37" s="49" t="s">
        <v>78</v>
      </c>
      <c r="D37" s="48" t="s">
        <v>79</v>
      </c>
      <c r="E37" s="48" t="s">
        <v>80</v>
      </c>
      <c r="F37" s="48" t="s">
        <v>81</v>
      </c>
      <c r="G37" s="48" t="s">
        <v>92</v>
      </c>
      <c r="H37" s="50" t="s">
        <v>82</v>
      </c>
      <c r="I37" s="50" t="s">
        <v>83</v>
      </c>
      <c r="J37" s="4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</row>
    <row r="38" spans="2:273" ht="26.25" customHeight="1">
      <c r="B38" s="8"/>
      <c r="C38" s="9" t="s">
        <v>4</v>
      </c>
      <c r="D38" s="8"/>
      <c r="E38" s="8" t="s">
        <v>84</v>
      </c>
      <c r="F38" s="8"/>
      <c r="G38" s="8"/>
      <c r="H38" s="12"/>
      <c r="I38" s="12"/>
      <c r="J38" s="13">
        <f>SUM(I39:I41)</f>
        <v>22576.05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</row>
    <row r="39" spans="2:273" ht="51">
      <c r="B39" s="1" t="s">
        <v>6</v>
      </c>
      <c r="C39" s="14" t="s">
        <v>7</v>
      </c>
      <c r="D39" s="1" t="s">
        <v>8</v>
      </c>
      <c r="E39" s="103" t="s">
        <v>9</v>
      </c>
      <c r="F39" s="1" t="s">
        <v>148</v>
      </c>
      <c r="G39" s="3">
        <v>3</v>
      </c>
      <c r="H39" s="97">
        <v>394.53</v>
      </c>
      <c r="I39" s="16">
        <f>G39*H39</f>
        <v>1183.5899999999999</v>
      </c>
      <c r="J39" s="17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</row>
    <row r="40" spans="2:273">
      <c r="B40" s="1" t="s">
        <v>149</v>
      </c>
      <c r="C40" s="14"/>
      <c r="D40" s="1" t="s">
        <v>8</v>
      </c>
      <c r="E40" s="103" t="s">
        <v>138</v>
      </c>
      <c r="F40" s="1" t="s">
        <v>148</v>
      </c>
      <c r="G40" s="3">
        <v>3</v>
      </c>
      <c r="H40" s="97">
        <f>COMPOSICÕES!F6</f>
        <v>6192.5599999999995</v>
      </c>
      <c r="I40" s="16">
        <f t="shared" ref="I40:I42" si="1">G40*H40</f>
        <v>18577.68</v>
      </c>
      <c r="J40" s="17"/>
      <c r="L40" s="18"/>
    </row>
    <row r="41" spans="2:273">
      <c r="B41" s="1" t="s">
        <v>150</v>
      </c>
      <c r="C41" s="14" t="s">
        <v>16</v>
      </c>
      <c r="D41" s="1" t="s">
        <v>8</v>
      </c>
      <c r="E41" s="103" t="s">
        <v>17</v>
      </c>
      <c r="F41" s="1" t="s">
        <v>147</v>
      </c>
      <c r="G41" s="3">
        <v>6</v>
      </c>
      <c r="H41" s="97">
        <v>469.13</v>
      </c>
      <c r="I41" s="16">
        <f t="shared" si="1"/>
        <v>2814.7799999999997</v>
      </c>
      <c r="J41" s="17"/>
    </row>
    <row r="42" spans="2:273">
      <c r="B42" s="1" t="s">
        <v>19</v>
      </c>
      <c r="C42" s="1">
        <v>97644</v>
      </c>
      <c r="D42" s="1" t="s">
        <v>8</v>
      </c>
      <c r="E42" s="103" t="s">
        <v>176</v>
      </c>
      <c r="F42" s="1" t="s">
        <v>147</v>
      </c>
      <c r="G42" s="3">
        <f>(12*1.2)</f>
        <v>14.399999999999999</v>
      </c>
      <c r="H42" s="97">
        <v>5.94</v>
      </c>
      <c r="I42" s="16">
        <f t="shared" si="1"/>
        <v>85.536000000000001</v>
      </c>
      <c r="J42" s="17"/>
    </row>
    <row r="43" spans="2:273">
      <c r="B43" s="1"/>
      <c r="C43" s="14"/>
      <c r="D43" s="161" t="s">
        <v>159</v>
      </c>
      <c r="E43" s="162"/>
      <c r="F43" s="162"/>
      <c r="G43" s="163"/>
      <c r="H43" s="15"/>
      <c r="I43" s="98">
        <f>SUM(I39:I42)</f>
        <v>22661.585999999999</v>
      </c>
      <c r="J43" s="17"/>
    </row>
    <row r="44" spans="2:273" ht="18" customHeight="1">
      <c r="B44" s="1"/>
      <c r="C44" s="9" t="s">
        <v>24</v>
      </c>
      <c r="D44" s="1"/>
      <c r="E44" s="8" t="s">
        <v>25</v>
      </c>
      <c r="F44" s="1"/>
      <c r="G44" s="3"/>
      <c r="H44" s="3"/>
      <c r="I44" s="12"/>
      <c r="J44" s="13">
        <f>SUM(I45:I62)</f>
        <v>194358.842</v>
      </c>
    </row>
    <row r="45" spans="2:273" ht="38.25">
      <c r="B45" s="1" t="s">
        <v>151</v>
      </c>
      <c r="C45" s="14" t="s">
        <v>177</v>
      </c>
      <c r="D45" s="1" t="s">
        <v>8</v>
      </c>
      <c r="E45" s="103" t="s">
        <v>178</v>
      </c>
      <c r="F45" s="1" t="s">
        <v>89</v>
      </c>
      <c r="G45" s="3">
        <f>(21+19)</f>
        <v>40</v>
      </c>
      <c r="H45" s="97">
        <v>2.21</v>
      </c>
      <c r="I45" s="15">
        <f t="shared" ref="I45:I62" si="2">G45*H45</f>
        <v>88.4</v>
      </c>
      <c r="J45" s="17"/>
    </row>
    <row r="46" spans="2:273" ht="25.5">
      <c r="B46" s="1" t="s">
        <v>152</v>
      </c>
      <c r="C46" s="14">
        <v>85424</v>
      </c>
      <c r="D46" s="1" t="s">
        <v>8</v>
      </c>
      <c r="E46" s="103" t="s">
        <v>179</v>
      </c>
      <c r="F46" s="1" t="s">
        <v>147</v>
      </c>
      <c r="G46" s="3">
        <f>(40*1)</f>
        <v>40</v>
      </c>
      <c r="H46" s="97">
        <v>19.39</v>
      </c>
      <c r="I46" s="15">
        <f t="shared" si="2"/>
        <v>775.6</v>
      </c>
      <c r="J46" s="17"/>
    </row>
    <row r="47" spans="2:273" ht="38.25">
      <c r="B47" s="1" t="s">
        <v>153</v>
      </c>
      <c r="C47" s="14">
        <v>97625</v>
      </c>
      <c r="D47" s="1" t="s">
        <v>8</v>
      </c>
      <c r="E47" s="103" t="s">
        <v>180</v>
      </c>
      <c r="F47" s="1" t="s">
        <v>146</v>
      </c>
      <c r="G47" s="3">
        <f>(40*2.5*0.5)</f>
        <v>50</v>
      </c>
      <c r="H47" s="97">
        <v>32.93</v>
      </c>
      <c r="I47" s="15">
        <f t="shared" si="2"/>
        <v>1646.5</v>
      </c>
      <c r="J47" s="17"/>
    </row>
    <row r="48" spans="2:273" ht="76.5">
      <c r="B48" s="1" t="s">
        <v>154</v>
      </c>
      <c r="C48" s="14">
        <v>90102</v>
      </c>
      <c r="D48" s="1" t="s">
        <v>8</v>
      </c>
      <c r="E48" s="103" t="s">
        <v>38</v>
      </c>
      <c r="F48" s="1" t="s">
        <v>146</v>
      </c>
      <c r="G48" s="3">
        <f>(1.2*40*1.5)+(1.7*40*1)</f>
        <v>140</v>
      </c>
      <c r="H48" s="97">
        <v>7.78</v>
      </c>
      <c r="I48" s="15">
        <f t="shared" si="2"/>
        <v>1089.2</v>
      </c>
      <c r="J48" s="17"/>
    </row>
    <row r="49" spans="2:10" ht="62.25" customHeight="1">
      <c r="B49" s="1" t="s">
        <v>155</v>
      </c>
      <c r="C49" s="14">
        <v>93376</v>
      </c>
      <c r="D49" s="1" t="s">
        <v>8</v>
      </c>
      <c r="E49" s="103" t="s">
        <v>45</v>
      </c>
      <c r="F49" s="1" t="s">
        <v>146</v>
      </c>
      <c r="G49" s="3">
        <f>0.3*G48</f>
        <v>42</v>
      </c>
      <c r="H49" s="97">
        <v>9.59</v>
      </c>
      <c r="I49" s="15">
        <f t="shared" si="2"/>
        <v>402.78</v>
      </c>
      <c r="J49" s="17"/>
    </row>
    <row r="50" spans="2:10" ht="47.25" customHeight="1">
      <c r="B50" s="1" t="s">
        <v>165</v>
      </c>
      <c r="C50" s="14">
        <v>94039</v>
      </c>
      <c r="D50" s="1" t="s">
        <v>8</v>
      </c>
      <c r="E50" s="103" t="s">
        <v>54</v>
      </c>
      <c r="F50" s="1" t="s">
        <v>147</v>
      </c>
      <c r="G50" s="3">
        <f>(40*2.5)</f>
        <v>100</v>
      </c>
      <c r="H50" s="97">
        <v>10.3</v>
      </c>
      <c r="I50" s="15">
        <f t="shared" si="2"/>
        <v>1030</v>
      </c>
      <c r="J50" s="17"/>
    </row>
    <row r="51" spans="2:10" ht="47.25" customHeight="1">
      <c r="B51" s="1" t="s">
        <v>166</v>
      </c>
      <c r="C51" s="14">
        <v>83669</v>
      </c>
      <c r="D51" s="1" t="s">
        <v>8</v>
      </c>
      <c r="E51" s="103" t="s">
        <v>187</v>
      </c>
      <c r="F51" s="1" t="s">
        <v>147</v>
      </c>
      <c r="G51" s="3">
        <f>(40*2.5)</f>
        <v>100</v>
      </c>
      <c r="H51" s="97">
        <v>9.35</v>
      </c>
      <c r="I51" s="15">
        <f t="shared" si="2"/>
        <v>935</v>
      </c>
      <c r="J51" s="17"/>
    </row>
    <row r="52" spans="2:10" ht="21.75" customHeight="1">
      <c r="B52" s="1" t="s">
        <v>167</v>
      </c>
      <c r="C52" s="14">
        <v>6454</v>
      </c>
      <c r="D52" s="1" t="s">
        <v>8</v>
      </c>
      <c r="E52" s="103" t="s">
        <v>185</v>
      </c>
      <c r="F52" s="1" t="s">
        <v>146</v>
      </c>
      <c r="G52" s="3">
        <f>(21*9*0.4)</f>
        <v>75.600000000000009</v>
      </c>
      <c r="H52" s="97">
        <v>158.29</v>
      </c>
      <c r="I52" s="15">
        <f t="shared" si="2"/>
        <v>11966.724</v>
      </c>
      <c r="J52" s="17"/>
    </row>
    <row r="53" spans="2:10" ht="17.25" customHeight="1">
      <c r="B53" s="1" t="s">
        <v>168</v>
      </c>
      <c r="C53" s="14">
        <v>90856</v>
      </c>
      <c r="D53" s="1" t="s">
        <v>8</v>
      </c>
      <c r="E53" s="103" t="s">
        <v>157</v>
      </c>
      <c r="F53" s="1" t="s">
        <v>146</v>
      </c>
      <c r="G53" s="3">
        <f>(21*9*0.15)</f>
        <v>28.349999999999998</v>
      </c>
      <c r="H53" s="97">
        <v>413.22</v>
      </c>
      <c r="I53" s="15">
        <f t="shared" si="2"/>
        <v>11714.787</v>
      </c>
      <c r="J53" s="17"/>
    </row>
    <row r="54" spans="2:10" ht="25.5">
      <c r="B54" s="1" t="s">
        <v>169</v>
      </c>
      <c r="C54" s="14">
        <v>97120</v>
      </c>
      <c r="D54" s="1" t="s">
        <v>8</v>
      </c>
      <c r="E54" s="103" t="s">
        <v>181</v>
      </c>
      <c r="F54" s="1" t="s">
        <v>156</v>
      </c>
      <c r="G54" s="15">
        <f>(80*G53)</f>
        <v>2268</v>
      </c>
      <c r="H54" s="97">
        <v>5.75</v>
      </c>
      <c r="I54" s="15">
        <f t="shared" si="2"/>
        <v>13041</v>
      </c>
      <c r="J54" s="17"/>
    </row>
    <row r="55" spans="2:10" ht="63.75">
      <c r="B55" s="1" t="s">
        <v>170</v>
      </c>
      <c r="C55" s="14">
        <v>92743</v>
      </c>
      <c r="D55" s="1" t="s">
        <v>8</v>
      </c>
      <c r="E55" s="103" t="s">
        <v>182</v>
      </c>
      <c r="F55" s="1" t="s">
        <v>146</v>
      </c>
      <c r="G55" s="3">
        <f>(40*1*1.5)+(40*1.5*1)</f>
        <v>120</v>
      </c>
      <c r="H55" s="97">
        <v>430.55</v>
      </c>
      <c r="I55" s="15">
        <f t="shared" si="2"/>
        <v>51666</v>
      </c>
      <c r="J55" s="17"/>
    </row>
    <row r="56" spans="2:10" ht="51">
      <c r="B56" s="1" t="s">
        <v>171</v>
      </c>
      <c r="C56" s="14" t="s">
        <v>47</v>
      </c>
      <c r="D56" s="1" t="s">
        <v>8</v>
      </c>
      <c r="E56" s="103" t="s">
        <v>48</v>
      </c>
      <c r="F56" s="1" t="s">
        <v>146</v>
      </c>
      <c r="G56" s="3">
        <f>G48*0.35</f>
        <v>49</v>
      </c>
      <c r="H56" s="97">
        <v>1.55</v>
      </c>
      <c r="I56" s="15">
        <f t="shared" si="2"/>
        <v>75.95</v>
      </c>
      <c r="J56" s="17"/>
    </row>
    <row r="57" spans="2:10" ht="25.5">
      <c r="B57" s="1" t="s">
        <v>172</v>
      </c>
      <c r="C57" s="14">
        <v>83344</v>
      </c>
      <c r="D57" s="1" t="s">
        <v>8</v>
      </c>
      <c r="E57" s="103" t="s">
        <v>51</v>
      </c>
      <c r="F57" s="1" t="s">
        <v>146</v>
      </c>
      <c r="G57" s="3">
        <f>G56</f>
        <v>49</v>
      </c>
      <c r="H57" s="97">
        <v>0.86</v>
      </c>
      <c r="I57" s="15">
        <f t="shared" si="2"/>
        <v>42.14</v>
      </c>
      <c r="J57" s="17"/>
    </row>
    <row r="58" spans="2:10" ht="25.5">
      <c r="B58" s="1" t="s">
        <v>188</v>
      </c>
      <c r="C58" s="1">
        <v>93590</v>
      </c>
      <c r="D58" s="1" t="s">
        <v>8</v>
      </c>
      <c r="E58" s="104" t="s">
        <v>191</v>
      </c>
      <c r="F58" s="1" t="s">
        <v>184</v>
      </c>
      <c r="G58" s="3">
        <f>(G55*2)</f>
        <v>240</v>
      </c>
      <c r="H58" s="97">
        <v>0.79</v>
      </c>
      <c r="I58" s="15">
        <f t="shared" si="2"/>
        <v>189.60000000000002</v>
      </c>
      <c r="J58" s="17"/>
    </row>
    <row r="59" spans="2:10">
      <c r="B59" s="1" t="s">
        <v>189</v>
      </c>
      <c r="C59" s="1"/>
      <c r="D59" s="161" t="s">
        <v>160</v>
      </c>
      <c r="E59" s="162"/>
      <c r="F59" s="162"/>
      <c r="G59" s="163"/>
      <c r="H59" s="15"/>
      <c r="I59" s="99">
        <f>SUM(I45:I58)</f>
        <v>94663.680999999997</v>
      </c>
      <c r="J59" s="17"/>
    </row>
    <row r="60" spans="2:10">
      <c r="B60" s="1"/>
      <c r="C60" s="8" t="s">
        <v>85</v>
      </c>
      <c r="D60" s="1"/>
      <c r="E60" s="8" t="s">
        <v>158</v>
      </c>
      <c r="F60" s="1"/>
      <c r="G60" s="1"/>
      <c r="H60" s="15"/>
      <c r="I60" s="15"/>
      <c r="J60" s="17"/>
    </row>
    <row r="61" spans="2:10" ht="47.25" customHeight="1">
      <c r="B61" s="1" t="s">
        <v>86</v>
      </c>
      <c r="C61" s="14">
        <v>94992</v>
      </c>
      <c r="D61" s="1" t="s">
        <v>8</v>
      </c>
      <c r="E61" s="103" t="s">
        <v>69</v>
      </c>
      <c r="F61" s="1" t="s">
        <v>147</v>
      </c>
      <c r="G61" s="3">
        <f>(4*1.5)</f>
        <v>6</v>
      </c>
      <c r="H61" s="97">
        <v>51.38</v>
      </c>
      <c r="I61" s="15">
        <f t="shared" si="2"/>
        <v>308.28000000000003</v>
      </c>
      <c r="J61" s="17"/>
    </row>
    <row r="62" spans="2:10" ht="25.5">
      <c r="B62" s="1" t="s">
        <v>87</v>
      </c>
      <c r="C62" s="14" t="s">
        <v>75</v>
      </c>
      <c r="D62" s="1" t="s">
        <v>8</v>
      </c>
      <c r="E62" s="103" t="s">
        <v>76</v>
      </c>
      <c r="F62" s="1" t="s">
        <v>89</v>
      </c>
      <c r="G62" s="3">
        <f>(6*2)</f>
        <v>12</v>
      </c>
      <c r="H62" s="97">
        <v>393.6</v>
      </c>
      <c r="I62" s="15">
        <f t="shared" si="2"/>
        <v>4723.2000000000007</v>
      </c>
      <c r="J62" s="17"/>
    </row>
    <row r="63" spans="2:10" ht="25.5">
      <c r="B63" s="1" t="s">
        <v>88</v>
      </c>
      <c r="C63" s="1" t="s">
        <v>183</v>
      </c>
      <c r="D63" s="1" t="s">
        <v>8</v>
      </c>
      <c r="E63" s="104" t="s">
        <v>90</v>
      </c>
      <c r="F63" s="1" t="s">
        <v>18</v>
      </c>
      <c r="G63" s="3">
        <f>(G62*3)</f>
        <v>36</v>
      </c>
      <c r="H63" s="97">
        <v>21.09</v>
      </c>
      <c r="I63" s="15">
        <f t="shared" ref="I63" si="3">G63*H63</f>
        <v>759.24</v>
      </c>
      <c r="J63" s="17"/>
    </row>
    <row r="64" spans="2:10" ht="15" customHeight="1">
      <c r="B64" s="1"/>
      <c r="C64" s="10"/>
      <c r="D64" s="161" t="s">
        <v>163</v>
      </c>
      <c r="E64" s="162"/>
      <c r="F64" s="162"/>
      <c r="G64" s="163"/>
      <c r="H64" s="11"/>
      <c r="I64" s="98">
        <f>SUM(I61:I63)</f>
        <v>5790.72</v>
      </c>
      <c r="J64" s="19" t="e">
        <f>SUM(#REF!)</f>
        <v>#REF!</v>
      </c>
    </row>
    <row r="65" spans="2:16" ht="15" customHeight="1">
      <c r="B65" s="1"/>
      <c r="C65" s="10"/>
      <c r="D65" s="161" t="s">
        <v>91</v>
      </c>
      <c r="E65" s="162"/>
      <c r="F65" s="162"/>
      <c r="G65" s="163"/>
      <c r="H65" s="100"/>
      <c r="I65" s="101">
        <f>(I64+I59+I43)</f>
        <v>123115.98699999999</v>
      </c>
      <c r="J65" s="102"/>
    </row>
    <row r="66" spans="2:16" ht="15" customHeight="1">
      <c r="B66" s="1"/>
      <c r="C66" s="10"/>
      <c r="D66" s="161" t="s">
        <v>193</v>
      </c>
      <c r="E66" s="162"/>
      <c r="F66" s="162"/>
      <c r="G66" s="163"/>
      <c r="H66" s="164">
        <f>(I65*1.25)</f>
        <v>153894.98374999998</v>
      </c>
      <c r="I66" s="165"/>
      <c r="J66" s="102"/>
    </row>
    <row r="67" spans="2:16" ht="18" customHeight="1">
      <c r="B67" s="156" t="s">
        <v>192</v>
      </c>
      <c r="C67" s="157"/>
      <c r="D67" s="157"/>
      <c r="E67" s="157"/>
      <c r="F67" s="20"/>
      <c r="G67" s="21"/>
      <c r="H67" s="21"/>
      <c r="I67" s="21"/>
      <c r="J67" s="22"/>
      <c r="K67" s="18"/>
    </row>
    <row r="68" spans="2:16">
      <c r="B68" s="25"/>
      <c r="C68" s="25"/>
      <c r="D68" s="25"/>
      <c r="E68" s="26"/>
      <c r="F68" s="25"/>
      <c r="G68" s="23"/>
      <c r="H68" s="23"/>
      <c r="I68" s="23"/>
      <c r="J68" s="24"/>
      <c r="O68" s="106"/>
    </row>
    <row r="69" spans="2:16">
      <c r="B69" s="25"/>
      <c r="C69" s="25"/>
      <c r="D69" s="25"/>
      <c r="E69" s="26"/>
      <c r="F69" s="25"/>
      <c r="G69" s="23"/>
      <c r="H69" s="23"/>
      <c r="I69" s="23"/>
      <c r="J69" s="24"/>
    </row>
    <row r="70" spans="2:16">
      <c r="B70" s="25"/>
      <c r="C70" s="25"/>
      <c r="D70" s="25"/>
      <c r="E70" s="26"/>
      <c r="F70" s="25"/>
      <c r="G70" s="23"/>
      <c r="H70" s="23"/>
      <c r="I70" s="23"/>
      <c r="J70" s="24"/>
      <c r="K70" s="5"/>
      <c r="L70" s="5"/>
      <c r="M70" s="5"/>
      <c r="N70" s="5"/>
      <c r="O70" s="5"/>
      <c r="P70" s="5"/>
    </row>
    <row r="71" spans="2:16">
      <c r="B71" s="25"/>
      <c r="C71" s="25"/>
      <c r="D71" s="25"/>
      <c r="E71" s="26"/>
      <c r="F71" s="25"/>
      <c r="G71" s="23"/>
      <c r="H71" s="23"/>
      <c r="I71" s="23"/>
      <c r="J71" s="24"/>
      <c r="K71" s="5"/>
      <c r="L71" s="5"/>
      <c r="M71" s="5"/>
      <c r="N71" s="5"/>
      <c r="O71" s="5"/>
      <c r="P71" s="5"/>
    </row>
    <row r="72" spans="2:16">
      <c r="B72" s="25"/>
      <c r="C72" s="25"/>
      <c r="D72" s="25"/>
      <c r="E72" s="26"/>
      <c r="F72" s="25"/>
      <c r="G72" s="23"/>
      <c r="H72" s="23"/>
      <c r="I72" s="23"/>
      <c r="J72" s="24"/>
      <c r="K72" s="5"/>
      <c r="L72" s="5"/>
      <c r="M72" s="5"/>
      <c r="N72" s="5"/>
      <c r="O72" s="5"/>
      <c r="P72" s="5"/>
    </row>
    <row r="73" spans="2:16">
      <c r="B73" s="25"/>
      <c r="C73" s="25"/>
      <c r="D73" s="25"/>
      <c r="E73" s="26"/>
      <c r="F73" s="25"/>
      <c r="G73" s="23"/>
      <c r="H73" s="23"/>
      <c r="I73" s="23"/>
      <c r="J73" s="24"/>
      <c r="K73" s="5"/>
      <c r="L73" s="5"/>
      <c r="M73" s="5"/>
      <c r="N73" s="5"/>
      <c r="O73" s="5"/>
      <c r="P73" s="5"/>
    </row>
    <row r="74" spans="2:16">
      <c r="B74" s="25"/>
      <c r="C74" s="25"/>
      <c r="D74" s="25"/>
      <c r="E74" s="26"/>
      <c r="F74" s="25"/>
      <c r="G74" s="23"/>
      <c r="H74" s="23"/>
      <c r="I74" s="23"/>
      <c r="J74" s="24"/>
      <c r="K74" s="5"/>
      <c r="L74" s="5"/>
      <c r="M74" s="5"/>
      <c r="N74" s="5"/>
      <c r="O74" s="5"/>
      <c r="P74" s="5"/>
    </row>
    <row r="75" spans="2:16">
      <c r="B75" s="25"/>
      <c r="C75" s="25"/>
      <c r="D75" s="25"/>
      <c r="E75" s="27"/>
      <c r="F75" s="25"/>
      <c r="G75" s="23"/>
      <c r="H75" s="23"/>
      <c r="I75" s="23"/>
      <c r="J75" s="24"/>
      <c r="K75" s="5"/>
      <c r="L75" s="5"/>
      <c r="M75" s="5"/>
      <c r="N75" s="5"/>
      <c r="O75" s="5"/>
      <c r="P75" s="5"/>
    </row>
    <row r="76" spans="2:16">
      <c r="B76" s="25"/>
      <c r="C76" s="25"/>
      <c r="D76" s="25"/>
      <c r="E76" s="26"/>
      <c r="F76" s="25"/>
      <c r="G76" s="23"/>
      <c r="H76" s="23"/>
      <c r="I76" s="23"/>
      <c r="J76" s="24"/>
      <c r="K76" s="5"/>
      <c r="L76" s="5"/>
      <c r="M76" s="5"/>
      <c r="N76" s="5"/>
      <c r="O76" s="5"/>
      <c r="P76" s="5"/>
    </row>
    <row r="77" spans="2:16">
      <c r="B77" s="25"/>
      <c r="C77" s="25"/>
      <c r="D77" s="25"/>
      <c r="E77" s="26"/>
      <c r="F77" s="25"/>
      <c r="G77" s="23"/>
      <c r="H77" s="23"/>
      <c r="I77" s="23"/>
      <c r="J77" s="24"/>
      <c r="K77" s="5"/>
      <c r="L77" s="5"/>
      <c r="M77" s="5"/>
      <c r="N77" s="5"/>
      <c r="O77" s="5"/>
      <c r="P77" s="5"/>
    </row>
    <row r="78" spans="2:16">
      <c r="B78" s="25"/>
      <c r="C78" s="25"/>
      <c r="D78" s="25"/>
      <c r="E78" s="26"/>
      <c r="F78" s="25"/>
      <c r="G78" s="23"/>
      <c r="H78" s="23"/>
      <c r="I78" s="23"/>
      <c r="J78" s="24"/>
      <c r="K78" s="5"/>
      <c r="L78" s="5"/>
      <c r="M78" s="5"/>
      <c r="N78" s="5"/>
      <c r="O78" s="5"/>
      <c r="P78" s="5"/>
    </row>
    <row r="79" spans="2:16">
      <c r="B79" s="25"/>
      <c r="C79" s="25"/>
      <c r="D79" s="25"/>
      <c r="E79" s="26"/>
      <c r="F79" s="25"/>
      <c r="G79" s="23"/>
      <c r="H79" s="23"/>
      <c r="I79" s="23"/>
      <c r="J79" s="24"/>
      <c r="K79" s="5"/>
      <c r="L79" s="5"/>
      <c r="M79" s="5"/>
      <c r="N79" s="5"/>
      <c r="O79" s="5"/>
      <c r="P79" s="5"/>
    </row>
    <row r="80" spans="2:16">
      <c r="B80" s="25"/>
      <c r="C80" s="25"/>
      <c r="D80" s="25"/>
      <c r="E80" s="26"/>
      <c r="F80" s="25"/>
      <c r="G80" s="23"/>
      <c r="H80" s="23"/>
      <c r="I80" s="23"/>
      <c r="J80" s="24"/>
      <c r="K80" s="5"/>
      <c r="L80" s="5"/>
      <c r="M80" s="5"/>
      <c r="N80" s="5"/>
      <c r="O80" s="5"/>
      <c r="P80" s="5"/>
    </row>
    <row r="81" spans="2:16">
      <c r="B81" s="25"/>
      <c r="C81" s="25"/>
      <c r="D81" s="25"/>
      <c r="E81" s="26"/>
      <c r="F81" s="25"/>
      <c r="G81" s="23"/>
      <c r="H81" s="23"/>
      <c r="I81" s="23"/>
      <c r="J81" s="24"/>
      <c r="K81" s="5"/>
      <c r="L81" s="5"/>
      <c r="M81" s="5"/>
      <c r="N81" s="5"/>
      <c r="O81" s="5"/>
      <c r="P81" s="5"/>
    </row>
    <row r="82" spans="2:16">
      <c r="B82" s="25"/>
      <c r="C82" s="25"/>
      <c r="D82" s="25"/>
      <c r="E82" s="26"/>
      <c r="F82" s="25"/>
      <c r="G82" s="23"/>
      <c r="H82" s="23"/>
      <c r="I82" s="23"/>
      <c r="J82" s="24"/>
      <c r="K82" s="5"/>
      <c r="L82" s="5"/>
      <c r="M82" s="5"/>
      <c r="N82" s="5"/>
      <c r="O82" s="5"/>
      <c r="P82" s="5"/>
    </row>
    <row r="83" spans="2:16" ht="20.100000000000001" customHeight="1">
      <c r="B83" s="149"/>
      <c r="C83" s="149"/>
      <c r="D83" s="149"/>
      <c r="E83" s="26"/>
      <c r="F83" s="150"/>
      <c r="G83" s="150"/>
      <c r="H83" s="151"/>
      <c r="I83" s="150"/>
      <c r="J83" s="28"/>
      <c r="K83" s="5"/>
      <c r="L83" s="5"/>
      <c r="M83" s="5"/>
      <c r="N83" s="5"/>
      <c r="O83" s="5"/>
      <c r="P83" s="5"/>
    </row>
    <row r="84" spans="2:16" ht="20.100000000000001" customHeight="1">
      <c r="B84" s="149"/>
      <c r="C84" s="149"/>
      <c r="D84" s="149"/>
      <c r="E84" s="26"/>
      <c r="F84" s="150"/>
      <c r="G84" s="150"/>
      <c r="H84" s="151"/>
      <c r="I84" s="150"/>
      <c r="J84" s="28"/>
      <c r="K84" s="5"/>
      <c r="L84" s="5"/>
      <c r="M84" s="5"/>
      <c r="N84" s="5"/>
      <c r="O84" s="5"/>
      <c r="P84" s="5"/>
    </row>
    <row r="85" spans="2:16" ht="20.100000000000001" customHeight="1">
      <c r="B85" s="149"/>
      <c r="C85" s="149"/>
      <c r="D85" s="149"/>
      <c r="E85" s="26"/>
      <c r="F85" s="150"/>
      <c r="G85" s="150"/>
      <c r="H85" s="151"/>
      <c r="I85" s="150"/>
      <c r="J85" s="28"/>
      <c r="K85" s="5"/>
      <c r="L85" s="5"/>
      <c r="M85" s="5"/>
      <c r="N85" s="5"/>
      <c r="O85" s="5"/>
      <c r="P85" s="5"/>
    </row>
    <row r="86" spans="2:16" ht="12" customHeight="1">
      <c r="B86" s="29"/>
      <c r="C86" s="29"/>
      <c r="D86" s="29"/>
      <c r="E86" s="27"/>
      <c r="F86" s="29"/>
      <c r="G86" s="30"/>
      <c r="H86" s="30"/>
      <c r="I86" s="30"/>
      <c r="J86" s="31"/>
      <c r="K86" s="5"/>
      <c r="L86" s="5"/>
      <c r="M86" s="5"/>
      <c r="N86" s="5"/>
      <c r="O86" s="5"/>
      <c r="P86" s="5"/>
    </row>
    <row r="87" spans="2:16" ht="11.25" customHeight="1">
      <c r="B87" s="154"/>
      <c r="C87" s="154"/>
      <c r="D87" s="154"/>
      <c r="E87" s="154"/>
      <c r="F87" s="154"/>
      <c r="G87" s="154"/>
      <c r="H87" s="154"/>
      <c r="I87" s="154"/>
      <c r="J87" s="24"/>
      <c r="K87" s="5"/>
      <c r="L87" s="5"/>
      <c r="M87" s="5"/>
      <c r="N87" s="5"/>
      <c r="O87" s="5"/>
      <c r="P87" s="5"/>
    </row>
    <row r="88" spans="2:16" ht="11.25" customHeight="1">
      <c r="B88" s="25"/>
      <c r="C88" s="25"/>
      <c r="D88" s="25"/>
      <c r="E88" s="25"/>
      <c r="F88" s="25"/>
      <c r="G88" s="25"/>
      <c r="H88" s="25"/>
      <c r="I88" s="25"/>
      <c r="J88" s="24"/>
      <c r="K88" s="5"/>
      <c r="L88" s="5"/>
      <c r="M88" s="5"/>
      <c r="N88" s="5"/>
      <c r="O88" s="5"/>
      <c r="P88" s="5"/>
    </row>
    <row r="89" spans="2:16">
      <c r="B89" s="5"/>
      <c r="C89" s="5"/>
      <c r="D89" s="5"/>
      <c r="E89" s="32"/>
      <c r="F89" s="5"/>
      <c r="G89" s="33"/>
      <c r="H89" s="33"/>
      <c r="I89" s="33"/>
      <c r="J89" s="24"/>
      <c r="K89" s="5"/>
      <c r="L89" s="5"/>
      <c r="M89" s="5"/>
      <c r="N89" s="5"/>
      <c r="O89" s="5"/>
      <c r="P89" s="5"/>
    </row>
    <row r="90" spans="2:16">
      <c r="B90" s="5"/>
      <c r="C90" s="5"/>
      <c r="D90" s="5"/>
      <c r="E90" s="32"/>
      <c r="F90" s="54"/>
      <c r="G90" s="151"/>
      <c r="H90" s="150"/>
      <c r="I90" s="33"/>
      <c r="J90" s="24"/>
      <c r="K90" s="5"/>
      <c r="L90" s="5"/>
      <c r="M90" s="5"/>
      <c r="N90" s="5"/>
      <c r="O90" s="5"/>
      <c r="P90" s="5"/>
    </row>
    <row r="91" spans="2:16">
      <c r="B91" s="5"/>
      <c r="C91" s="5"/>
      <c r="D91" s="5"/>
      <c r="E91" s="32"/>
      <c r="F91" s="54"/>
      <c r="G91" s="151"/>
      <c r="H91" s="150"/>
      <c r="I91" s="33"/>
      <c r="J91" s="24"/>
      <c r="K91" s="5"/>
      <c r="L91" s="5"/>
      <c r="M91" s="5"/>
      <c r="N91" s="5"/>
      <c r="O91" s="5"/>
      <c r="P91" s="5"/>
    </row>
    <row r="92" spans="2:16">
      <c r="B92" s="5"/>
      <c r="C92" s="5"/>
      <c r="D92" s="5"/>
      <c r="E92" s="32"/>
      <c r="F92" s="54"/>
      <c r="G92" s="151"/>
      <c r="H92" s="150"/>
      <c r="I92" s="33"/>
      <c r="J92" s="24"/>
      <c r="K92" s="5"/>
      <c r="L92" s="5"/>
      <c r="M92" s="5"/>
      <c r="N92" s="5"/>
      <c r="O92" s="5"/>
      <c r="P92" s="5"/>
    </row>
    <row r="93" spans="2:16">
      <c r="B93" s="5"/>
      <c r="C93" s="5"/>
      <c r="D93" s="5"/>
      <c r="E93" s="32"/>
      <c r="F93" s="5"/>
      <c r="G93" s="33"/>
      <c r="H93" s="33"/>
      <c r="I93" s="33"/>
      <c r="J93" s="24"/>
      <c r="K93" s="5"/>
      <c r="L93" s="5"/>
      <c r="M93" s="5"/>
      <c r="N93" s="5"/>
      <c r="O93" s="5"/>
      <c r="P93" s="5"/>
    </row>
    <row r="94" spans="2:16">
      <c r="B94" s="5"/>
      <c r="C94" s="5"/>
      <c r="D94" s="5"/>
      <c r="E94" s="32"/>
      <c r="F94" s="53"/>
      <c r="G94" s="152"/>
      <c r="H94" s="152"/>
      <c r="I94" s="34"/>
      <c r="J94" s="24"/>
      <c r="K94" s="5"/>
      <c r="L94" s="5"/>
      <c r="M94" s="5"/>
      <c r="N94" s="5"/>
      <c r="O94" s="5"/>
      <c r="P94" s="5"/>
    </row>
    <row r="95" spans="2:16">
      <c r="B95" s="5"/>
      <c r="C95" s="5"/>
      <c r="D95" s="5"/>
      <c r="E95" s="32"/>
      <c r="F95" s="53"/>
      <c r="G95" s="152"/>
      <c r="H95" s="152"/>
      <c r="I95" s="33"/>
      <c r="J95" s="24"/>
      <c r="K95" s="5"/>
      <c r="L95" s="5"/>
      <c r="M95" s="5"/>
      <c r="N95" s="5"/>
      <c r="O95" s="5"/>
      <c r="P95" s="5"/>
    </row>
    <row r="96" spans="2:16">
      <c r="B96" s="5"/>
      <c r="C96" s="5"/>
      <c r="D96" s="5"/>
      <c r="E96" s="32"/>
      <c r="F96" s="53"/>
      <c r="G96" s="153"/>
      <c r="H96" s="153"/>
      <c r="I96" s="33"/>
      <c r="J96" s="24"/>
      <c r="K96" s="5"/>
      <c r="L96" s="5"/>
      <c r="M96" s="5"/>
      <c r="N96" s="5"/>
      <c r="O96" s="5"/>
      <c r="P96" s="5"/>
    </row>
    <row r="97" spans="2:16">
      <c r="B97" s="5"/>
      <c r="C97" s="5"/>
      <c r="D97" s="5"/>
      <c r="E97" s="32"/>
      <c r="F97" s="5"/>
      <c r="G97" s="33"/>
      <c r="H97" s="33"/>
      <c r="I97" s="33"/>
      <c r="J97" s="24"/>
      <c r="K97" s="5"/>
      <c r="L97" s="5"/>
      <c r="M97" s="5"/>
      <c r="N97" s="5"/>
      <c r="O97" s="5"/>
      <c r="P97" s="5"/>
    </row>
    <row r="98" spans="2:16">
      <c r="B98" s="5"/>
      <c r="C98" s="5"/>
      <c r="D98" s="5"/>
      <c r="E98" s="32"/>
      <c r="F98" s="5"/>
      <c r="G98" s="33"/>
      <c r="H98" s="33"/>
      <c r="I98" s="33"/>
      <c r="J98" s="24"/>
      <c r="K98" s="5"/>
      <c r="L98" s="5"/>
      <c r="M98" s="5"/>
      <c r="N98" s="5"/>
      <c r="O98" s="5"/>
      <c r="P98" s="5"/>
    </row>
    <row r="99" spans="2:16">
      <c r="B99" s="5"/>
      <c r="C99" s="5"/>
      <c r="D99" s="5"/>
      <c r="E99" s="32"/>
      <c r="F99" s="5"/>
      <c r="G99" s="33"/>
      <c r="H99" s="33"/>
      <c r="I99" s="33"/>
      <c r="J99" s="24"/>
      <c r="K99" s="5"/>
      <c r="L99" s="5"/>
      <c r="M99" s="5"/>
      <c r="N99" s="5"/>
      <c r="O99" s="5"/>
      <c r="P99" s="5"/>
    </row>
    <row r="100" spans="2:16">
      <c r="B100" s="5"/>
      <c r="C100" s="5"/>
      <c r="D100" s="5"/>
      <c r="E100" s="32"/>
      <c r="F100" s="5"/>
      <c r="G100" s="33"/>
      <c r="H100" s="33"/>
      <c r="I100" s="33"/>
      <c r="J100" s="24"/>
      <c r="K100" s="5"/>
      <c r="L100" s="5"/>
      <c r="M100" s="5"/>
      <c r="N100" s="5"/>
      <c r="O100" s="5"/>
      <c r="P100" s="5"/>
    </row>
    <row r="101" spans="2:16">
      <c r="B101" s="5"/>
      <c r="C101" s="5"/>
      <c r="D101" s="5"/>
      <c r="E101" s="32"/>
      <c r="F101" s="5"/>
      <c r="G101" s="33"/>
      <c r="H101" s="33"/>
      <c r="I101" s="33"/>
      <c r="J101" s="24"/>
      <c r="K101" s="5"/>
      <c r="L101" s="5"/>
      <c r="M101" s="5"/>
      <c r="N101" s="5"/>
      <c r="O101" s="5"/>
      <c r="P101" s="5"/>
    </row>
    <row r="102" spans="2:16">
      <c r="B102" s="5"/>
      <c r="C102" s="5"/>
      <c r="D102" s="5"/>
      <c r="E102" s="32"/>
      <c r="F102" s="5"/>
      <c r="G102" s="33"/>
      <c r="H102" s="33"/>
      <c r="I102" s="33"/>
      <c r="J102" s="24"/>
      <c r="K102" s="5"/>
      <c r="L102" s="5"/>
      <c r="M102" s="5"/>
      <c r="N102" s="5"/>
      <c r="O102" s="5"/>
      <c r="P102" s="5"/>
    </row>
    <row r="103" spans="2:16">
      <c r="B103" s="5"/>
      <c r="C103" s="5"/>
      <c r="D103" s="5"/>
      <c r="E103" s="32"/>
      <c r="F103" s="5"/>
      <c r="G103" s="33"/>
      <c r="H103" s="33"/>
      <c r="I103" s="33"/>
      <c r="J103" s="24"/>
      <c r="K103" s="5"/>
      <c r="L103" s="5"/>
      <c r="M103" s="5"/>
      <c r="N103" s="5"/>
      <c r="O103" s="5"/>
      <c r="P103" s="5"/>
    </row>
    <row r="104" spans="2:16">
      <c r="B104" s="5"/>
      <c r="C104" s="5"/>
      <c r="D104" s="5"/>
      <c r="E104" s="32"/>
      <c r="F104" s="5"/>
      <c r="G104" s="33"/>
      <c r="H104" s="33"/>
      <c r="I104" s="33"/>
      <c r="J104" s="24"/>
      <c r="K104" s="5"/>
      <c r="L104" s="5"/>
      <c r="M104" s="5"/>
      <c r="N104" s="5"/>
      <c r="O104" s="5"/>
      <c r="P104" s="5"/>
    </row>
    <row r="105" spans="2:16">
      <c r="B105" s="5"/>
      <c r="C105" s="5"/>
      <c r="D105" s="5"/>
      <c r="E105" s="32"/>
      <c r="F105" s="5"/>
      <c r="G105" s="33"/>
      <c r="H105" s="33"/>
      <c r="I105" s="33"/>
      <c r="J105" s="24"/>
      <c r="K105" s="5"/>
      <c r="L105" s="5"/>
      <c r="M105" s="5"/>
      <c r="N105" s="5"/>
      <c r="O105" s="5"/>
      <c r="P105" s="5"/>
    </row>
    <row r="106" spans="2:16">
      <c r="B106" s="5"/>
      <c r="C106" s="5"/>
      <c r="D106" s="5"/>
      <c r="E106" s="32"/>
      <c r="F106" s="5"/>
      <c r="G106" s="33"/>
      <c r="H106" s="33"/>
      <c r="I106" s="33"/>
      <c r="J106" s="24"/>
      <c r="K106" s="5"/>
      <c r="L106" s="5"/>
      <c r="M106" s="5"/>
      <c r="N106" s="5"/>
      <c r="O106" s="5"/>
      <c r="P106" s="5"/>
    </row>
    <row r="107" spans="2:16">
      <c r="B107" s="5"/>
      <c r="C107" s="5"/>
      <c r="D107" s="5"/>
      <c r="E107" s="32"/>
      <c r="F107" s="5"/>
      <c r="G107" s="33"/>
      <c r="H107" s="33"/>
      <c r="I107" s="33"/>
      <c r="J107" s="24"/>
      <c r="K107" s="5"/>
      <c r="L107" s="5"/>
      <c r="M107" s="5"/>
      <c r="N107" s="5"/>
      <c r="O107" s="5"/>
      <c r="P107" s="5"/>
    </row>
    <row r="108" spans="2:16">
      <c r="B108" s="5"/>
      <c r="C108" s="5"/>
      <c r="D108" s="5"/>
      <c r="E108" s="32"/>
      <c r="F108" s="5"/>
      <c r="G108" s="33"/>
      <c r="H108" s="33"/>
      <c r="I108" s="33"/>
      <c r="J108" s="24"/>
      <c r="K108" s="5"/>
      <c r="L108" s="5"/>
      <c r="M108" s="5"/>
      <c r="N108" s="5"/>
      <c r="O108" s="5"/>
      <c r="P108" s="5"/>
    </row>
    <row r="109" spans="2:16">
      <c r="B109" s="5"/>
      <c r="C109" s="5"/>
      <c r="D109" s="5"/>
      <c r="E109" s="32"/>
      <c r="F109" s="5"/>
      <c r="G109" s="33"/>
      <c r="H109" s="33"/>
      <c r="I109" s="33"/>
      <c r="J109" s="24"/>
      <c r="K109" s="5"/>
      <c r="L109" s="5"/>
      <c r="M109" s="5"/>
      <c r="N109" s="5"/>
      <c r="O109" s="5"/>
      <c r="P109" s="5"/>
    </row>
    <row r="110" spans="2:16">
      <c r="B110" s="5"/>
      <c r="C110" s="5"/>
      <c r="D110" s="5"/>
      <c r="E110" s="32"/>
      <c r="F110" s="5"/>
      <c r="G110" s="33"/>
      <c r="H110" s="33"/>
      <c r="I110" s="33"/>
      <c r="J110" s="24"/>
      <c r="K110" s="5"/>
      <c r="L110" s="5"/>
      <c r="M110" s="5"/>
      <c r="N110" s="5"/>
      <c r="O110" s="5"/>
      <c r="P110" s="5"/>
    </row>
    <row r="111" spans="2:16">
      <c r="B111" s="5"/>
      <c r="C111" s="5"/>
      <c r="D111" s="5"/>
      <c r="E111" s="32"/>
      <c r="F111" s="5"/>
      <c r="G111" s="33"/>
      <c r="H111" s="33"/>
      <c r="I111" s="33"/>
      <c r="J111" s="24"/>
      <c r="K111" s="5"/>
      <c r="L111" s="5"/>
      <c r="M111" s="5"/>
      <c r="N111" s="5"/>
      <c r="O111" s="5"/>
      <c r="P111" s="5"/>
    </row>
    <row r="112" spans="2:16">
      <c r="B112" s="5"/>
      <c r="C112" s="5"/>
      <c r="D112" s="5"/>
      <c r="E112" s="32"/>
      <c r="F112" s="5"/>
      <c r="G112" s="33"/>
      <c r="H112" s="33"/>
      <c r="I112" s="33"/>
      <c r="J112" s="24"/>
      <c r="K112" s="5"/>
      <c r="L112" s="5"/>
      <c r="M112" s="5"/>
      <c r="N112" s="5"/>
      <c r="O112" s="5"/>
      <c r="P112" s="5"/>
    </row>
    <row r="113" spans="2:16">
      <c r="B113" s="5"/>
      <c r="C113" s="5"/>
      <c r="D113" s="5"/>
      <c r="E113" s="32"/>
      <c r="F113" s="5"/>
      <c r="G113" s="33"/>
      <c r="H113" s="33"/>
      <c r="I113" s="33"/>
      <c r="J113" s="24"/>
      <c r="K113" s="5"/>
      <c r="L113" s="5"/>
      <c r="M113" s="5"/>
      <c r="N113" s="5"/>
      <c r="O113" s="5"/>
      <c r="P113" s="5"/>
    </row>
    <row r="114" spans="2:16">
      <c r="B114" s="5"/>
      <c r="C114" s="5"/>
      <c r="D114" s="5"/>
      <c r="E114" s="32"/>
      <c r="F114" s="5"/>
      <c r="G114" s="33"/>
      <c r="H114" s="33"/>
      <c r="I114" s="33"/>
      <c r="J114" s="24"/>
      <c r="K114" s="5"/>
      <c r="L114" s="5"/>
      <c r="M114" s="5"/>
      <c r="N114" s="5"/>
      <c r="O114" s="5"/>
      <c r="P114" s="5"/>
    </row>
    <row r="115" spans="2:16">
      <c r="B115" s="5"/>
      <c r="C115" s="5"/>
      <c r="D115" s="5"/>
      <c r="E115" s="32"/>
      <c r="F115" s="5"/>
      <c r="G115" s="33"/>
      <c r="H115" s="33"/>
      <c r="I115" s="33"/>
      <c r="J115" s="24"/>
      <c r="K115" s="5"/>
      <c r="L115" s="5"/>
      <c r="M115" s="5"/>
      <c r="N115" s="5"/>
      <c r="O115" s="5"/>
      <c r="P115" s="5"/>
    </row>
    <row r="116" spans="2:16">
      <c r="B116" s="5"/>
      <c r="C116" s="5"/>
      <c r="D116" s="5"/>
      <c r="E116" s="32"/>
      <c r="F116" s="5"/>
      <c r="G116" s="33"/>
      <c r="H116" s="33"/>
      <c r="I116" s="33"/>
      <c r="J116" s="24"/>
      <c r="K116" s="5"/>
      <c r="L116" s="5"/>
      <c r="M116" s="5"/>
      <c r="N116" s="5"/>
      <c r="O116" s="5"/>
      <c r="P116" s="5"/>
    </row>
    <row r="117" spans="2:16">
      <c r="B117" s="5"/>
      <c r="C117" s="5"/>
      <c r="D117" s="5"/>
      <c r="E117" s="32"/>
      <c r="F117" s="5"/>
      <c r="G117" s="33"/>
      <c r="H117" s="33"/>
      <c r="I117" s="33"/>
      <c r="J117" s="24"/>
      <c r="K117" s="5"/>
      <c r="L117" s="5"/>
      <c r="M117" s="5"/>
      <c r="N117" s="5"/>
      <c r="O117" s="5"/>
      <c r="P117" s="5"/>
    </row>
    <row r="118" spans="2:16">
      <c r="B118" s="5"/>
      <c r="C118" s="5"/>
      <c r="D118" s="5"/>
      <c r="E118" s="32"/>
      <c r="F118" s="5"/>
      <c r="G118" s="33"/>
      <c r="H118" s="33"/>
      <c r="I118" s="33"/>
      <c r="J118" s="24"/>
      <c r="K118" s="5"/>
      <c r="L118" s="5"/>
      <c r="M118" s="5"/>
      <c r="N118" s="5"/>
      <c r="O118" s="5"/>
      <c r="P118" s="5"/>
    </row>
    <row r="119" spans="2:16">
      <c r="B119" s="5"/>
      <c r="C119" s="5"/>
      <c r="D119" s="5"/>
      <c r="E119" s="32"/>
      <c r="F119" s="5"/>
      <c r="G119" s="33"/>
      <c r="H119" s="33"/>
      <c r="I119" s="33"/>
      <c r="J119" s="24"/>
      <c r="K119" s="5"/>
      <c r="L119" s="5"/>
      <c r="M119" s="5"/>
      <c r="N119" s="5"/>
      <c r="O119" s="5"/>
      <c r="P119" s="5"/>
    </row>
    <row r="120" spans="2:16">
      <c r="B120" s="5"/>
      <c r="C120" s="5"/>
      <c r="D120" s="5"/>
      <c r="E120" s="32"/>
      <c r="F120" s="5"/>
      <c r="G120" s="33"/>
      <c r="H120" s="33"/>
      <c r="I120" s="33"/>
      <c r="J120" s="24"/>
      <c r="K120" s="5"/>
      <c r="L120" s="5"/>
      <c r="M120" s="5"/>
      <c r="N120" s="5"/>
      <c r="O120" s="5"/>
      <c r="P120" s="5"/>
    </row>
    <row r="121" spans="2:16">
      <c r="B121" s="5"/>
      <c r="C121" s="5"/>
      <c r="D121" s="5"/>
      <c r="E121" s="32"/>
      <c r="F121" s="5"/>
      <c r="G121" s="33"/>
      <c r="H121" s="33"/>
      <c r="I121" s="33"/>
      <c r="J121" s="24"/>
      <c r="K121" s="5"/>
      <c r="L121" s="5"/>
      <c r="M121" s="5"/>
      <c r="N121" s="5"/>
      <c r="O121" s="5"/>
      <c r="P121" s="5"/>
    </row>
    <row r="122" spans="2:16">
      <c r="B122" s="5"/>
      <c r="C122" s="5"/>
      <c r="D122" s="5"/>
      <c r="E122" s="32"/>
      <c r="F122" s="5"/>
      <c r="G122" s="33"/>
      <c r="H122" s="33"/>
      <c r="I122" s="33"/>
      <c r="J122" s="24"/>
      <c r="K122" s="5"/>
      <c r="L122" s="5"/>
      <c r="M122" s="5"/>
      <c r="N122" s="5"/>
      <c r="O122" s="5"/>
      <c r="P122" s="5"/>
    </row>
    <row r="123" spans="2:16">
      <c r="B123" s="5"/>
      <c r="C123" s="5"/>
      <c r="D123" s="5"/>
      <c r="E123" s="32"/>
      <c r="F123" s="5"/>
      <c r="G123" s="33"/>
      <c r="H123" s="33"/>
      <c r="I123" s="33"/>
      <c r="J123" s="24"/>
      <c r="K123" s="5"/>
      <c r="L123" s="5"/>
      <c r="M123" s="5"/>
      <c r="N123" s="5"/>
      <c r="O123" s="5"/>
      <c r="P123" s="5"/>
    </row>
    <row r="124" spans="2:16">
      <c r="B124" s="5"/>
      <c r="C124" s="5"/>
      <c r="D124" s="5"/>
      <c r="E124" s="32"/>
      <c r="F124" s="5"/>
      <c r="G124" s="33"/>
      <c r="H124" s="33"/>
      <c r="I124" s="33"/>
      <c r="J124" s="24"/>
      <c r="K124" s="5"/>
      <c r="L124" s="5"/>
      <c r="M124" s="5"/>
      <c r="N124" s="5"/>
      <c r="O124" s="5"/>
      <c r="P124" s="5"/>
    </row>
    <row r="125" spans="2:16">
      <c r="B125" s="5"/>
      <c r="C125" s="5"/>
      <c r="D125" s="5"/>
      <c r="E125" s="32"/>
      <c r="F125" s="5"/>
      <c r="G125" s="33"/>
      <c r="H125" s="33"/>
      <c r="I125" s="33"/>
      <c r="J125" s="24"/>
      <c r="K125" s="5"/>
      <c r="L125" s="5"/>
      <c r="M125" s="5"/>
      <c r="N125" s="5"/>
      <c r="O125" s="5"/>
      <c r="P125" s="5"/>
    </row>
    <row r="126" spans="2:16">
      <c r="B126" s="5"/>
      <c r="C126" s="5"/>
      <c r="D126" s="5"/>
      <c r="E126" s="32"/>
      <c r="F126" s="5"/>
      <c r="G126" s="33"/>
      <c r="H126" s="33"/>
      <c r="I126" s="33"/>
      <c r="J126" s="24"/>
      <c r="K126" s="5"/>
      <c r="L126" s="5"/>
      <c r="M126" s="5"/>
      <c r="N126" s="5"/>
      <c r="O126" s="5"/>
      <c r="P126" s="5"/>
    </row>
    <row r="127" spans="2:16">
      <c r="B127" s="5"/>
      <c r="C127" s="5"/>
      <c r="D127" s="5"/>
      <c r="E127" s="32"/>
      <c r="F127" s="5"/>
      <c r="G127" s="33"/>
      <c r="H127" s="33"/>
      <c r="I127" s="33"/>
      <c r="J127" s="24"/>
      <c r="K127" s="5"/>
      <c r="L127" s="5"/>
      <c r="M127" s="5"/>
      <c r="N127" s="5"/>
      <c r="O127" s="5"/>
      <c r="P127" s="5"/>
    </row>
    <row r="128" spans="2:16">
      <c r="B128" s="5"/>
      <c r="C128" s="5"/>
      <c r="D128" s="5"/>
      <c r="E128" s="32"/>
      <c r="F128" s="5"/>
      <c r="G128" s="33"/>
      <c r="H128" s="33"/>
      <c r="I128" s="33"/>
      <c r="J128" s="24"/>
      <c r="K128" s="5"/>
      <c r="L128" s="5"/>
      <c r="M128" s="5"/>
      <c r="N128" s="5"/>
      <c r="O128" s="5"/>
      <c r="P128" s="5"/>
    </row>
    <row r="129" spans="2:16">
      <c r="B129" s="5"/>
      <c r="C129" s="5"/>
      <c r="D129" s="5"/>
      <c r="E129" s="32"/>
      <c r="F129" s="5"/>
      <c r="G129" s="33"/>
      <c r="H129" s="33"/>
      <c r="I129" s="33"/>
      <c r="J129" s="24"/>
      <c r="K129" s="5"/>
      <c r="L129" s="5"/>
      <c r="M129" s="5"/>
      <c r="N129" s="5"/>
      <c r="O129" s="5"/>
      <c r="P129" s="5"/>
    </row>
    <row r="130" spans="2:16">
      <c r="B130" s="5"/>
      <c r="C130" s="5"/>
      <c r="D130" s="5"/>
      <c r="E130" s="32"/>
      <c r="F130" s="5"/>
      <c r="G130" s="33"/>
      <c r="H130" s="33"/>
      <c r="I130" s="33"/>
      <c r="J130" s="24"/>
      <c r="K130" s="5"/>
      <c r="L130" s="5"/>
      <c r="M130" s="5"/>
      <c r="N130" s="5"/>
      <c r="O130" s="5"/>
      <c r="P130" s="5"/>
    </row>
    <row r="131" spans="2:16">
      <c r="B131" s="5"/>
      <c r="C131" s="5"/>
      <c r="D131" s="5"/>
      <c r="E131" s="32"/>
      <c r="F131" s="5"/>
      <c r="G131" s="33"/>
      <c r="H131" s="33"/>
      <c r="I131" s="33"/>
      <c r="J131" s="24"/>
      <c r="K131" s="5"/>
      <c r="L131" s="5"/>
      <c r="M131" s="5"/>
      <c r="N131" s="5"/>
      <c r="O131" s="5"/>
      <c r="P131" s="5"/>
    </row>
    <row r="132" spans="2:16">
      <c r="B132" s="5"/>
      <c r="C132" s="5"/>
      <c r="D132" s="5"/>
      <c r="E132" s="32"/>
      <c r="F132" s="5"/>
      <c r="G132" s="33"/>
      <c r="H132" s="33"/>
      <c r="I132" s="33"/>
      <c r="J132" s="24"/>
      <c r="K132" s="5"/>
      <c r="L132" s="5"/>
      <c r="M132" s="5"/>
      <c r="N132" s="5"/>
      <c r="O132" s="5"/>
      <c r="P132" s="5"/>
    </row>
    <row r="133" spans="2:16">
      <c r="B133" s="5"/>
      <c r="C133" s="5"/>
      <c r="D133" s="5"/>
      <c r="E133" s="32"/>
      <c r="F133" s="5"/>
      <c r="G133" s="33"/>
      <c r="H133" s="33"/>
      <c r="I133" s="33"/>
      <c r="J133" s="24"/>
      <c r="K133" s="5"/>
      <c r="L133" s="5"/>
      <c r="M133" s="5"/>
      <c r="N133" s="5"/>
      <c r="O133" s="5"/>
      <c r="P133" s="5"/>
    </row>
  </sheetData>
  <sheetProtection password="EBE7" sheet="1" objects="1" scenarios="1"/>
  <mergeCells count="31">
    <mergeCell ref="B1:D7"/>
    <mergeCell ref="C12:J12"/>
    <mergeCell ref="C8:J8"/>
    <mergeCell ref="C9:J9"/>
    <mergeCell ref="C10:J10"/>
    <mergeCell ref="C11:J11"/>
    <mergeCell ref="B13:I13"/>
    <mergeCell ref="B67:E67"/>
    <mergeCell ref="F14:I14"/>
    <mergeCell ref="D43:G43"/>
    <mergeCell ref="D59:G59"/>
    <mergeCell ref="D64:G64"/>
    <mergeCell ref="D65:G65"/>
    <mergeCell ref="D66:G66"/>
    <mergeCell ref="H66:I66"/>
    <mergeCell ref="B83:D83"/>
    <mergeCell ref="F83:G83"/>
    <mergeCell ref="H83:I83"/>
    <mergeCell ref="G95:H95"/>
    <mergeCell ref="G96:H96"/>
    <mergeCell ref="G92:H92"/>
    <mergeCell ref="B84:D84"/>
    <mergeCell ref="F84:G84"/>
    <mergeCell ref="H84:I84"/>
    <mergeCell ref="B85:D85"/>
    <mergeCell ref="F85:G85"/>
    <mergeCell ref="H85:I85"/>
    <mergeCell ref="B87:I87"/>
    <mergeCell ref="G90:H90"/>
    <mergeCell ref="G91:H91"/>
    <mergeCell ref="G94:H94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70" fitToHeight="4" orientation="landscape" r:id="rId1"/>
  <headerFooter differentFirst="1"/>
  <rowBreaks count="1" manualBreakCount="1">
    <brk id="50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O44"/>
  <sheetViews>
    <sheetView view="pageBreakPreview" topLeftCell="A4" zoomScale="85" zoomScaleNormal="85" zoomScaleSheetLayoutView="85" workbookViewId="0">
      <selection activeCell="E13" sqref="E13:E15"/>
    </sheetView>
  </sheetViews>
  <sheetFormatPr defaultRowHeight="15"/>
  <cols>
    <col min="1" max="1" width="3" style="124" customWidth="1"/>
    <col min="2" max="2" width="9.140625" style="124"/>
    <col min="3" max="3" width="11" style="124" customWidth="1"/>
    <col min="4" max="4" width="36.140625" style="124" customWidth="1"/>
    <col min="5" max="5" width="18.5703125" style="124" customWidth="1"/>
    <col min="6" max="6" width="22.85546875" style="124" customWidth="1"/>
    <col min="7" max="7" width="9.5703125" style="124" customWidth="1"/>
    <col min="8" max="8" width="15.7109375" style="124" customWidth="1"/>
    <col min="9" max="9" width="7.7109375" style="124" customWidth="1"/>
    <col min="10" max="10" width="15.85546875" style="124" customWidth="1"/>
    <col min="11" max="11" width="7.7109375" style="124" customWidth="1"/>
    <col min="12" max="12" width="23.28515625" style="124" customWidth="1"/>
    <col min="13" max="13" width="3" style="124" customWidth="1"/>
    <col min="14" max="18" width="9.140625" style="124"/>
    <col min="19" max="19" width="11" style="124" customWidth="1"/>
    <col min="20" max="20" width="36.140625" style="124" customWidth="1"/>
    <col min="21" max="21" width="18.5703125" style="124" customWidth="1"/>
    <col min="22" max="22" width="19.7109375" style="124" customWidth="1"/>
    <col min="23" max="23" width="9.5703125" style="124" customWidth="1"/>
    <col min="24" max="24" width="15.7109375" style="124" customWidth="1"/>
    <col min="25" max="25" width="7.7109375" style="124" customWidth="1"/>
    <col min="26" max="26" width="15.85546875" style="124" customWidth="1"/>
    <col min="27" max="27" width="7.7109375" style="124" customWidth="1"/>
    <col min="28" max="28" width="18.42578125" style="124" customWidth="1"/>
    <col min="29" max="30" width="9.140625" style="124"/>
    <col min="31" max="31" width="11" style="124" customWidth="1"/>
    <col min="32" max="32" width="36.140625" style="124" customWidth="1"/>
    <col min="33" max="33" width="18.5703125" style="124" customWidth="1"/>
    <col min="34" max="34" width="19.7109375" style="124" customWidth="1"/>
    <col min="35" max="35" width="9.5703125" style="124" customWidth="1"/>
    <col min="36" max="36" width="15.7109375" style="124" customWidth="1"/>
    <col min="37" max="37" width="7.7109375" style="124" customWidth="1"/>
    <col min="38" max="38" width="15.85546875" style="124" customWidth="1"/>
    <col min="39" max="39" width="7.7109375" style="124" customWidth="1"/>
    <col min="40" max="40" width="18.42578125" style="124" customWidth="1"/>
    <col min="41" max="16384" width="9.140625" style="124"/>
  </cols>
  <sheetData>
    <row r="1" spans="2:41" ht="15.75">
      <c r="P1" s="125"/>
      <c r="Q1" s="125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125"/>
      <c r="AD1" s="125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</row>
    <row r="2" spans="2:41" ht="15.75">
      <c r="P2" s="125"/>
      <c r="Q2" s="125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125"/>
      <c r="AD2" s="125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</row>
    <row r="3" spans="2:41" ht="15.75">
      <c r="P3" s="125"/>
      <c r="Q3" s="125"/>
      <c r="R3" s="126"/>
      <c r="S3" s="52"/>
      <c r="T3" s="52"/>
      <c r="U3" s="52"/>
      <c r="V3" s="52"/>
      <c r="W3" s="52"/>
      <c r="X3" s="52"/>
      <c r="Y3" s="52"/>
      <c r="Z3" s="52"/>
      <c r="AA3" s="52"/>
      <c r="AB3" s="52"/>
      <c r="AC3" s="125"/>
      <c r="AD3" s="125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</row>
    <row r="4" spans="2:41" ht="19.5">
      <c r="P4" s="125"/>
      <c r="Q4" s="125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125"/>
      <c r="AD4" s="125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</row>
    <row r="5" spans="2:41" ht="19.5">
      <c r="P5" s="125"/>
      <c r="Q5" s="125"/>
      <c r="R5" s="253"/>
      <c r="S5" s="253"/>
      <c r="T5" s="253"/>
      <c r="U5" s="253"/>
      <c r="V5" s="123"/>
      <c r="W5" s="254"/>
      <c r="X5" s="254"/>
      <c r="Y5" s="254"/>
      <c r="Z5" s="254"/>
      <c r="AA5" s="254"/>
      <c r="AB5" s="254"/>
      <c r="AC5" s="125"/>
      <c r="AD5" s="125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</row>
    <row r="6" spans="2:41" ht="18.75" customHeight="1">
      <c r="B6" s="127" t="s">
        <v>103</v>
      </c>
      <c r="C6" s="128"/>
      <c r="D6" s="128"/>
      <c r="E6" s="128"/>
      <c r="F6" s="128"/>
      <c r="G6" s="128"/>
      <c r="H6" s="128"/>
      <c r="I6" s="128"/>
      <c r="J6" s="128"/>
      <c r="K6" s="128"/>
      <c r="L6" s="129"/>
      <c r="P6" s="125"/>
      <c r="Q6" s="125"/>
      <c r="R6" s="130"/>
      <c r="S6" s="255"/>
      <c r="T6" s="255"/>
      <c r="U6" s="130"/>
      <c r="V6" s="130"/>
      <c r="W6" s="253"/>
      <c r="X6" s="253"/>
      <c r="Y6" s="253"/>
      <c r="Z6" s="253"/>
      <c r="AA6" s="253"/>
      <c r="AB6" s="253"/>
      <c r="AC6" s="125"/>
      <c r="AD6" s="125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</row>
    <row r="7" spans="2:41" ht="15" customHeight="1">
      <c r="B7" s="131" t="s">
        <v>104</v>
      </c>
      <c r="C7" s="52"/>
      <c r="D7" s="52"/>
      <c r="E7" s="52"/>
      <c r="F7" s="52"/>
      <c r="G7" s="52"/>
      <c r="H7" s="52"/>
      <c r="I7" s="52"/>
      <c r="J7" s="52"/>
      <c r="K7" s="52"/>
      <c r="L7" s="132"/>
      <c r="P7" s="125"/>
      <c r="Q7" s="125"/>
      <c r="R7" s="208"/>
      <c r="S7" s="252"/>
      <c r="T7" s="252"/>
      <c r="U7" s="210"/>
      <c r="V7" s="133"/>
      <c r="W7" s="212"/>
      <c r="X7" s="212"/>
      <c r="Y7" s="212"/>
      <c r="Z7" s="212"/>
      <c r="AA7" s="212"/>
      <c r="AB7" s="212"/>
      <c r="AC7" s="125"/>
      <c r="AD7" s="125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</row>
    <row r="8" spans="2:41" ht="15" customHeight="1">
      <c r="B8" s="134" t="s">
        <v>196</v>
      </c>
      <c r="C8" s="52"/>
      <c r="D8" s="52"/>
      <c r="E8" s="52"/>
      <c r="F8" s="52"/>
      <c r="G8" s="52"/>
      <c r="H8" s="52"/>
      <c r="I8" s="52"/>
      <c r="J8" s="52"/>
      <c r="K8" s="52"/>
      <c r="L8" s="132"/>
      <c r="P8" s="125"/>
      <c r="Q8" s="125"/>
      <c r="R8" s="208"/>
      <c r="S8" s="252"/>
      <c r="T8" s="252"/>
      <c r="U8" s="211"/>
      <c r="V8" s="133"/>
      <c r="W8" s="243"/>
      <c r="X8" s="243"/>
      <c r="Y8" s="243"/>
      <c r="Z8" s="243"/>
      <c r="AA8" s="243"/>
      <c r="AB8" s="243"/>
      <c r="AC8" s="125"/>
      <c r="AD8" s="125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2:41" ht="15" customHeight="1">
      <c r="B9" s="134"/>
      <c r="C9" s="52"/>
      <c r="D9" s="52"/>
      <c r="E9" s="52"/>
      <c r="F9" s="52"/>
      <c r="G9" s="52"/>
      <c r="H9" s="52"/>
      <c r="I9" s="52"/>
      <c r="J9" s="52"/>
      <c r="K9" s="52"/>
      <c r="L9" s="132"/>
      <c r="P9" s="125"/>
      <c r="Q9" s="125"/>
      <c r="R9" s="208"/>
      <c r="S9" s="252"/>
      <c r="T9" s="252"/>
      <c r="U9" s="211"/>
      <c r="V9" s="133"/>
      <c r="W9" s="135"/>
      <c r="X9" s="135"/>
      <c r="Y9" s="135"/>
      <c r="Z9" s="135"/>
      <c r="AA9" s="135"/>
      <c r="AB9" s="135"/>
      <c r="AC9" s="125"/>
      <c r="AD9" s="125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2:41" ht="15" customHeight="1">
      <c r="B10" s="244"/>
      <c r="C10" s="245"/>
      <c r="D10" s="245"/>
      <c r="E10" s="246"/>
      <c r="F10" s="250" t="s">
        <v>94</v>
      </c>
      <c r="G10" s="250"/>
      <c r="H10" s="250"/>
      <c r="I10" s="250"/>
      <c r="J10" s="250"/>
      <c r="K10" s="250"/>
      <c r="L10" s="250"/>
      <c r="P10" s="125"/>
      <c r="Q10" s="125"/>
      <c r="R10" s="208"/>
      <c r="S10" s="252"/>
      <c r="T10" s="252"/>
      <c r="U10" s="211"/>
      <c r="V10" s="136"/>
      <c r="W10" s="239"/>
      <c r="X10" s="239"/>
      <c r="Y10" s="239"/>
      <c r="Z10" s="239"/>
      <c r="AA10" s="239"/>
      <c r="AB10" s="239"/>
      <c r="AC10" s="125"/>
      <c r="AD10" s="125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2:41" ht="15" customHeight="1">
      <c r="B11" s="247"/>
      <c r="C11" s="248"/>
      <c r="D11" s="248"/>
      <c r="E11" s="249"/>
      <c r="F11" s="122"/>
      <c r="G11" s="251">
        <v>30</v>
      </c>
      <c r="H11" s="251"/>
      <c r="I11" s="251">
        <v>60</v>
      </c>
      <c r="J11" s="251"/>
      <c r="K11" s="251">
        <v>90</v>
      </c>
      <c r="L11" s="251"/>
      <c r="P11" s="125"/>
      <c r="Q11" s="125"/>
      <c r="R11" s="208"/>
      <c r="S11" s="209"/>
      <c r="T11" s="209"/>
      <c r="U11" s="210"/>
      <c r="V11" s="133"/>
      <c r="W11" s="212"/>
      <c r="X11" s="212"/>
      <c r="Y11" s="212"/>
      <c r="Z11" s="212"/>
      <c r="AA11" s="212"/>
      <c r="AB11" s="212"/>
      <c r="AC11" s="125"/>
      <c r="AD11" s="125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2:41" ht="15" customHeight="1">
      <c r="B12" s="137" t="s">
        <v>77</v>
      </c>
      <c r="C12" s="240" t="s">
        <v>95</v>
      </c>
      <c r="D12" s="240"/>
      <c r="E12" s="137" t="s">
        <v>96</v>
      </c>
      <c r="F12" s="137" t="s">
        <v>97</v>
      </c>
      <c r="G12" s="241"/>
      <c r="H12" s="242"/>
      <c r="I12" s="241"/>
      <c r="J12" s="242"/>
      <c r="K12" s="241"/>
      <c r="L12" s="242"/>
      <c r="P12" s="125"/>
      <c r="Q12" s="125"/>
      <c r="R12" s="208"/>
      <c r="S12" s="209"/>
      <c r="T12" s="209"/>
      <c r="U12" s="211"/>
      <c r="V12" s="133"/>
      <c r="W12" s="243"/>
      <c r="X12" s="243"/>
      <c r="Y12" s="243"/>
      <c r="Z12" s="243"/>
      <c r="AA12" s="204"/>
      <c r="AB12" s="204"/>
      <c r="AC12" s="125"/>
      <c r="AD12" s="125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2:41" ht="15" customHeight="1">
      <c r="B13" s="213" t="str">
        <f>'[1]RESUMO DO ORÇAMENTO'!B12</f>
        <v>I</v>
      </c>
      <c r="C13" s="237" t="str">
        <f>'[1]RESUMO DO ORÇAMENTO'!C12</f>
        <v>SERVIÇOS PRILIMINARES</v>
      </c>
      <c r="D13" s="238"/>
      <c r="E13" s="227">
        <f>ORÇAMENTO!I43</f>
        <v>22661.585999999999</v>
      </c>
      <c r="F13" s="138" t="s">
        <v>97</v>
      </c>
      <c r="G13" s="223">
        <v>1</v>
      </c>
      <c r="H13" s="223"/>
      <c r="I13" s="223"/>
      <c r="J13" s="223"/>
      <c r="K13" s="223"/>
      <c r="L13" s="223"/>
      <c r="P13" s="125"/>
      <c r="Q13" s="125"/>
      <c r="R13" s="208"/>
      <c r="S13" s="209"/>
      <c r="T13" s="209"/>
      <c r="U13" s="211"/>
      <c r="V13" s="136"/>
      <c r="W13" s="239"/>
      <c r="X13" s="239"/>
      <c r="Y13" s="239"/>
      <c r="Z13" s="239"/>
      <c r="AA13" s="239"/>
      <c r="AB13" s="239"/>
      <c r="AC13" s="125"/>
      <c r="AD13" s="125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2:41" ht="15" customHeight="1">
      <c r="B14" s="214"/>
      <c r="C14" s="237"/>
      <c r="D14" s="238"/>
      <c r="E14" s="228"/>
      <c r="F14" s="138">
        <f>E13/E22</f>
        <v>0.18406696443086631</v>
      </c>
      <c r="G14" s="231"/>
      <c r="H14" s="231"/>
      <c r="I14" s="206"/>
      <c r="J14" s="206"/>
      <c r="K14" s="206"/>
      <c r="L14" s="206"/>
      <c r="P14" s="125"/>
      <c r="Q14" s="125"/>
      <c r="R14" s="233"/>
      <c r="S14" s="209"/>
      <c r="T14" s="209"/>
      <c r="U14" s="234"/>
      <c r="V14" s="133"/>
      <c r="W14" s="212"/>
      <c r="X14" s="212"/>
      <c r="Y14" s="212"/>
      <c r="Z14" s="212"/>
      <c r="AA14" s="212"/>
      <c r="AB14" s="212"/>
      <c r="AC14" s="125"/>
      <c r="AD14" s="125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</row>
    <row r="15" spans="2:41" ht="15" customHeight="1">
      <c r="B15" s="215"/>
      <c r="C15" s="237"/>
      <c r="D15" s="238"/>
      <c r="E15" s="229"/>
      <c r="F15" s="139" t="s">
        <v>98</v>
      </c>
      <c r="G15" s="236">
        <f>G13*$E13</f>
        <v>22661.585999999999</v>
      </c>
      <c r="H15" s="236"/>
      <c r="I15" s="236"/>
      <c r="J15" s="236"/>
      <c r="K15" s="236"/>
      <c r="L15" s="236"/>
      <c r="P15" s="125"/>
      <c r="Q15" s="125"/>
      <c r="R15" s="233"/>
      <c r="S15" s="209"/>
      <c r="T15" s="209"/>
      <c r="U15" s="235"/>
      <c r="V15" s="140"/>
      <c r="W15" s="226"/>
      <c r="X15" s="226"/>
      <c r="Y15" s="204"/>
      <c r="Z15" s="204"/>
      <c r="AA15" s="204"/>
      <c r="AB15" s="204"/>
      <c r="AC15" s="125"/>
      <c r="AD15" s="125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2:41" ht="15" customHeight="1">
      <c r="B16" s="213" t="str">
        <f>'[1]RESUMO DO ORÇAMENTO'!B13</f>
        <v>II</v>
      </c>
      <c r="C16" s="216" t="str">
        <f>'[1]RESUMO DO ORÇAMENTO'!C13</f>
        <v>MURO DE CONTENÇÃO EM GABIÃO</v>
      </c>
      <c r="D16" s="217"/>
      <c r="E16" s="227">
        <f>ORÇAMENTO!I59</f>
        <v>94663.680999999997</v>
      </c>
      <c r="F16" s="138" t="s">
        <v>97</v>
      </c>
      <c r="G16" s="221">
        <v>0.2</v>
      </c>
      <c r="H16" s="222"/>
      <c r="I16" s="223">
        <v>0.65</v>
      </c>
      <c r="J16" s="223"/>
      <c r="K16" s="223">
        <v>0.15</v>
      </c>
      <c r="L16" s="223"/>
      <c r="P16" s="125"/>
      <c r="Q16" s="125"/>
      <c r="R16" s="233"/>
      <c r="S16" s="209"/>
      <c r="T16" s="209"/>
      <c r="U16" s="235"/>
      <c r="V16" s="136"/>
      <c r="W16" s="205"/>
      <c r="X16" s="205"/>
      <c r="Y16" s="205"/>
      <c r="Z16" s="205"/>
      <c r="AA16" s="205"/>
      <c r="AB16" s="205"/>
      <c r="AC16" s="125"/>
      <c r="AD16" s="125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</row>
    <row r="17" spans="2:41" ht="15" customHeight="1">
      <c r="B17" s="214"/>
      <c r="C17" s="216"/>
      <c r="D17" s="217"/>
      <c r="E17" s="228"/>
      <c r="F17" s="138">
        <f>E16/E22</f>
        <v>0.76889836410928503</v>
      </c>
      <c r="G17" s="231"/>
      <c r="H17" s="231"/>
      <c r="I17" s="231"/>
      <c r="J17" s="231"/>
      <c r="K17" s="232"/>
      <c r="L17" s="232"/>
      <c r="O17" s="141"/>
      <c r="P17" s="125"/>
      <c r="Q17" s="125"/>
      <c r="R17" s="233"/>
      <c r="S17" s="209"/>
      <c r="T17" s="209"/>
      <c r="U17" s="234"/>
      <c r="V17" s="133"/>
      <c r="W17" s="212"/>
      <c r="X17" s="212"/>
      <c r="Y17" s="212"/>
      <c r="Z17" s="212"/>
      <c r="AA17" s="212"/>
      <c r="AB17" s="212"/>
      <c r="AC17" s="125"/>
      <c r="AD17" s="125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spans="2:41" ht="15" customHeight="1">
      <c r="B18" s="215"/>
      <c r="C18" s="216"/>
      <c r="D18" s="217"/>
      <c r="E18" s="229"/>
      <c r="F18" s="139" t="s">
        <v>98</v>
      </c>
      <c r="G18" s="224">
        <f>G16*$E16</f>
        <v>18932.736199999999</v>
      </c>
      <c r="H18" s="225"/>
      <c r="I18" s="224">
        <f>I16*$E16</f>
        <v>61531.392650000002</v>
      </c>
      <c r="J18" s="225"/>
      <c r="K18" s="224">
        <f>K16*$E16</f>
        <v>14199.55215</v>
      </c>
      <c r="L18" s="225"/>
      <c r="O18" s="142"/>
      <c r="P18" s="125"/>
      <c r="Q18" s="125"/>
      <c r="R18" s="233"/>
      <c r="S18" s="209"/>
      <c r="T18" s="209"/>
      <c r="U18" s="235"/>
      <c r="V18" s="140"/>
      <c r="W18" s="226"/>
      <c r="X18" s="226"/>
      <c r="Y18" s="204"/>
      <c r="Z18" s="204"/>
      <c r="AA18" s="204"/>
      <c r="AB18" s="204"/>
      <c r="AC18" s="125"/>
      <c r="AD18" s="125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spans="2:41" ht="15" customHeight="1">
      <c r="B19" s="213" t="str">
        <f>'[1]RESUMO DO ORÇAMENTO'!B14</f>
        <v>III</v>
      </c>
      <c r="C19" s="216" t="s">
        <v>158</v>
      </c>
      <c r="D19" s="217"/>
      <c r="E19" s="218">
        <f>ORÇAMENTO!I64</f>
        <v>5790.72</v>
      </c>
      <c r="F19" s="138" t="s">
        <v>97</v>
      </c>
      <c r="G19" s="221"/>
      <c r="H19" s="222"/>
      <c r="I19" s="223"/>
      <c r="J19" s="223"/>
      <c r="K19" s="223">
        <v>1</v>
      </c>
      <c r="L19" s="223"/>
      <c r="P19" s="125"/>
      <c r="Q19" s="125"/>
      <c r="R19" s="233"/>
      <c r="S19" s="209"/>
      <c r="T19" s="209"/>
      <c r="U19" s="235"/>
      <c r="V19" s="136"/>
      <c r="W19" s="205"/>
      <c r="X19" s="205"/>
      <c r="Y19" s="205"/>
      <c r="Z19" s="205"/>
      <c r="AA19" s="205"/>
      <c r="AB19" s="205"/>
      <c r="AC19" s="125"/>
      <c r="AD19" s="125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spans="2:41" ht="15" customHeight="1">
      <c r="B20" s="214"/>
      <c r="C20" s="216"/>
      <c r="D20" s="217"/>
      <c r="E20" s="219"/>
      <c r="F20" s="138">
        <f>E19/E22</f>
        <v>4.7034671459848673E-2</v>
      </c>
      <c r="G20" s="206"/>
      <c r="H20" s="206"/>
      <c r="I20" s="207"/>
      <c r="J20" s="207"/>
      <c r="K20" s="207"/>
      <c r="L20" s="207"/>
      <c r="P20" s="125"/>
      <c r="Q20" s="125"/>
      <c r="R20" s="208"/>
      <c r="S20" s="209"/>
      <c r="T20" s="209"/>
      <c r="U20" s="210"/>
      <c r="V20" s="133"/>
      <c r="W20" s="212"/>
      <c r="X20" s="212"/>
      <c r="Y20" s="212"/>
      <c r="Z20" s="212"/>
      <c r="AA20" s="212"/>
      <c r="AB20" s="212"/>
      <c r="AC20" s="125"/>
      <c r="AD20" s="125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</row>
    <row r="21" spans="2:41" ht="15" customHeight="1">
      <c r="B21" s="215"/>
      <c r="C21" s="216"/>
      <c r="D21" s="217"/>
      <c r="E21" s="220"/>
      <c r="F21" s="139" t="s">
        <v>98</v>
      </c>
      <c r="G21" s="230"/>
      <c r="H21" s="230"/>
      <c r="I21" s="230"/>
      <c r="J21" s="230"/>
      <c r="K21" s="230">
        <f>K19*$E19</f>
        <v>5790.72</v>
      </c>
      <c r="L21" s="230"/>
      <c r="P21" s="125"/>
      <c r="Q21" s="125"/>
      <c r="R21" s="208"/>
      <c r="S21" s="209"/>
      <c r="T21" s="209"/>
      <c r="U21" s="211"/>
      <c r="V21" s="133"/>
      <c r="W21" s="204"/>
      <c r="X21" s="204"/>
      <c r="Y21" s="204"/>
      <c r="Z21" s="204"/>
      <c r="AA21" s="204"/>
      <c r="AB21" s="204"/>
      <c r="AC21" s="125"/>
      <c r="AD21" s="125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2:41" ht="15.75">
      <c r="B22" s="176" t="s">
        <v>99</v>
      </c>
      <c r="C22" s="177"/>
      <c r="D22" s="178"/>
      <c r="E22" s="143">
        <f>SUM(E13:E21)</f>
        <v>123115.98699999999</v>
      </c>
      <c r="F22" s="144">
        <f>F14+F17+F20</f>
        <v>1</v>
      </c>
      <c r="G22" s="201">
        <f>(G15+G18)</f>
        <v>41594.322199999995</v>
      </c>
      <c r="H22" s="203"/>
      <c r="I22" s="201">
        <f>I18</f>
        <v>61531.392650000002</v>
      </c>
      <c r="J22" s="203"/>
      <c r="K22" s="201">
        <f>(K18+K21)</f>
        <v>19990.272150000001</v>
      </c>
      <c r="L22" s="203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45"/>
      <c r="AF22" s="145"/>
      <c r="AG22" s="146"/>
      <c r="AH22" s="146"/>
      <c r="AI22" s="146"/>
      <c r="AJ22" s="146"/>
      <c r="AK22" s="146"/>
      <c r="AL22" s="146"/>
      <c r="AM22" s="146"/>
      <c r="AN22" s="146"/>
      <c r="AO22" s="146"/>
    </row>
    <row r="23" spans="2:41" ht="15.75">
      <c r="B23" s="176" t="s">
        <v>194</v>
      </c>
      <c r="C23" s="177"/>
      <c r="D23" s="178"/>
      <c r="E23" s="147">
        <f>(E22*1.25)</f>
        <v>153894.98374999998</v>
      </c>
      <c r="F23" s="144"/>
      <c r="G23" s="201">
        <f>(G22*1.25)</f>
        <v>51992.902749999994</v>
      </c>
      <c r="H23" s="202"/>
      <c r="I23" s="201">
        <f>(I22*1.25)</f>
        <v>76914.240812500007</v>
      </c>
      <c r="J23" s="202"/>
      <c r="K23" s="201">
        <f>(K22*1.25)</f>
        <v>24987.840187500002</v>
      </c>
      <c r="L23" s="202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45"/>
      <c r="AF23" s="145"/>
      <c r="AG23" s="146"/>
      <c r="AH23" s="146"/>
      <c r="AI23" s="146"/>
      <c r="AJ23" s="146"/>
      <c r="AK23" s="146"/>
      <c r="AL23" s="146"/>
      <c r="AM23" s="146"/>
      <c r="AN23" s="146"/>
      <c r="AO23" s="146"/>
    </row>
    <row r="24" spans="2:41" ht="15" customHeight="1">
      <c r="B24" s="179" t="s">
        <v>100</v>
      </c>
      <c r="C24" s="180"/>
      <c r="D24" s="174" t="s">
        <v>101</v>
      </c>
      <c r="E24" s="191"/>
      <c r="F24" s="185" t="s">
        <v>98</v>
      </c>
      <c r="G24" s="187">
        <f>G23</f>
        <v>51992.902749999994</v>
      </c>
      <c r="H24" s="188"/>
      <c r="I24" s="187">
        <f>I23</f>
        <v>76914.240812500007</v>
      </c>
      <c r="J24" s="188"/>
      <c r="K24" s="187">
        <f>K23</f>
        <v>24987.840187500002</v>
      </c>
      <c r="L24" s="188"/>
    </row>
    <row r="25" spans="2:41" ht="15" customHeight="1">
      <c r="B25" s="181"/>
      <c r="C25" s="182"/>
      <c r="D25" s="175"/>
      <c r="E25" s="192"/>
      <c r="F25" s="186"/>
      <c r="G25" s="189"/>
      <c r="H25" s="190"/>
      <c r="I25" s="189"/>
      <c r="J25" s="190"/>
      <c r="K25" s="189"/>
      <c r="L25" s="190"/>
    </row>
    <row r="26" spans="2:41" ht="15" customHeight="1">
      <c r="B26" s="181"/>
      <c r="C26" s="182"/>
      <c r="D26" s="174" t="s">
        <v>102</v>
      </c>
      <c r="E26" s="191"/>
      <c r="F26" s="185" t="s">
        <v>98</v>
      </c>
      <c r="G26" s="193">
        <f>G24</f>
        <v>51992.902749999994</v>
      </c>
      <c r="H26" s="194"/>
      <c r="I26" s="193">
        <f>I24+G26</f>
        <v>128907.1435625</v>
      </c>
      <c r="J26" s="194"/>
      <c r="K26" s="197">
        <f>(K24+I26)</f>
        <v>153894.98375000001</v>
      </c>
      <c r="L26" s="198"/>
    </row>
    <row r="27" spans="2:41" ht="15" customHeight="1">
      <c r="B27" s="183"/>
      <c r="C27" s="184"/>
      <c r="D27" s="175"/>
      <c r="E27" s="192"/>
      <c r="F27" s="186"/>
      <c r="G27" s="195"/>
      <c r="H27" s="196"/>
      <c r="I27" s="195"/>
      <c r="J27" s="196"/>
      <c r="K27" s="199"/>
      <c r="L27" s="200"/>
    </row>
    <row r="43" spans="5:5">
      <c r="E43" s="148"/>
    </row>
    <row r="44" spans="5:5">
      <c r="E44" s="148"/>
    </row>
  </sheetData>
  <sheetProtection password="EBE7" sheet="1" objects="1" scenarios="1"/>
  <mergeCells count="132">
    <mergeCell ref="R4:U5"/>
    <mergeCell ref="V4:AB4"/>
    <mergeCell ref="W5:X5"/>
    <mergeCell ref="Y5:Z5"/>
    <mergeCell ref="AA5:AB5"/>
    <mergeCell ref="S6:T6"/>
    <mergeCell ref="W6:X6"/>
    <mergeCell ref="Y6:Z6"/>
    <mergeCell ref="AA6:AB6"/>
    <mergeCell ref="AA10:AB10"/>
    <mergeCell ref="G11:H11"/>
    <mergeCell ref="I11:J11"/>
    <mergeCell ref="K11:L11"/>
    <mergeCell ref="R11:R13"/>
    <mergeCell ref="S11:T13"/>
    <mergeCell ref="R7:R10"/>
    <mergeCell ref="S7:T10"/>
    <mergeCell ref="U7:U10"/>
    <mergeCell ref="W7:X7"/>
    <mergeCell ref="Y7:Z7"/>
    <mergeCell ref="AA7:AB7"/>
    <mergeCell ref="W8:X8"/>
    <mergeCell ref="Y8:Z8"/>
    <mergeCell ref="AA8:AB8"/>
    <mergeCell ref="AA12:AB12"/>
    <mergeCell ref="B13:B15"/>
    <mergeCell ref="C13:D15"/>
    <mergeCell ref="E13:E15"/>
    <mergeCell ref="G13:H13"/>
    <mergeCell ref="I13:J13"/>
    <mergeCell ref="K13:L13"/>
    <mergeCell ref="W13:X13"/>
    <mergeCell ref="Y13:Z13"/>
    <mergeCell ref="AA13:AB13"/>
    <mergeCell ref="U11:U13"/>
    <mergeCell ref="W11:X11"/>
    <mergeCell ref="Y11:Z11"/>
    <mergeCell ref="AA11:AB11"/>
    <mergeCell ref="C12:D12"/>
    <mergeCell ref="G12:H12"/>
    <mergeCell ref="I12:J12"/>
    <mergeCell ref="K12:L12"/>
    <mergeCell ref="W12:X12"/>
    <mergeCell ref="Y12:Z12"/>
    <mergeCell ref="B10:E11"/>
    <mergeCell ref="F10:L10"/>
    <mergeCell ref="W10:X10"/>
    <mergeCell ref="Y10:Z10"/>
    <mergeCell ref="W14:X14"/>
    <mergeCell ref="Y14:Z14"/>
    <mergeCell ref="AA14:AB14"/>
    <mergeCell ref="G15:H15"/>
    <mergeCell ref="I15:J15"/>
    <mergeCell ref="K15:L15"/>
    <mergeCell ref="W15:X15"/>
    <mergeCell ref="Y15:Z15"/>
    <mergeCell ref="AA15:AB15"/>
    <mergeCell ref="G14:H14"/>
    <mergeCell ref="I14:J14"/>
    <mergeCell ref="K14:L14"/>
    <mergeCell ref="R14:R16"/>
    <mergeCell ref="S14:T16"/>
    <mergeCell ref="U14:U16"/>
    <mergeCell ref="W16:X16"/>
    <mergeCell ref="Y16:Z16"/>
    <mergeCell ref="AA16:AB16"/>
    <mergeCell ref="G17:H17"/>
    <mergeCell ref="I17:J17"/>
    <mergeCell ref="K17:L17"/>
    <mergeCell ref="R17:R19"/>
    <mergeCell ref="S17:T19"/>
    <mergeCell ref="U17:U19"/>
    <mergeCell ref="W17:X17"/>
    <mergeCell ref="G16:H16"/>
    <mergeCell ref="I16:J16"/>
    <mergeCell ref="K16:L16"/>
    <mergeCell ref="B19:B21"/>
    <mergeCell ref="C19:D21"/>
    <mergeCell ref="E19:E21"/>
    <mergeCell ref="G19:H19"/>
    <mergeCell ref="I19:J19"/>
    <mergeCell ref="K19:L19"/>
    <mergeCell ref="Y17:Z17"/>
    <mergeCell ref="AA17:AB17"/>
    <mergeCell ref="G18:H18"/>
    <mergeCell ref="I18:J18"/>
    <mergeCell ref="K18:L18"/>
    <mergeCell ref="W18:X18"/>
    <mergeCell ref="Y18:Z18"/>
    <mergeCell ref="AA18:AB18"/>
    <mergeCell ref="B16:B18"/>
    <mergeCell ref="C16:D18"/>
    <mergeCell ref="E16:E18"/>
    <mergeCell ref="Y20:Z20"/>
    <mergeCell ref="AA20:AB20"/>
    <mergeCell ref="G21:H21"/>
    <mergeCell ref="I21:J21"/>
    <mergeCell ref="K21:L21"/>
    <mergeCell ref="W21:X21"/>
    <mergeCell ref="Y21:Z21"/>
    <mergeCell ref="AA21:AB21"/>
    <mergeCell ref="W19:X19"/>
    <mergeCell ref="Y19:Z19"/>
    <mergeCell ref="AA19:AB19"/>
    <mergeCell ref="G20:H20"/>
    <mergeCell ref="I20:J20"/>
    <mergeCell ref="K20:L20"/>
    <mergeCell ref="R20:R21"/>
    <mergeCell ref="S20:T21"/>
    <mergeCell ref="U20:U21"/>
    <mergeCell ref="W20:X20"/>
    <mergeCell ref="D26:D27"/>
    <mergeCell ref="B22:D22"/>
    <mergeCell ref="B24:C27"/>
    <mergeCell ref="D24:D25"/>
    <mergeCell ref="B23:D23"/>
    <mergeCell ref="F24:F25"/>
    <mergeCell ref="G24:H25"/>
    <mergeCell ref="I24:J25"/>
    <mergeCell ref="K24:L25"/>
    <mergeCell ref="E24:E25"/>
    <mergeCell ref="G26:H27"/>
    <mergeCell ref="I26:J27"/>
    <mergeCell ref="K26:L27"/>
    <mergeCell ref="E26:E27"/>
    <mergeCell ref="F26:F27"/>
    <mergeCell ref="G23:H23"/>
    <mergeCell ref="I23:J23"/>
    <mergeCell ref="K23:L23"/>
    <mergeCell ref="G22:H22"/>
    <mergeCell ref="I22:J22"/>
    <mergeCell ref="K22:L22"/>
  </mergeCells>
  <printOptions horizontalCentered="1"/>
  <pageMargins left="1.1811023622047245" right="1.3779527559055118" top="0.98425196850393704" bottom="1.1811023622047245" header="0.31496062992125984" footer="0.31496062992125984"/>
  <pageSetup paperSize="9" scale="60" orientation="landscape" r:id="rId1"/>
  <colBreaks count="1" manualBreakCount="1">
    <brk id="13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C27" sqref="C27"/>
    </sheetView>
  </sheetViews>
  <sheetFormatPr defaultColWidth="8.7109375" defaultRowHeight="14.25"/>
  <cols>
    <col min="1" max="1" width="12.42578125" style="58" customWidth="1"/>
    <col min="2" max="2" width="60.42578125" style="58" customWidth="1"/>
    <col min="3" max="3" width="19.42578125" style="58" customWidth="1"/>
    <col min="4" max="256" width="8.7109375" style="58"/>
    <col min="257" max="257" width="12.42578125" style="58" customWidth="1"/>
    <col min="258" max="258" width="60.42578125" style="58" customWidth="1"/>
    <col min="259" max="259" width="19.42578125" style="58" customWidth="1"/>
    <col min="260" max="512" width="8.7109375" style="58"/>
    <col min="513" max="513" width="12.42578125" style="58" customWidth="1"/>
    <col min="514" max="514" width="60.42578125" style="58" customWidth="1"/>
    <col min="515" max="515" width="19.42578125" style="58" customWidth="1"/>
    <col min="516" max="768" width="8.7109375" style="58"/>
    <col min="769" max="769" width="12.42578125" style="58" customWidth="1"/>
    <col min="770" max="770" width="60.42578125" style="58" customWidth="1"/>
    <col min="771" max="771" width="19.42578125" style="58" customWidth="1"/>
    <col min="772" max="1024" width="8.7109375" style="58"/>
    <col min="1025" max="1025" width="12.42578125" style="58" customWidth="1"/>
    <col min="1026" max="1026" width="60.42578125" style="58" customWidth="1"/>
    <col min="1027" max="1027" width="19.42578125" style="58" customWidth="1"/>
    <col min="1028" max="1280" width="8.7109375" style="58"/>
    <col min="1281" max="1281" width="12.42578125" style="58" customWidth="1"/>
    <col min="1282" max="1282" width="60.42578125" style="58" customWidth="1"/>
    <col min="1283" max="1283" width="19.42578125" style="58" customWidth="1"/>
    <col min="1284" max="1536" width="8.7109375" style="58"/>
    <col min="1537" max="1537" width="12.42578125" style="58" customWidth="1"/>
    <col min="1538" max="1538" width="60.42578125" style="58" customWidth="1"/>
    <col min="1539" max="1539" width="19.42578125" style="58" customWidth="1"/>
    <col min="1540" max="1792" width="8.7109375" style="58"/>
    <col min="1793" max="1793" width="12.42578125" style="58" customWidth="1"/>
    <col min="1794" max="1794" width="60.42578125" style="58" customWidth="1"/>
    <col min="1795" max="1795" width="19.42578125" style="58" customWidth="1"/>
    <col min="1796" max="2048" width="8.7109375" style="58"/>
    <col min="2049" max="2049" width="12.42578125" style="58" customWidth="1"/>
    <col min="2050" max="2050" width="60.42578125" style="58" customWidth="1"/>
    <col min="2051" max="2051" width="19.42578125" style="58" customWidth="1"/>
    <col min="2052" max="2304" width="8.7109375" style="58"/>
    <col min="2305" max="2305" width="12.42578125" style="58" customWidth="1"/>
    <col min="2306" max="2306" width="60.42578125" style="58" customWidth="1"/>
    <col min="2307" max="2307" width="19.42578125" style="58" customWidth="1"/>
    <col min="2308" max="2560" width="8.7109375" style="58"/>
    <col min="2561" max="2561" width="12.42578125" style="58" customWidth="1"/>
    <col min="2562" max="2562" width="60.42578125" style="58" customWidth="1"/>
    <col min="2563" max="2563" width="19.42578125" style="58" customWidth="1"/>
    <col min="2564" max="2816" width="8.7109375" style="58"/>
    <col min="2817" max="2817" width="12.42578125" style="58" customWidth="1"/>
    <col min="2818" max="2818" width="60.42578125" style="58" customWidth="1"/>
    <col min="2819" max="2819" width="19.42578125" style="58" customWidth="1"/>
    <col min="2820" max="3072" width="8.7109375" style="58"/>
    <col min="3073" max="3073" width="12.42578125" style="58" customWidth="1"/>
    <col min="3074" max="3074" width="60.42578125" style="58" customWidth="1"/>
    <col min="3075" max="3075" width="19.42578125" style="58" customWidth="1"/>
    <col min="3076" max="3328" width="8.7109375" style="58"/>
    <col min="3329" max="3329" width="12.42578125" style="58" customWidth="1"/>
    <col min="3330" max="3330" width="60.42578125" style="58" customWidth="1"/>
    <col min="3331" max="3331" width="19.42578125" style="58" customWidth="1"/>
    <col min="3332" max="3584" width="8.7109375" style="58"/>
    <col min="3585" max="3585" width="12.42578125" style="58" customWidth="1"/>
    <col min="3586" max="3586" width="60.42578125" style="58" customWidth="1"/>
    <col min="3587" max="3587" width="19.42578125" style="58" customWidth="1"/>
    <col min="3588" max="3840" width="8.7109375" style="58"/>
    <col min="3841" max="3841" width="12.42578125" style="58" customWidth="1"/>
    <col min="3842" max="3842" width="60.42578125" style="58" customWidth="1"/>
    <col min="3843" max="3843" width="19.42578125" style="58" customWidth="1"/>
    <col min="3844" max="4096" width="8.7109375" style="58"/>
    <col min="4097" max="4097" width="12.42578125" style="58" customWidth="1"/>
    <col min="4098" max="4098" width="60.42578125" style="58" customWidth="1"/>
    <col min="4099" max="4099" width="19.42578125" style="58" customWidth="1"/>
    <col min="4100" max="4352" width="8.7109375" style="58"/>
    <col min="4353" max="4353" width="12.42578125" style="58" customWidth="1"/>
    <col min="4354" max="4354" width="60.42578125" style="58" customWidth="1"/>
    <col min="4355" max="4355" width="19.42578125" style="58" customWidth="1"/>
    <col min="4356" max="4608" width="8.7109375" style="58"/>
    <col min="4609" max="4609" width="12.42578125" style="58" customWidth="1"/>
    <col min="4610" max="4610" width="60.42578125" style="58" customWidth="1"/>
    <col min="4611" max="4611" width="19.42578125" style="58" customWidth="1"/>
    <col min="4612" max="4864" width="8.7109375" style="58"/>
    <col min="4865" max="4865" width="12.42578125" style="58" customWidth="1"/>
    <col min="4866" max="4866" width="60.42578125" style="58" customWidth="1"/>
    <col min="4867" max="4867" width="19.42578125" style="58" customWidth="1"/>
    <col min="4868" max="5120" width="8.7109375" style="58"/>
    <col min="5121" max="5121" width="12.42578125" style="58" customWidth="1"/>
    <col min="5122" max="5122" width="60.42578125" style="58" customWidth="1"/>
    <col min="5123" max="5123" width="19.42578125" style="58" customWidth="1"/>
    <col min="5124" max="5376" width="8.7109375" style="58"/>
    <col min="5377" max="5377" width="12.42578125" style="58" customWidth="1"/>
    <col min="5378" max="5378" width="60.42578125" style="58" customWidth="1"/>
    <col min="5379" max="5379" width="19.42578125" style="58" customWidth="1"/>
    <col min="5380" max="5632" width="8.7109375" style="58"/>
    <col min="5633" max="5633" width="12.42578125" style="58" customWidth="1"/>
    <col min="5634" max="5634" width="60.42578125" style="58" customWidth="1"/>
    <col min="5635" max="5635" width="19.42578125" style="58" customWidth="1"/>
    <col min="5636" max="5888" width="8.7109375" style="58"/>
    <col min="5889" max="5889" width="12.42578125" style="58" customWidth="1"/>
    <col min="5890" max="5890" width="60.42578125" style="58" customWidth="1"/>
    <col min="5891" max="5891" width="19.42578125" style="58" customWidth="1"/>
    <col min="5892" max="6144" width="8.7109375" style="58"/>
    <col min="6145" max="6145" width="12.42578125" style="58" customWidth="1"/>
    <col min="6146" max="6146" width="60.42578125" style="58" customWidth="1"/>
    <col min="6147" max="6147" width="19.42578125" style="58" customWidth="1"/>
    <col min="6148" max="6400" width="8.7109375" style="58"/>
    <col min="6401" max="6401" width="12.42578125" style="58" customWidth="1"/>
    <col min="6402" max="6402" width="60.42578125" style="58" customWidth="1"/>
    <col min="6403" max="6403" width="19.42578125" style="58" customWidth="1"/>
    <col min="6404" max="6656" width="8.7109375" style="58"/>
    <col min="6657" max="6657" width="12.42578125" style="58" customWidth="1"/>
    <col min="6658" max="6658" width="60.42578125" style="58" customWidth="1"/>
    <col min="6659" max="6659" width="19.42578125" style="58" customWidth="1"/>
    <col min="6660" max="6912" width="8.7109375" style="58"/>
    <col min="6913" max="6913" width="12.42578125" style="58" customWidth="1"/>
    <col min="6914" max="6914" width="60.42578125" style="58" customWidth="1"/>
    <col min="6915" max="6915" width="19.42578125" style="58" customWidth="1"/>
    <col min="6916" max="7168" width="8.7109375" style="58"/>
    <col min="7169" max="7169" width="12.42578125" style="58" customWidth="1"/>
    <col min="7170" max="7170" width="60.42578125" style="58" customWidth="1"/>
    <col min="7171" max="7171" width="19.42578125" style="58" customWidth="1"/>
    <col min="7172" max="7424" width="8.7109375" style="58"/>
    <col min="7425" max="7425" width="12.42578125" style="58" customWidth="1"/>
    <col min="7426" max="7426" width="60.42578125" style="58" customWidth="1"/>
    <col min="7427" max="7427" width="19.42578125" style="58" customWidth="1"/>
    <col min="7428" max="7680" width="8.7109375" style="58"/>
    <col min="7681" max="7681" width="12.42578125" style="58" customWidth="1"/>
    <col min="7682" max="7682" width="60.42578125" style="58" customWidth="1"/>
    <col min="7683" max="7683" width="19.42578125" style="58" customWidth="1"/>
    <col min="7684" max="7936" width="8.7109375" style="58"/>
    <col min="7937" max="7937" width="12.42578125" style="58" customWidth="1"/>
    <col min="7938" max="7938" width="60.42578125" style="58" customWidth="1"/>
    <col min="7939" max="7939" width="19.42578125" style="58" customWidth="1"/>
    <col min="7940" max="8192" width="8.7109375" style="58"/>
    <col min="8193" max="8193" width="12.42578125" style="58" customWidth="1"/>
    <col min="8194" max="8194" width="60.42578125" style="58" customWidth="1"/>
    <col min="8195" max="8195" width="19.42578125" style="58" customWidth="1"/>
    <col min="8196" max="8448" width="8.7109375" style="58"/>
    <col min="8449" max="8449" width="12.42578125" style="58" customWidth="1"/>
    <col min="8450" max="8450" width="60.42578125" style="58" customWidth="1"/>
    <col min="8451" max="8451" width="19.42578125" style="58" customWidth="1"/>
    <col min="8452" max="8704" width="8.7109375" style="58"/>
    <col min="8705" max="8705" width="12.42578125" style="58" customWidth="1"/>
    <col min="8706" max="8706" width="60.42578125" style="58" customWidth="1"/>
    <col min="8707" max="8707" width="19.42578125" style="58" customWidth="1"/>
    <col min="8708" max="8960" width="8.7109375" style="58"/>
    <col min="8961" max="8961" width="12.42578125" style="58" customWidth="1"/>
    <col min="8962" max="8962" width="60.42578125" style="58" customWidth="1"/>
    <col min="8963" max="8963" width="19.42578125" style="58" customWidth="1"/>
    <col min="8964" max="9216" width="8.7109375" style="58"/>
    <col min="9217" max="9217" width="12.42578125" style="58" customWidth="1"/>
    <col min="9218" max="9218" width="60.42578125" style="58" customWidth="1"/>
    <col min="9219" max="9219" width="19.42578125" style="58" customWidth="1"/>
    <col min="9220" max="9472" width="8.7109375" style="58"/>
    <col min="9473" max="9473" width="12.42578125" style="58" customWidth="1"/>
    <col min="9474" max="9474" width="60.42578125" style="58" customWidth="1"/>
    <col min="9475" max="9475" width="19.42578125" style="58" customWidth="1"/>
    <col min="9476" max="9728" width="8.7109375" style="58"/>
    <col min="9729" max="9729" width="12.42578125" style="58" customWidth="1"/>
    <col min="9730" max="9730" width="60.42578125" style="58" customWidth="1"/>
    <col min="9731" max="9731" width="19.42578125" style="58" customWidth="1"/>
    <col min="9732" max="9984" width="8.7109375" style="58"/>
    <col min="9985" max="9985" width="12.42578125" style="58" customWidth="1"/>
    <col min="9986" max="9986" width="60.42578125" style="58" customWidth="1"/>
    <col min="9987" max="9987" width="19.42578125" style="58" customWidth="1"/>
    <col min="9988" max="10240" width="8.7109375" style="58"/>
    <col min="10241" max="10241" width="12.42578125" style="58" customWidth="1"/>
    <col min="10242" max="10242" width="60.42578125" style="58" customWidth="1"/>
    <col min="10243" max="10243" width="19.42578125" style="58" customWidth="1"/>
    <col min="10244" max="10496" width="8.7109375" style="58"/>
    <col min="10497" max="10497" width="12.42578125" style="58" customWidth="1"/>
    <col min="10498" max="10498" width="60.42578125" style="58" customWidth="1"/>
    <col min="10499" max="10499" width="19.42578125" style="58" customWidth="1"/>
    <col min="10500" max="10752" width="8.7109375" style="58"/>
    <col min="10753" max="10753" width="12.42578125" style="58" customWidth="1"/>
    <col min="10754" max="10754" width="60.42578125" style="58" customWidth="1"/>
    <col min="10755" max="10755" width="19.42578125" style="58" customWidth="1"/>
    <col min="10756" max="11008" width="8.7109375" style="58"/>
    <col min="11009" max="11009" width="12.42578125" style="58" customWidth="1"/>
    <col min="11010" max="11010" width="60.42578125" style="58" customWidth="1"/>
    <col min="11011" max="11011" width="19.42578125" style="58" customWidth="1"/>
    <col min="11012" max="11264" width="8.7109375" style="58"/>
    <col min="11265" max="11265" width="12.42578125" style="58" customWidth="1"/>
    <col min="11266" max="11266" width="60.42578125" style="58" customWidth="1"/>
    <col min="11267" max="11267" width="19.42578125" style="58" customWidth="1"/>
    <col min="11268" max="11520" width="8.7109375" style="58"/>
    <col min="11521" max="11521" width="12.42578125" style="58" customWidth="1"/>
    <col min="11522" max="11522" width="60.42578125" style="58" customWidth="1"/>
    <col min="11523" max="11523" width="19.42578125" style="58" customWidth="1"/>
    <col min="11524" max="11776" width="8.7109375" style="58"/>
    <col min="11777" max="11777" width="12.42578125" style="58" customWidth="1"/>
    <col min="11778" max="11778" width="60.42578125" style="58" customWidth="1"/>
    <col min="11779" max="11779" width="19.42578125" style="58" customWidth="1"/>
    <col min="11780" max="12032" width="8.7109375" style="58"/>
    <col min="12033" max="12033" width="12.42578125" style="58" customWidth="1"/>
    <col min="12034" max="12034" width="60.42578125" style="58" customWidth="1"/>
    <col min="12035" max="12035" width="19.42578125" style="58" customWidth="1"/>
    <col min="12036" max="12288" width="8.7109375" style="58"/>
    <col min="12289" max="12289" width="12.42578125" style="58" customWidth="1"/>
    <col min="12290" max="12290" width="60.42578125" style="58" customWidth="1"/>
    <col min="12291" max="12291" width="19.42578125" style="58" customWidth="1"/>
    <col min="12292" max="12544" width="8.7109375" style="58"/>
    <col min="12545" max="12545" width="12.42578125" style="58" customWidth="1"/>
    <col min="12546" max="12546" width="60.42578125" style="58" customWidth="1"/>
    <col min="12547" max="12547" width="19.42578125" style="58" customWidth="1"/>
    <col min="12548" max="12800" width="8.7109375" style="58"/>
    <col min="12801" max="12801" width="12.42578125" style="58" customWidth="1"/>
    <col min="12802" max="12802" width="60.42578125" style="58" customWidth="1"/>
    <col min="12803" max="12803" width="19.42578125" style="58" customWidth="1"/>
    <col min="12804" max="13056" width="8.7109375" style="58"/>
    <col min="13057" max="13057" width="12.42578125" style="58" customWidth="1"/>
    <col min="13058" max="13058" width="60.42578125" style="58" customWidth="1"/>
    <col min="13059" max="13059" width="19.42578125" style="58" customWidth="1"/>
    <col min="13060" max="13312" width="8.7109375" style="58"/>
    <col min="13313" max="13313" width="12.42578125" style="58" customWidth="1"/>
    <col min="13314" max="13314" width="60.42578125" style="58" customWidth="1"/>
    <col min="13315" max="13315" width="19.42578125" style="58" customWidth="1"/>
    <col min="13316" max="13568" width="8.7109375" style="58"/>
    <col min="13569" max="13569" width="12.42578125" style="58" customWidth="1"/>
    <col min="13570" max="13570" width="60.42578125" style="58" customWidth="1"/>
    <col min="13571" max="13571" width="19.42578125" style="58" customWidth="1"/>
    <col min="13572" max="13824" width="8.7109375" style="58"/>
    <col min="13825" max="13825" width="12.42578125" style="58" customWidth="1"/>
    <col min="13826" max="13826" width="60.42578125" style="58" customWidth="1"/>
    <col min="13827" max="13827" width="19.42578125" style="58" customWidth="1"/>
    <col min="13828" max="14080" width="8.7109375" style="58"/>
    <col min="14081" max="14081" width="12.42578125" style="58" customWidth="1"/>
    <col min="14082" max="14082" width="60.42578125" style="58" customWidth="1"/>
    <col min="14083" max="14083" width="19.42578125" style="58" customWidth="1"/>
    <col min="14084" max="14336" width="8.7109375" style="58"/>
    <col min="14337" max="14337" width="12.42578125" style="58" customWidth="1"/>
    <col min="14338" max="14338" width="60.42578125" style="58" customWidth="1"/>
    <col min="14339" max="14339" width="19.42578125" style="58" customWidth="1"/>
    <col min="14340" max="14592" width="8.7109375" style="58"/>
    <col min="14593" max="14593" width="12.42578125" style="58" customWidth="1"/>
    <col min="14594" max="14594" width="60.42578125" style="58" customWidth="1"/>
    <col min="14595" max="14595" width="19.42578125" style="58" customWidth="1"/>
    <col min="14596" max="14848" width="8.7109375" style="58"/>
    <col min="14849" max="14849" width="12.42578125" style="58" customWidth="1"/>
    <col min="14850" max="14850" width="60.42578125" style="58" customWidth="1"/>
    <col min="14851" max="14851" width="19.42578125" style="58" customWidth="1"/>
    <col min="14852" max="15104" width="8.7109375" style="58"/>
    <col min="15105" max="15105" width="12.42578125" style="58" customWidth="1"/>
    <col min="15106" max="15106" width="60.42578125" style="58" customWidth="1"/>
    <col min="15107" max="15107" width="19.42578125" style="58" customWidth="1"/>
    <col min="15108" max="15360" width="8.7109375" style="58"/>
    <col min="15361" max="15361" width="12.42578125" style="58" customWidth="1"/>
    <col min="15362" max="15362" width="60.42578125" style="58" customWidth="1"/>
    <col min="15363" max="15363" width="19.42578125" style="58" customWidth="1"/>
    <col min="15364" max="15616" width="8.7109375" style="58"/>
    <col min="15617" max="15617" width="12.42578125" style="58" customWidth="1"/>
    <col min="15618" max="15618" width="60.42578125" style="58" customWidth="1"/>
    <col min="15619" max="15619" width="19.42578125" style="58" customWidth="1"/>
    <col min="15620" max="15872" width="8.7109375" style="58"/>
    <col min="15873" max="15873" width="12.42578125" style="58" customWidth="1"/>
    <col min="15874" max="15874" width="60.42578125" style="58" customWidth="1"/>
    <col min="15875" max="15875" width="19.42578125" style="58" customWidth="1"/>
    <col min="15876" max="16128" width="8.7109375" style="58"/>
    <col min="16129" max="16129" width="12.42578125" style="58" customWidth="1"/>
    <col min="16130" max="16130" width="60.42578125" style="58" customWidth="1"/>
    <col min="16131" max="16131" width="19.42578125" style="58" customWidth="1"/>
    <col min="16132" max="16384" width="8.7109375" style="58"/>
  </cols>
  <sheetData>
    <row r="1" spans="1:6">
      <c r="A1" s="55"/>
      <c r="B1" s="56"/>
      <c r="C1" s="57"/>
    </row>
    <row r="2" spans="1:6">
      <c r="A2" s="59"/>
      <c r="B2" s="60"/>
      <c r="C2" s="61"/>
    </row>
    <row r="3" spans="1:6" ht="18">
      <c r="A3" s="263"/>
      <c r="B3" s="264"/>
      <c r="C3" s="265"/>
      <c r="D3" s="62"/>
      <c r="E3" s="62"/>
      <c r="F3" s="62"/>
    </row>
    <row r="4" spans="1:6" ht="15.75">
      <c r="A4" s="263"/>
      <c r="B4" s="264"/>
      <c r="C4" s="265"/>
    </row>
    <row r="5" spans="1:6" ht="15">
      <c r="A5" s="63"/>
      <c r="B5" s="64"/>
      <c r="C5" s="65"/>
    </row>
    <row r="6" spans="1:6" ht="15.75">
      <c r="A6" s="266" t="s">
        <v>105</v>
      </c>
      <c r="B6" s="267"/>
      <c r="C6" s="268"/>
    </row>
    <row r="7" spans="1:6">
      <c r="A7" s="59"/>
      <c r="B7" s="60"/>
      <c r="C7" s="61"/>
    </row>
    <row r="8" spans="1:6">
      <c r="A8" s="59"/>
      <c r="B8" s="60"/>
      <c r="C8" s="61"/>
    </row>
    <row r="9" spans="1:6" s="69" customFormat="1" ht="15.75">
      <c r="A9" s="66" t="s">
        <v>106</v>
      </c>
      <c r="B9" s="67" t="s">
        <v>107</v>
      </c>
      <c r="C9" s="68"/>
    </row>
    <row r="10" spans="1:6" ht="15.75">
      <c r="A10" s="70"/>
      <c r="B10" s="71"/>
      <c r="C10" s="72"/>
    </row>
    <row r="11" spans="1:6" ht="15.75">
      <c r="A11" s="70" t="s">
        <v>108</v>
      </c>
      <c r="B11" s="73" t="s">
        <v>109</v>
      </c>
      <c r="C11" s="74">
        <v>4</v>
      </c>
    </row>
    <row r="12" spans="1:6" ht="15.75">
      <c r="A12" s="70"/>
      <c r="B12" s="73"/>
      <c r="C12" s="74"/>
    </row>
    <row r="13" spans="1:6" ht="15.75">
      <c r="A13" s="70" t="s">
        <v>110</v>
      </c>
      <c r="B13" s="73" t="s">
        <v>111</v>
      </c>
      <c r="C13" s="74">
        <v>0.3</v>
      </c>
    </row>
    <row r="14" spans="1:6" ht="15.75">
      <c r="A14" s="70"/>
      <c r="B14" s="73"/>
      <c r="C14" s="74"/>
    </row>
    <row r="15" spans="1:6" ht="15.75">
      <c r="A15" s="70" t="s">
        <v>112</v>
      </c>
      <c r="B15" s="73" t="s">
        <v>113</v>
      </c>
      <c r="C15" s="74">
        <v>0.3</v>
      </c>
    </row>
    <row r="16" spans="1:6" ht="15.75">
      <c r="A16" s="70"/>
      <c r="B16" s="73"/>
      <c r="C16" s="74"/>
    </row>
    <row r="17" spans="1:3" ht="15.75">
      <c r="A17" s="70"/>
      <c r="B17" s="73"/>
      <c r="C17" s="74"/>
    </row>
    <row r="18" spans="1:3" ht="15.75">
      <c r="A18" s="256" t="s">
        <v>114</v>
      </c>
      <c r="B18" s="257"/>
      <c r="C18" s="75">
        <f>SUM(C10:C17)</f>
        <v>4.5999999999999996</v>
      </c>
    </row>
    <row r="19" spans="1:3">
      <c r="A19" s="59"/>
      <c r="B19" s="60"/>
      <c r="C19" s="61"/>
    </row>
    <row r="20" spans="1:3" ht="15.75">
      <c r="A20" s="66" t="s">
        <v>115</v>
      </c>
      <c r="B20" s="67" t="s">
        <v>116</v>
      </c>
      <c r="C20" s="68"/>
    </row>
    <row r="21" spans="1:3" ht="15.75">
      <c r="A21" s="76"/>
      <c r="B21" s="71"/>
      <c r="C21" s="77"/>
    </row>
    <row r="22" spans="1:3" ht="15.75">
      <c r="A22" s="70" t="s">
        <v>117</v>
      </c>
      <c r="B22" s="73" t="s">
        <v>118</v>
      </c>
      <c r="C22" s="74">
        <v>0.53</v>
      </c>
    </row>
    <row r="23" spans="1:3" ht="15.75">
      <c r="A23" s="256" t="s">
        <v>119</v>
      </c>
      <c r="B23" s="257"/>
      <c r="C23" s="75">
        <v>0.53</v>
      </c>
    </row>
    <row r="24" spans="1:3" ht="15.75">
      <c r="A24" s="66" t="s">
        <v>120</v>
      </c>
      <c r="B24" s="67" t="s">
        <v>116</v>
      </c>
      <c r="C24" s="68"/>
    </row>
    <row r="25" spans="1:3" ht="15.75">
      <c r="A25" s="76"/>
      <c r="B25" s="71"/>
      <c r="C25" s="77"/>
    </row>
    <row r="26" spans="1:3" ht="15.75">
      <c r="A26" s="70" t="s">
        <v>121</v>
      </c>
      <c r="B26" s="73" t="s">
        <v>122</v>
      </c>
      <c r="C26" s="74">
        <v>6.81</v>
      </c>
    </row>
    <row r="27" spans="1:3" ht="15.75">
      <c r="A27" s="256" t="s">
        <v>123</v>
      </c>
      <c r="B27" s="257"/>
      <c r="C27" s="75">
        <f>SUM(C25:C26)</f>
        <v>6.81</v>
      </c>
    </row>
    <row r="28" spans="1:3">
      <c r="A28" s="59"/>
      <c r="B28" s="60"/>
      <c r="C28" s="78"/>
    </row>
    <row r="29" spans="1:3" ht="15.75">
      <c r="A29" s="66" t="s">
        <v>124</v>
      </c>
      <c r="B29" s="67" t="s">
        <v>125</v>
      </c>
      <c r="C29" s="68"/>
    </row>
    <row r="30" spans="1:3" ht="15.75">
      <c r="A30" s="76"/>
      <c r="B30" s="73"/>
      <c r="C30" s="77"/>
    </row>
    <row r="31" spans="1:3" ht="15.75">
      <c r="A31" s="70" t="s">
        <v>126</v>
      </c>
      <c r="B31" s="73" t="s">
        <v>127</v>
      </c>
      <c r="C31" s="74">
        <v>0.65</v>
      </c>
    </row>
    <row r="32" spans="1:3" ht="15.75">
      <c r="A32" s="70"/>
      <c r="B32" s="73"/>
      <c r="C32" s="74"/>
    </row>
    <row r="33" spans="1:3" ht="15.75">
      <c r="A33" s="70" t="s">
        <v>128</v>
      </c>
      <c r="B33" s="73" t="s">
        <v>129</v>
      </c>
      <c r="C33" s="74">
        <v>3</v>
      </c>
    </row>
    <row r="34" spans="1:3" ht="15.75">
      <c r="A34" s="70"/>
      <c r="B34" s="73"/>
      <c r="C34" s="74"/>
    </row>
    <row r="35" spans="1:3" ht="15.75">
      <c r="A35" s="70" t="s">
        <v>130</v>
      </c>
      <c r="B35" s="73" t="s">
        <v>131</v>
      </c>
      <c r="C35" s="74">
        <v>2</v>
      </c>
    </row>
    <row r="36" spans="1:3" ht="15.75">
      <c r="A36" s="70"/>
      <c r="B36" s="73"/>
      <c r="C36" s="74"/>
    </row>
    <row r="37" spans="1:3" ht="15.75">
      <c r="A37" s="70" t="s">
        <v>132</v>
      </c>
      <c r="B37" s="79" t="s">
        <v>133</v>
      </c>
      <c r="C37" s="74">
        <v>4.5</v>
      </c>
    </row>
    <row r="38" spans="1:3" ht="15.75">
      <c r="A38" s="256" t="s">
        <v>134</v>
      </c>
      <c r="B38" s="257"/>
      <c r="C38" s="80">
        <f>SUM(C31:C37)</f>
        <v>10.15</v>
      </c>
    </row>
    <row r="39" spans="1:3">
      <c r="A39" s="59"/>
      <c r="B39" s="60"/>
      <c r="C39" s="61"/>
    </row>
    <row r="40" spans="1:3">
      <c r="A40" s="258" t="s">
        <v>135</v>
      </c>
      <c r="B40" s="259"/>
      <c r="C40" s="260"/>
    </row>
    <row r="41" spans="1:3">
      <c r="A41" s="258"/>
      <c r="B41" s="259"/>
      <c r="C41" s="260"/>
    </row>
    <row r="42" spans="1:3" s="69" customFormat="1" ht="16.5" thickBot="1">
      <c r="A42" s="261" t="s">
        <v>136</v>
      </c>
      <c r="B42" s="262"/>
      <c r="C42" s="81">
        <f>((((1+C18/100)*(1+C23/100)*(1+C27/100))/(1-C38/100))-1)</f>
        <v>0.25003220120200353</v>
      </c>
    </row>
    <row r="43" spans="1:3" ht="15.75">
      <c r="A43" s="82"/>
      <c r="B43" s="82"/>
      <c r="C43" s="83"/>
    </row>
  </sheetData>
  <sheetProtection password="EBE7" sheet="1" objects="1" scenarios="1"/>
  <mergeCells count="10">
    <mergeCell ref="A38:B38"/>
    <mergeCell ref="A40:C40"/>
    <mergeCell ref="A41:C41"/>
    <mergeCell ref="A42:B42"/>
    <mergeCell ref="A3:C3"/>
    <mergeCell ref="A4:C4"/>
    <mergeCell ref="A6:C6"/>
    <mergeCell ref="A18:B18"/>
    <mergeCell ref="A23:B23"/>
    <mergeCell ref="A27:B27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D3" sqref="D3"/>
    </sheetView>
  </sheetViews>
  <sheetFormatPr defaultRowHeight="12.75"/>
  <cols>
    <col min="1" max="1" width="12.7109375" style="88" customWidth="1"/>
    <col min="2" max="2" width="38.7109375" style="88" customWidth="1"/>
    <col min="3" max="3" width="8.7109375" style="88" customWidth="1"/>
    <col min="4" max="4" width="10.42578125" style="88" customWidth="1"/>
    <col min="5" max="5" width="9.140625" style="88"/>
    <col min="6" max="6" width="15" style="88" bestFit="1" customWidth="1"/>
    <col min="7" max="9" width="9.140625" style="88"/>
    <col min="10" max="10" width="14.5703125" style="88" customWidth="1"/>
    <col min="11" max="16384" width="9.140625" style="88"/>
  </cols>
  <sheetData>
    <row r="1" spans="1:10" ht="13.5" thickBot="1">
      <c r="A1" s="84" t="s">
        <v>137</v>
      </c>
      <c r="B1" s="85" t="s">
        <v>138</v>
      </c>
      <c r="C1" s="86"/>
      <c r="D1" s="86"/>
      <c r="E1" s="86"/>
      <c r="F1" s="87"/>
    </row>
    <row r="2" spans="1:10" ht="13.5" thickBot="1">
      <c r="A2" s="89" t="s">
        <v>139</v>
      </c>
      <c r="B2" s="90" t="s">
        <v>140</v>
      </c>
      <c r="C2" s="90" t="s">
        <v>141</v>
      </c>
      <c r="D2" s="90" t="s">
        <v>142</v>
      </c>
      <c r="E2" s="90" t="s">
        <v>143</v>
      </c>
      <c r="F2" s="91" t="s">
        <v>144</v>
      </c>
    </row>
    <row r="3" spans="1:10" ht="25.5">
      <c r="A3" s="107">
        <v>90778</v>
      </c>
      <c r="B3" s="108" t="s">
        <v>173</v>
      </c>
      <c r="C3" s="109" t="s">
        <v>145</v>
      </c>
      <c r="D3" s="110">
        <f>(2*5*4)</f>
        <v>40</v>
      </c>
      <c r="E3" s="111">
        <v>91.85</v>
      </c>
      <c r="F3" s="112">
        <f>(D3*E3)</f>
        <v>3674</v>
      </c>
    </row>
    <row r="4" spans="1:10" ht="25.5">
      <c r="A4" s="113">
        <v>90780</v>
      </c>
      <c r="B4" s="114" t="s">
        <v>174</v>
      </c>
      <c r="C4" s="115" t="s">
        <v>145</v>
      </c>
      <c r="D4" s="116">
        <v>44</v>
      </c>
      <c r="E4" s="117">
        <v>26.64</v>
      </c>
      <c r="F4" s="118">
        <f t="shared" ref="F4:F5" si="0">(D4*E4)</f>
        <v>1172.1600000000001</v>
      </c>
    </row>
    <row r="5" spans="1:10" ht="26.25" thickBot="1">
      <c r="A5" s="92">
        <v>88326</v>
      </c>
      <c r="B5" s="93" t="s">
        <v>175</v>
      </c>
      <c r="C5" s="119" t="s">
        <v>145</v>
      </c>
      <c r="D5" s="120">
        <v>88</v>
      </c>
      <c r="E5" s="121">
        <v>15.3</v>
      </c>
      <c r="F5" s="118">
        <f t="shared" si="0"/>
        <v>1346.4</v>
      </c>
    </row>
    <row r="6" spans="1:10" ht="13.5" thickBot="1">
      <c r="A6" s="94"/>
      <c r="B6" s="86"/>
      <c r="C6" s="86"/>
      <c r="D6" s="86"/>
      <c r="E6" s="86"/>
      <c r="F6" s="105">
        <f>SUM(F3:F5)</f>
        <v>6192.5599999999995</v>
      </c>
      <c r="H6" s="95"/>
      <c r="J6" s="96"/>
    </row>
  </sheetData>
  <sheetProtection password="EBE7" sheet="1" objects="1" scenarios="1"/>
  <pageMargins left="0.51181102362204722" right="0.5118110236220472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ORÇAMENTO</vt:lpstr>
      <vt:lpstr>CRONOGRAMA</vt:lpstr>
      <vt:lpstr>BDI</vt:lpstr>
      <vt:lpstr>COMPOSICÕES</vt:lpstr>
      <vt:lpstr>CRONOGRAMA!Area_de_impressao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User;Edna M.Pinto</dc:creator>
  <cp:lastModifiedBy>ENGENHARIA</cp:lastModifiedBy>
  <cp:lastPrinted>2018-08-13T19:35:18Z</cp:lastPrinted>
  <dcterms:created xsi:type="dcterms:W3CDTF">2017-09-06T13:41:04Z</dcterms:created>
  <dcterms:modified xsi:type="dcterms:W3CDTF">2018-08-17T13:55:44Z</dcterms:modified>
</cp:coreProperties>
</file>