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marte\SUB-SAD\LIMPEZA URBANA\Documentos de planejamento\DOCUMENTOS FINAIS\REVISÃO\"/>
    </mc:Choice>
  </mc:AlternateContent>
  <xr:revisionPtr revIDLastSave="0" documentId="8_{8AB86194-153F-43FD-8582-FF525BE157D2}" xr6:coauthVersionLast="47" xr6:coauthVersionMax="47" xr10:uidLastSave="{00000000-0000-0000-0000-000000000000}"/>
  <bookViews>
    <workbookView xWindow="-120" yWindow="-120" windowWidth="29040" windowHeight="15840" firstSheet="10" activeTab="14" xr2:uid="{00000000-000D-0000-FFFF-FFFF00000000}"/>
  </bookViews>
  <sheets>
    <sheet name="Geral" sheetId="2" r:id="rId1"/>
    <sheet name="Tabela de Salários " sheetId="3" r:id="rId2"/>
    <sheet name="Varrição Manual " sheetId="4" r:id="rId3"/>
    <sheet name="Varrição Mecanizada " sheetId="5" r:id="rId4"/>
    <sheet name="Equipe Volante " sheetId="6" r:id="rId5"/>
    <sheet name="Roçagem Mec" sheetId="7" r:id="rId6"/>
    <sheet name="Poda" sheetId="8" r:id="rId7"/>
    <sheet name="Fito" sheetId="9" r:id="rId8"/>
    <sheet name="Pintura de meio " sheetId="10" r:id="rId9"/>
    <sheet name="Admin. Local" sheetId="11" r:id="rId10"/>
    <sheet name="Van" sheetId="12" r:id="rId11"/>
    <sheet name="Trator com roçadeira acoplada " sheetId="13" r:id="rId12"/>
    <sheet name="Caminhão Caçamba" sheetId="14" r:id="rId13"/>
    <sheet name="Caminhão carroceria" sheetId="15" r:id="rId14"/>
    <sheet name="Veiculo Utilitário" sheetId="16" r:id="rId15"/>
    <sheet name="Fator Referencial" sheetId="17" r:id="rId16"/>
    <sheet name="Encargos Sociais " sheetId="18" r:id="rId17"/>
  </sheets>
  <externalReferences>
    <externalReference r:id="rId18"/>
    <externalReference r:id="rId19"/>
  </externalReferences>
  <definedNames>
    <definedName name="_xlnm.Print_Area" localSheetId="9">'Admin. Local'!$A$1:$I$67</definedName>
    <definedName name="_xlnm.Print_Area" localSheetId="12">'Caminhão Caçamba'!$A$1:$H$66</definedName>
    <definedName name="_xlnm.Print_Area" localSheetId="4">'Equipe Volante '!$A$1:$I$65</definedName>
    <definedName name="_xlnm.Print_Area" localSheetId="15">'Fator Referencial'!$A$1:$D$29</definedName>
    <definedName name="_xlnm.Print_Area" localSheetId="7">Fito!$A$1:$I$68</definedName>
    <definedName name="_xlnm.Print_Area" localSheetId="0">Geral!$A$1:$I$22</definedName>
    <definedName name="_xlnm.Print_Area" localSheetId="8">'Pintura de meio '!$A$1:$I$62</definedName>
    <definedName name="_xlnm.Print_Area" localSheetId="6">Poda!$A$1:$I$64</definedName>
    <definedName name="_xlnm.Print_Area" localSheetId="5">'Roçagem Mec'!$A$1:$I$56</definedName>
    <definedName name="_xlnm.Print_Area" localSheetId="1">'Tabela de Salários '!$A$1:$F$39</definedName>
    <definedName name="_xlnm.Print_Area" localSheetId="11">'Trator com roçadeira acoplada '!$A$1:$H$66</definedName>
    <definedName name="_xlnm.Print_Area" localSheetId="2">'Varrição Manual '!$A$1:$I$63</definedName>
    <definedName name="_xlnm.Print_Area" localSheetId="3">'Varrição Mecanizada '!$A$1:$I$56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" i="18" l="1"/>
  <c r="J29" i="18"/>
  <c r="J14" i="18"/>
  <c r="J48" i="18" s="1"/>
  <c r="J49" i="18" s="1"/>
  <c r="J51" i="18" s="1"/>
  <c r="D13" i="17"/>
  <c r="D14" i="17" s="1"/>
  <c r="H58" i="4" s="1"/>
  <c r="F59" i="16"/>
  <c r="F38" i="16"/>
  <c r="F33" i="16"/>
  <c r="F28" i="16"/>
  <c r="G9" i="16" s="1"/>
  <c r="F23" i="16"/>
  <c r="G15" i="16"/>
  <c r="G14" i="16"/>
  <c r="G12" i="16"/>
  <c r="G11" i="16"/>
  <c r="G10" i="16"/>
  <c r="G8" i="16"/>
  <c r="F59" i="15"/>
  <c r="G14" i="15" s="1"/>
  <c r="F52" i="15"/>
  <c r="F44" i="15"/>
  <c r="F38" i="15"/>
  <c r="F33" i="15"/>
  <c r="F28" i="15"/>
  <c r="G9" i="15" s="1"/>
  <c r="F23" i="15"/>
  <c r="G15" i="15"/>
  <c r="G12" i="15"/>
  <c r="G11" i="15"/>
  <c r="G10" i="15"/>
  <c r="G8" i="15"/>
  <c r="F65" i="14"/>
  <c r="G15" i="14" s="1"/>
  <c r="F59" i="14"/>
  <c r="G14" i="14" s="1"/>
  <c r="F38" i="14"/>
  <c r="F33" i="14"/>
  <c r="F28" i="14"/>
  <c r="G9" i="14" s="1"/>
  <c r="F23" i="14"/>
  <c r="G11" i="14"/>
  <c r="G10" i="14"/>
  <c r="F65" i="13"/>
  <c r="F38" i="13"/>
  <c r="F33" i="13"/>
  <c r="F28" i="13"/>
  <c r="F27" i="13"/>
  <c r="F23" i="13"/>
  <c r="G15" i="13"/>
  <c r="G11" i="13"/>
  <c r="G10" i="13"/>
  <c r="G9" i="13"/>
  <c r="G8" i="13"/>
  <c r="F65" i="12"/>
  <c r="G15" i="12" s="1"/>
  <c r="F59" i="12"/>
  <c r="G14" i="12" s="1"/>
  <c r="F52" i="12"/>
  <c r="F44" i="12"/>
  <c r="G12" i="12" s="1"/>
  <c r="F38" i="12"/>
  <c r="G11" i="12" s="1"/>
  <c r="F33" i="12"/>
  <c r="F28" i="12"/>
  <c r="F23" i="12"/>
  <c r="G13" i="12"/>
  <c r="G10" i="12"/>
  <c r="G9" i="12"/>
  <c r="A67" i="11"/>
  <c r="I60" i="11"/>
  <c r="I59" i="11"/>
  <c r="I61" i="11" s="1"/>
  <c r="G51" i="11"/>
  <c r="G52" i="11" s="1"/>
  <c r="G48" i="11"/>
  <c r="C48" i="11"/>
  <c r="G47" i="11"/>
  <c r="C47" i="11"/>
  <c r="G46" i="11"/>
  <c r="C46" i="11"/>
  <c r="G45" i="11"/>
  <c r="C45" i="11"/>
  <c r="G44" i="11"/>
  <c r="D44" i="11"/>
  <c r="C44" i="11"/>
  <c r="G43" i="11"/>
  <c r="C43" i="11"/>
  <c r="G42" i="11"/>
  <c r="C42" i="11"/>
  <c r="G41" i="11"/>
  <c r="C41" i="11"/>
  <c r="G40" i="11"/>
  <c r="D40" i="11"/>
  <c r="I40" i="11" s="1"/>
  <c r="C40" i="11"/>
  <c r="G39" i="11"/>
  <c r="G37" i="11"/>
  <c r="G35" i="11"/>
  <c r="I34" i="11"/>
  <c r="G34" i="11"/>
  <c r="D34" i="11"/>
  <c r="D48" i="11" s="1"/>
  <c r="I48" i="11" s="1"/>
  <c r="C34" i="11"/>
  <c r="B34" i="11"/>
  <c r="G33" i="11"/>
  <c r="D33" i="11"/>
  <c r="D47" i="11" s="1"/>
  <c r="C33" i="11"/>
  <c r="G32" i="11"/>
  <c r="D32" i="11"/>
  <c r="C32" i="11"/>
  <c r="G31" i="11"/>
  <c r="D31" i="11"/>
  <c r="C31" i="11"/>
  <c r="B31" i="11"/>
  <c r="B32" i="11" s="1"/>
  <c r="B33" i="11" s="1"/>
  <c r="G30" i="11"/>
  <c r="D30" i="11"/>
  <c r="I30" i="11" s="1"/>
  <c r="C30" i="11"/>
  <c r="B30" i="11"/>
  <c r="G29" i="11"/>
  <c r="D29" i="11"/>
  <c r="D43" i="11" s="1"/>
  <c r="C29" i="11"/>
  <c r="B29" i="11"/>
  <c r="G28" i="11"/>
  <c r="I28" i="11" s="1"/>
  <c r="D28" i="11"/>
  <c r="D42" i="11" s="1"/>
  <c r="I42" i="11" s="1"/>
  <c r="C28" i="11"/>
  <c r="B28" i="11"/>
  <c r="I27" i="11"/>
  <c r="G27" i="11"/>
  <c r="D27" i="11"/>
  <c r="D41" i="11" s="1"/>
  <c r="C27" i="11"/>
  <c r="B27" i="11"/>
  <c r="I26" i="11"/>
  <c r="G26" i="11"/>
  <c r="D26" i="11"/>
  <c r="C26" i="11"/>
  <c r="B26" i="11"/>
  <c r="B25" i="11"/>
  <c r="G23" i="11"/>
  <c r="G22" i="11"/>
  <c r="G21" i="11"/>
  <c r="G20" i="11"/>
  <c r="A6" i="11"/>
  <c r="A60" i="10"/>
  <c r="I49" i="10"/>
  <c r="G49" i="10"/>
  <c r="G47" i="10"/>
  <c r="G48" i="10" s="1"/>
  <c r="I48" i="10" s="1"/>
  <c r="I46" i="10"/>
  <c r="G46" i="10"/>
  <c r="E44" i="10"/>
  <c r="E43" i="10"/>
  <c r="E42" i="10"/>
  <c r="G40" i="10"/>
  <c r="G38" i="10"/>
  <c r="G39" i="10" s="1"/>
  <c r="I39" i="10" s="1"/>
  <c r="G37" i="10"/>
  <c r="I37" i="10" s="1"/>
  <c r="I36" i="10"/>
  <c r="I35" i="10"/>
  <c r="G35" i="10"/>
  <c r="E35" i="10"/>
  <c r="G34" i="10"/>
  <c r="G33" i="10"/>
  <c r="G30" i="10"/>
  <c r="C30" i="10"/>
  <c r="G29" i="10"/>
  <c r="G28" i="10"/>
  <c r="G27" i="10"/>
  <c r="I27" i="10" s="1"/>
  <c r="G26" i="10"/>
  <c r="G25" i="10"/>
  <c r="G24" i="10"/>
  <c r="G23" i="10"/>
  <c r="G22" i="10"/>
  <c r="E22" i="10"/>
  <c r="D22" i="10"/>
  <c r="D30" i="10" s="1"/>
  <c r="H30" i="10" s="1"/>
  <c r="C22" i="10"/>
  <c r="G21" i="10"/>
  <c r="E21" i="10"/>
  <c r="D21" i="10"/>
  <c r="D29" i="10" s="1"/>
  <c r="H29" i="10" s="1"/>
  <c r="I29" i="10" s="1"/>
  <c r="C21" i="10"/>
  <c r="C29" i="10" s="1"/>
  <c r="B21" i="10"/>
  <c r="B22" i="10" s="1"/>
  <c r="G20" i="10"/>
  <c r="E20" i="10"/>
  <c r="D20" i="10"/>
  <c r="D28" i="10" s="1"/>
  <c r="H28" i="10" s="1"/>
  <c r="C20" i="10"/>
  <c r="C28" i="10" s="1"/>
  <c r="G19" i="10"/>
  <c r="G18" i="10"/>
  <c r="G17" i="10"/>
  <c r="G16" i="10"/>
  <c r="G15" i="10"/>
  <c r="G14" i="10"/>
  <c r="A6" i="10"/>
  <c r="A68" i="9"/>
  <c r="I62" i="9"/>
  <c r="I57" i="9"/>
  <c r="I56" i="9"/>
  <c r="I55" i="9"/>
  <c r="I54" i="9"/>
  <c r="G50" i="9"/>
  <c r="I50" i="9" s="1"/>
  <c r="G49" i="9"/>
  <c r="I49" i="9" s="1"/>
  <c r="E49" i="9"/>
  <c r="G48" i="9"/>
  <c r="E48" i="9"/>
  <c r="I48" i="9" s="1"/>
  <c r="G47" i="9"/>
  <c r="I47" i="9" s="1"/>
  <c r="E47" i="9"/>
  <c r="I46" i="9"/>
  <c r="I45" i="9"/>
  <c r="G44" i="9"/>
  <c r="I44" i="9" s="1"/>
  <c r="I43" i="9"/>
  <c r="G43" i="9"/>
  <c r="I42" i="9"/>
  <c r="G42" i="9"/>
  <c r="I41" i="9"/>
  <c r="G41" i="9"/>
  <c r="G40" i="9"/>
  <c r="I40" i="9" s="1"/>
  <c r="E40" i="9"/>
  <c r="G39" i="9"/>
  <c r="I39" i="9" s="1"/>
  <c r="G37" i="9"/>
  <c r="G32" i="9"/>
  <c r="G31" i="9"/>
  <c r="G30" i="9"/>
  <c r="C30" i="9"/>
  <c r="G29" i="9"/>
  <c r="H27" i="10"/>
  <c r="G28" i="9"/>
  <c r="I28" i="9" s="1"/>
  <c r="G27" i="9"/>
  <c r="G26" i="9"/>
  <c r="G25" i="9"/>
  <c r="G24" i="9"/>
  <c r="G23" i="9"/>
  <c r="I23" i="9" s="1"/>
  <c r="E23" i="9"/>
  <c r="D23" i="9"/>
  <c r="D32" i="9" s="1"/>
  <c r="G22" i="9"/>
  <c r="E22" i="9"/>
  <c r="D22" i="9"/>
  <c r="D31" i="9" s="1"/>
  <c r="G21" i="9"/>
  <c r="E21" i="9"/>
  <c r="D21" i="9"/>
  <c r="D30" i="9" s="1"/>
  <c r="I30" i="9" s="1"/>
  <c r="C21" i="9"/>
  <c r="G20" i="9"/>
  <c r="E20" i="9"/>
  <c r="D20" i="9"/>
  <c r="D29" i="9" s="1"/>
  <c r="G19" i="9"/>
  <c r="G18" i="9"/>
  <c r="G17" i="9"/>
  <c r="G16" i="9"/>
  <c r="G15" i="9"/>
  <c r="G14" i="9"/>
  <c r="G36" i="9" s="1"/>
  <c r="B11" i="9"/>
  <c r="C32" i="9" s="1"/>
  <c r="B10" i="9"/>
  <c r="C22" i="9" s="1"/>
  <c r="B9" i="9"/>
  <c r="B8" i="9"/>
  <c r="A5" i="9"/>
  <c r="A64" i="8"/>
  <c r="I58" i="8"/>
  <c r="I57" i="8"/>
  <c r="E50" i="8"/>
  <c r="E49" i="8"/>
  <c r="E48" i="8"/>
  <c r="G47" i="8"/>
  <c r="G43" i="8"/>
  <c r="I42" i="8"/>
  <c r="G42" i="8"/>
  <c r="G40" i="8"/>
  <c r="I40" i="8" s="1"/>
  <c r="G39" i="8"/>
  <c r="I39" i="8" s="1"/>
  <c r="I38" i="8"/>
  <c r="G38" i="8"/>
  <c r="G41" i="8" s="1"/>
  <c r="I41" i="8" s="1"/>
  <c r="G37" i="8"/>
  <c r="G36" i="8"/>
  <c r="I33" i="8"/>
  <c r="G33" i="8"/>
  <c r="C33" i="8"/>
  <c r="G32" i="8"/>
  <c r="C32" i="8"/>
  <c r="G31" i="8"/>
  <c r="C31" i="8"/>
  <c r="G30" i="8"/>
  <c r="C30" i="8"/>
  <c r="G25" i="8"/>
  <c r="I24" i="8"/>
  <c r="G24" i="8"/>
  <c r="E24" i="8"/>
  <c r="D24" i="8"/>
  <c r="D33" i="8" s="1"/>
  <c r="C24" i="8"/>
  <c r="G23" i="8"/>
  <c r="E23" i="8"/>
  <c r="D23" i="8"/>
  <c r="D32" i="8" s="1"/>
  <c r="C23" i="8"/>
  <c r="B23" i="8"/>
  <c r="G22" i="8"/>
  <c r="E22" i="8"/>
  <c r="C22" i="8"/>
  <c r="B22" i="8"/>
  <c r="G21" i="8"/>
  <c r="E21" i="8"/>
  <c r="D21" i="8"/>
  <c r="D30" i="8" s="1"/>
  <c r="I30" i="8" s="1"/>
  <c r="C21" i="8"/>
  <c r="B21" i="8"/>
  <c r="B20" i="8"/>
  <c r="B19" i="9" s="1"/>
  <c r="B19" i="10" s="1"/>
  <c r="B19" i="8"/>
  <c r="B18" i="9" s="1"/>
  <c r="B18" i="10" s="1"/>
  <c r="B24" i="11" s="1"/>
  <c r="B18" i="8"/>
  <c r="B17" i="9" s="1"/>
  <c r="B17" i="10" s="1"/>
  <c r="B23" i="11" s="1"/>
  <c r="G17" i="8"/>
  <c r="B17" i="8"/>
  <c r="B16" i="9" s="1"/>
  <c r="B16" i="10" s="1"/>
  <c r="B22" i="11" s="1"/>
  <c r="B16" i="8"/>
  <c r="B15" i="9" s="1"/>
  <c r="B15" i="10" s="1"/>
  <c r="B21" i="11" s="1"/>
  <c r="G15" i="8"/>
  <c r="B15" i="8"/>
  <c r="B14" i="9" s="1"/>
  <c r="B14" i="10" s="1"/>
  <c r="B20" i="11" s="1"/>
  <c r="I12" i="8"/>
  <c r="G10" i="8"/>
  <c r="H10" i="8" s="1"/>
  <c r="I10" i="8" s="1"/>
  <c r="A6" i="8"/>
  <c r="H56" i="7"/>
  <c r="A56" i="7"/>
  <c r="G46" i="7"/>
  <c r="I46" i="7" s="1"/>
  <c r="G45" i="7"/>
  <c r="I45" i="7" s="1"/>
  <c r="E45" i="7"/>
  <c r="G44" i="7"/>
  <c r="I44" i="7" s="1"/>
  <c r="E44" i="7"/>
  <c r="G43" i="7"/>
  <c r="I43" i="7" s="1"/>
  <c r="E43" i="7"/>
  <c r="I42" i="7"/>
  <c r="G42" i="7"/>
  <c r="I41" i="7"/>
  <c r="G41" i="7"/>
  <c r="I40" i="7"/>
  <c r="G40" i="7"/>
  <c r="I39" i="7"/>
  <c r="G39" i="7"/>
  <c r="I38" i="7"/>
  <c r="G38" i="7"/>
  <c r="I37" i="7"/>
  <c r="G37" i="7"/>
  <c r="I36" i="7"/>
  <c r="G36" i="7"/>
  <c r="E36" i="7"/>
  <c r="G35" i="7"/>
  <c r="I35" i="7" s="1"/>
  <c r="G34" i="7"/>
  <c r="G33" i="7"/>
  <c r="G30" i="7"/>
  <c r="D30" i="7"/>
  <c r="C30" i="7"/>
  <c r="G29" i="7"/>
  <c r="C29" i="7"/>
  <c r="B29" i="7"/>
  <c r="G28" i="7"/>
  <c r="C28" i="7"/>
  <c r="G27" i="7"/>
  <c r="G26" i="7"/>
  <c r="G25" i="7"/>
  <c r="G24" i="7"/>
  <c r="G23" i="7"/>
  <c r="G22" i="7"/>
  <c r="E22" i="7"/>
  <c r="D22" i="7"/>
  <c r="C22" i="7"/>
  <c r="B22" i="7"/>
  <c r="G21" i="7"/>
  <c r="E21" i="7"/>
  <c r="D21" i="7"/>
  <c r="D29" i="7" s="1"/>
  <c r="C21" i="7"/>
  <c r="G20" i="7"/>
  <c r="E20" i="7"/>
  <c r="D20" i="7"/>
  <c r="D28" i="7" s="1"/>
  <c r="I28" i="7" s="1"/>
  <c r="C20" i="7"/>
  <c r="G19" i="7"/>
  <c r="G18" i="7"/>
  <c r="G17" i="7"/>
  <c r="G16" i="7"/>
  <c r="G15" i="7"/>
  <c r="G14" i="7"/>
  <c r="A6" i="7"/>
  <c r="H63" i="6"/>
  <c r="A63" i="6"/>
  <c r="I57" i="6"/>
  <c r="I51" i="6"/>
  <c r="G51" i="6"/>
  <c r="G50" i="6"/>
  <c r="I50" i="6" s="1"/>
  <c r="I49" i="6"/>
  <c r="G49" i="6"/>
  <c r="G48" i="6"/>
  <c r="I48" i="6" s="1"/>
  <c r="G46" i="6"/>
  <c r="E46" i="6"/>
  <c r="E45" i="6"/>
  <c r="I44" i="6"/>
  <c r="G44" i="6"/>
  <c r="G43" i="6"/>
  <c r="I43" i="6" s="1"/>
  <c r="G41" i="6"/>
  <c r="I41" i="6" s="1"/>
  <c r="I40" i="6"/>
  <c r="G40" i="6"/>
  <c r="G39" i="6"/>
  <c r="I39" i="6" s="1"/>
  <c r="I38" i="6"/>
  <c r="G38" i="6"/>
  <c r="G42" i="6" s="1"/>
  <c r="I42" i="6" s="1"/>
  <c r="H37" i="6"/>
  <c r="G37" i="6"/>
  <c r="H36" i="6"/>
  <c r="H33" i="7" s="1"/>
  <c r="I33" i="7" s="1"/>
  <c r="G36" i="6"/>
  <c r="B33" i="6"/>
  <c r="B32" i="6"/>
  <c r="B30" i="7" s="1"/>
  <c r="G31" i="6"/>
  <c r="D31" i="6"/>
  <c r="H31" i="6" s="1"/>
  <c r="B31" i="6"/>
  <c r="C30" i="6"/>
  <c r="B30" i="6"/>
  <c r="B28" i="7" s="1"/>
  <c r="G28" i="6"/>
  <c r="B28" i="6"/>
  <c r="B26" i="7" s="1"/>
  <c r="B26" i="5" s="1"/>
  <c r="G26" i="6"/>
  <c r="B26" i="6"/>
  <c r="B24" i="7" s="1"/>
  <c r="B24" i="5" s="1"/>
  <c r="G25" i="6"/>
  <c r="G29" i="6" s="1"/>
  <c r="G24" i="6"/>
  <c r="G33" i="6" s="1"/>
  <c r="E24" i="6"/>
  <c r="D24" i="6"/>
  <c r="D33" i="6" s="1"/>
  <c r="H33" i="6" s="1"/>
  <c r="B24" i="6"/>
  <c r="G23" i="6"/>
  <c r="G32" i="6" s="1"/>
  <c r="E23" i="6"/>
  <c r="D23" i="6"/>
  <c r="D32" i="6" s="1"/>
  <c r="H32" i="6" s="1"/>
  <c r="I32" i="6" s="1"/>
  <c r="C23" i="6"/>
  <c r="C32" i="6" s="1"/>
  <c r="B23" i="6"/>
  <c r="G22" i="6"/>
  <c r="E22" i="6"/>
  <c r="D22" i="6"/>
  <c r="C22" i="6"/>
  <c r="C31" i="6" s="1"/>
  <c r="B22" i="6"/>
  <c r="B21" i="7" s="1"/>
  <c r="G21" i="6"/>
  <c r="E21" i="6"/>
  <c r="D21" i="6"/>
  <c r="D30" i="6" s="1"/>
  <c r="H30" i="6" s="1"/>
  <c r="C21" i="6"/>
  <c r="B21" i="6"/>
  <c r="B20" i="7" s="1"/>
  <c r="G16" i="6"/>
  <c r="G17" i="6" s="1"/>
  <c r="G15" i="6"/>
  <c r="B12" i="6"/>
  <c r="C24" i="6" s="1"/>
  <c r="C33" i="6" s="1"/>
  <c r="B11" i="6"/>
  <c r="B10" i="6"/>
  <c r="B9" i="6"/>
  <c r="A6" i="6"/>
  <c r="A56" i="5"/>
  <c r="I49" i="5"/>
  <c r="I45" i="5"/>
  <c r="G45" i="5"/>
  <c r="G44" i="5"/>
  <c r="I44" i="5" s="1"/>
  <c r="E44" i="5"/>
  <c r="G43" i="5"/>
  <c r="E43" i="5"/>
  <c r="I42" i="5"/>
  <c r="G42" i="5"/>
  <c r="E42" i="5"/>
  <c r="I41" i="5"/>
  <c r="G41" i="5"/>
  <c r="G40" i="5"/>
  <c r="I40" i="5" s="1"/>
  <c r="G39" i="5"/>
  <c r="I39" i="5" s="1"/>
  <c r="I38" i="5"/>
  <c r="G38" i="5"/>
  <c r="I37" i="5"/>
  <c r="G37" i="5"/>
  <c r="G36" i="5"/>
  <c r="I36" i="5" s="1"/>
  <c r="G35" i="5"/>
  <c r="I35" i="5" s="1"/>
  <c r="E35" i="5"/>
  <c r="G34" i="5"/>
  <c r="G33" i="5"/>
  <c r="G30" i="5"/>
  <c r="G29" i="5"/>
  <c r="C29" i="5"/>
  <c r="G28" i="5"/>
  <c r="D28" i="5"/>
  <c r="H28" i="5" s="1"/>
  <c r="I28" i="5" s="1"/>
  <c r="C28" i="5"/>
  <c r="I27" i="5"/>
  <c r="G27" i="5"/>
  <c r="G26" i="5"/>
  <c r="G25" i="5"/>
  <c r="G24" i="5"/>
  <c r="G23" i="5"/>
  <c r="G22" i="5"/>
  <c r="E22" i="5"/>
  <c r="D22" i="5"/>
  <c r="D30" i="5" s="1"/>
  <c r="H30" i="5" s="1"/>
  <c r="C22" i="5"/>
  <c r="G21" i="5"/>
  <c r="E21" i="5"/>
  <c r="D21" i="5"/>
  <c r="D29" i="5" s="1"/>
  <c r="H29" i="5" s="1"/>
  <c r="C21" i="5"/>
  <c r="I20" i="5"/>
  <c r="G20" i="5"/>
  <c r="E20" i="5"/>
  <c r="D20" i="5"/>
  <c r="C20" i="5"/>
  <c r="G19" i="5"/>
  <c r="G17" i="5"/>
  <c r="G18" i="5" s="1"/>
  <c r="G16" i="5"/>
  <c r="G15" i="5"/>
  <c r="G14" i="5"/>
  <c r="B11" i="5"/>
  <c r="C30" i="5" s="1"/>
  <c r="A6" i="5"/>
  <c r="A61" i="4"/>
  <c r="E48" i="4"/>
  <c r="E47" i="4"/>
  <c r="E46" i="4"/>
  <c r="E37" i="4"/>
  <c r="G32" i="4"/>
  <c r="C32" i="4"/>
  <c r="G31" i="4"/>
  <c r="C31" i="4"/>
  <c r="G30" i="4"/>
  <c r="C30" i="4"/>
  <c r="G29" i="4"/>
  <c r="D29" i="4"/>
  <c r="I29" i="4" s="1"/>
  <c r="C29" i="4"/>
  <c r="H29" i="6"/>
  <c r="I27" i="7" s="1"/>
  <c r="B28" i="4"/>
  <c r="B29" i="6" s="1"/>
  <c r="B27" i="7" s="1"/>
  <c r="B27" i="5" s="1"/>
  <c r="H28" i="6"/>
  <c r="B27" i="4"/>
  <c r="H27" i="6"/>
  <c r="I25" i="7" s="1"/>
  <c r="B26" i="4"/>
  <c r="B27" i="6" s="1"/>
  <c r="B25" i="7" s="1"/>
  <c r="B25" i="5" s="1"/>
  <c r="H26" i="6"/>
  <c r="I24" i="7" s="1"/>
  <c r="B25" i="4"/>
  <c r="B24" i="4"/>
  <c r="B25" i="6" s="1"/>
  <c r="B23" i="7" s="1"/>
  <c r="B23" i="5" s="1"/>
  <c r="G23" i="4"/>
  <c r="E23" i="4"/>
  <c r="D23" i="4"/>
  <c r="D32" i="4" s="1"/>
  <c r="I32" i="4" s="1"/>
  <c r="C23" i="4"/>
  <c r="G22" i="4"/>
  <c r="E22" i="4"/>
  <c r="D22" i="4"/>
  <c r="D31" i="4" s="1"/>
  <c r="I31" i="4" s="1"/>
  <c r="C22" i="4"/>
  <c r="G21" i="4"/>
  <c r="E21" i="4"/>
  <c r="D21" i="4"/>
  <c r="D30" i="4" s="1"/>
  <c r="C21" i="4"/>
  <c r="G20" i="4"/>
  <c r="E20" i="4"/>
  <c r="D20" i="4"/>
  <c r="C20" i="4"/>
  <c r="B19" i="4"/>
  <c r="H18" i="5"/>
  <c r="B18" i="4"/>
  <c r="H17" i="5"/>
  <c r="B17" i="4"/>
  <c r="H17" i="6"/>
  <c r="I16" i="7" s="1"/>
  <c r="B16" i="4"/>
  <c r="A16" i="4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H16" i="6"/>
  <c r="H15" i="5" s="1"/>
  <c r="B15" i="4"/>
  <c r="A15" i="4"/>
  <c r="H14" i="4"/>
  <c r="I14" i="4" s="1"/>
  <c r="G14" i="4"/>
  <c r="B14" i="4"/>
  <c r="A5" i="4"/>
  <c r="F24" i="3"/>
  <c r="G9" i="8" s="1"/>
  <c r="H9" i="8" s="1"/>
  <c r="I9" i="8" s="1"/>
  <c r="D24" i="3"/>
  <c r="D23" i="3"/>
  <c r="F23" i="3" s="1"/>
  <c r="H9" i="9" s="1"/>
  <c r="I9" i="9" s="1"/>
  <c r="D22" i="3"/>
  <c r="F22" i="3" s="1"/>
  <c r="G17" i="11" s="1"/>
  <c r="H17" i="11" s="1"/>
  <c r="I17" i="11" s="1"/>
  <c r="D21" i="3"/>
  <c r="F21" i="3" s="1"/>
  <c r="G16" i="11" s="1"/>
  <c r="H16" i="11" s="1"/>
  <c r="I16" i="11" s="1"/>
  <c r="F20" i="3"/>
  <c r="G15" i="11" s="1"/>
  <c r="H15" i="11" s="1"/>
  <c r="I15" i="11" s="1"/>
  <c r="D20" i="3"/>
  <c r="E19" i="3"/>
  <c r="D19" i="3"/>
  <c r="F19" i="3" s="1"/>
  <c r="G14" i="11" s="1"/>
  <c r="H14" i="11" s="1"/>
  <c r="I14" i="11" s="1"/>
  <c r="F18" i="3"/>
  <c r="G13" i="11" s="1"/>
  <c r="H13" i="11" s="1"/>
  <c r="I13" i="11" s="1"/>
  <c r="F17" i="3"/>
  <c r="G12" i="11" s="1"/>
  <c r="H12" i="11" s="1"/>
  <c r="I12" i="11" s="1"/>
  <c r="F16" i="3"/>
  <c r="F15" i="3"/>
  <c r="G11" i="11" s="1"/>
  <c r="H11" i="11" s="1"/>
  <c r="I11" i="11" s="1"/>
  <c r="F14" i="3"/>
  <c r="G10" i="11" s="1"/>
  <c r="H10" i="11" s="1"/>
  <c r="I10" i="11" s="1"/>
  <c r="F13" i="3"/>
  <c r="G9" i="11" s="1"/>
  <c r="H9" i="11" s="1"/>
  <c r="I9" i="11" s="1"/>
  <c r="F12" i="3"/>
  <c r="G11" i="4" s="1"/>
  <c r="H11" i="4" s="1"/>
  <c r="I11" i="4" s="1"/>
  <c r="F11" i="3"/>
  <c r="D10" i="3"/>
  <c r="F10" i="3" s="1"/>
  <c r="G9" i="5" s="1"/>
  <c r="H9" i="5" s="1"/>
  <c r="I9" i="5" s="1"/>
  <c r="D9" i="3"/>
  <c r="F9" i="3" s="1"/>
  <c r="G10" i="7" s="1"/>
  <c r="H10" i="7" s="1"/>
  <c r="I10" i="7" s="1"/>
  <c r="F8" i="3"/>
  <c r="G9" i="10" s="1"/>
  <c r="H9" i="10" s="1"/>
  <c r="I9" i="10" s="1"/>
  <c r="D8" i="3"/>
  <c r="D7" i="3"/>
  <c r="F7" i="3" s="1"/>
  <c r="D6" i="3"/>
  <c r="F6" i="3" s="1"/>
  <c r="F5" i="3"/>
  <c r="G8" i="4" s="1"/>
  <c r="H8" i="4" s="1"/>
  <c r="I8" i="4" s="1"/>
  <c r="D5" i="3"/>
  <c r="I19" i="2"/>
  <c r="F19" i="2"/>
  <c r="H19" i="2" s="1"/>
  <c r="F18" i="2"/>
  <c r="H18" i="2" s="1"/>
  <c r="I17" i="2"/>
  <c r="F17" i="2"/>
  <c r="H17" i="2" s="1"/>
  <c r="I16" i="2"/>
  <c r="F16" i="2"/>
  <c r="H16" i="2" s="1"/>
  <c r="I15" i="2"/>
  <c r="F15" i="2"/>
  <c r="H15" i="2" s="1"/>
  <c r="I14" i="2"/>
  <c r="F14" i="2"/>
  <c r="H14" i="2" s="1"/>
  <c r="I13" i="2"/>
  <c r="F13" i="2"/>
  <c r="H13" i="2" s="1"/>
  <c r="I12" i="2"/>
  <c r="F12" i="2"/>
  <c r="H12" i="2" s="1"/>
  <c r="H53" i="5" l="1"/>
  <c r="H33" i="5"/>
  <c r="I33" i="5" s="1"/>
  <c r="I20" i="4"/>
  <c r="I33" i="11"/>
  <c r="I29" i="11"/>
  <c r="I22" i="6"/>
  <c r="G10" i="4"/>
  <c r="H10" i="4" s="1"/>
  <c r="I10" i="4" s="1"/>
  <c r="I43" i="11"/>
  <c r="I22" i="10"/>
  <c r="I47" i="11"/>
  <c r="I33" i="6"/>
  <c r="I22" i="7"/>
  <c r="I30" i="10"/>
  <c r="H15" i="6"/>
  <c r="H14" i="5" s="1"/>
  <c r="I14" i="5" s="1"/>
  <c r="I18" i="7"/>
  <c r="I58" i="9"/>
  <c r="I29" i="6"/>
  <c r="I23" i="4"/>
  <c r="I17" i="5"/>
  <c r="H10" i="9"/>
  <c r="I10" i="9" s="1"/>
  <c r="G11" i="7"/>
  <c r="H11" i="7" s="1"/>
  <c r="I11" i="7" s="1"/>
  <c r="G10" i="6"/>
  <c r="H10" i="6" s="1"/>
  <c r="I10" i="6" s="1"/>
  <c r="D46" i="11"/>
  <c r="I46" i="11" s="1"/>
  <c r="B26" i="9"/>
  <c r="B25" i="10" s="1"/>
  <c r="B37" i="11" s="1"/>
  <c r="B27" i="8"/>
  <c r="B24" i="9"/>
  <c r="B23" i="10" s="1"/>
  <c r="B35" i="11" s="1"/>
  <c r="B25" i="8"/>
  <c r="I21" i="5"/>
  <c r="I15" i="6"/>
  <c r="I30" i="7"/>
  <c r="G41" i="10"/>
  <c r="I40" i="10"/>
  <c r="G13" i="15"/>
  <c r="E16" i="15"/>
  <c r="G42" i="4"/>
  <c r="I42" i="4" s="1"/>
  <c r="G38" i="4"/>
  <c r="G17" i="4"/>
  <c r="G37" i="4"/>
  <c r="G15" i="4"/>
  <c r="G41" i="4"/>
  <c r="I41" i="4" s="1"/>
  <c r="G18" i="4"/>
  <c r="G40" i="4"/>
  <c r="G36" i="4"/>
  <c r="G24" i="4"/>
  <c r="I26" i="5"/>
  <c r="H26" i="10"/>
  <c r="G35" i="4"/>
  <c r="I15" i="5"/>
  <c r="I17" i="6"/>
  <c r="I21" i="6"/>
  <c r="B25" i="9"/>
  <c r="B24" i="10" s="1"/>
  <c r="B36" i="11" s="1"/>
  <c r="B26" i="8"/>
  <c r="I46" i="6"/>
  <c r="I31" i="9"/>
  <c r="H18" i="10"/>
  <c r="H25" i="6"/>
  <c r="I24" i="4"/>
  <c r="I30" i="4"/>
  <c r="G18" i="6"/>
  <c r="I23" i="6"/>
  <c r="I27" i="9"/>
  <c r="I32" i="9"/>
  <c r="H53" i="7"/>
  <c r="H61" i="8"/>
  <c r="H60" i="6"/>
  <c r="H65" i="9"/>
  <c r="H64" i="11"/>
  <c r="H57" i="10"/>
  <c r="H8" i="9"/>
  <c r="I8" i="9" s="1"/>
  <c r="G9" i="6"/>
  <c r="H9" i="6" s="1"/>
  <c r="I9" i="6" s="1"/>
  <c r="G9" i="7"/>
  <c r="H9" i="7" s="1"/>
  <c r="I9" i="7" s="1"/>
  <c r="G10" i="5"/>
  <c r="H10" i="5" s="1"/>
  <c r="I10" i="5" s="1"/>
  <c r="I12" i="5" s="1"/>
  <c r="G9" i="4"/>
  <c r="H9" i="4" s="1"/>
  <c r="I9" i="4" s="1"/>
  <c r="I12" i="4" s="1"/>
  <c r="D22" i="8"/>
  <c r="D31" i="8" s="1"/>
  <c r="I31" i="8" s="1"/>
  <c r="G12" i="6"/>
  <c r="H12" i="6" s="1"/>
  <c r="I12" i="6" s="1"/>
  <c r="G10" i="10"/>
  <c r="H10" i="10" s="1"/>
  <c r="I10" i="10" s="1"/>
  <c r="G19" i="4"/>
  <c r="I19" i="4" s="1"/>
  <c r="B28" i="9"/>
  <c r="B27" i="10" s="1"/>
  <c r="B39" i="11" s="1"/>
  <c r="B29" i="8"/>
  <c r="H16" i="5"/>
  <c r="I22" i="5"/>
  <c r="I29" i="5"/>
  <c r="I43" i="5"/>
  <c r="I31" i="6"/>
  <c r="I15" i="7"/>
  <c r="I37" i="9"/>
  <c r="G38" i="9"/>
  <c r="I38" i="9" s="1"/>
  <c r="I28" i="10"/>
  <c r="I18" i="10"/>
  <c r="I18" i="11"/>
  <c r="G16" i="4"/>
  <c r="I19" i="7"/>
  <c r="H19" i="5"/>
  <c r="I19" i="5" s="1"/>
  <c r="B27" i="9"/>
  <c r="B26" i="10" s="1"/>
  <c r="B38" i="11" s="1"/>
  <c r="B28" i="8"/>
  <c r="I34" i="7"/>
  <c r="I47" i="7" s="1"/>
  <c r="I48" i="7" s="1"/>
  <c r="H34" i="5"/>
  <c r="I20" i="7"/>
  <c r="H16" i="8"/>
  <c r="H15" i="10"/>
  <c r="G39" i="4"/>
  <c r="I18" i="5"/>
  <c r="I30" i="5"/>
  <c r="I28" i="6"/>
  <c r="I17" i="7"/>
  <c r="I39" i="11"/>
  <c r="E16" i="12"/>
  <c r="G8" i="12"/>
  <c r="I21" i="8"/>
  <c r="G51" i="8"/>
  <c r="I51" i="8" s="1"/>
  <c r="G50" i="8"/>
  <c r="I50" i="8" s="1"/>
  <c r="I47" i="8"/>
  <c r="I18" i="9"/>
  <c r="I29" i="9"/>
  <c r="I32" i="11"/>
  <c r="I24" i="6"/>
  <c r="I26" i="6"/>
  <c r="G30" i="6"/>
  <c r="I30" i="6" s="1"/>
  <c r="I36" i="6"/>
  <c r="I23" i="8"/>
  <c r="G28" i="8"/>
  <c r="G26" i="8"/>
  <c r="G29" i="8"/>
  <c r="I29" i="8" s="1"/>
  <c r="I21" i="9"/>
  <c r="I26" i="10"/>
  <c r="I47" i="10"/>
  <c r="I41" i="11"/>
  <c r="I16" i="6"/>
  <c r="G49" i="8"/>
  <c r="I49" i="8" s="1"/>
  <c r="I44" i="11"/>
  <c r="H11" i="9"/>
  <c r="I11" i="9" s="1"/>
  <c r="G11" i="10"/>
  <c r="H11" i="10" s="1"/>
  <c r="I11" i="10" s="1"/>
  <c r="G11" i="8"/>
  <c r="H11" i="8" s="1"/>
  <c r="I11" i="8" s="1"/>
  <c r="I13" i="8" s="1"/>
  <c r="I22" i="4"/>
  <c r="G27" i="6"/>
  <c r="I27" i="6" s="1"/>
  <c r="G45" i="8"/>
  <c r="I45" i="8" s="1"/>
  <c r="I43" i="8"/>
  <c r="G35" i="9"/>
  <c r="D45" i="11"/>
  <c r="I45" i="11" s="1"/>
  <c r="I31" i="11"/>
  <c r="G38" i="11"/>
  <c r="G36" i="11"/>
  <c r="F59" i="13"/>
  <c r="G14" i="13" s="1"/>
  <c r="F52" i="13"/>
  <c r="G13" i="13" s="1"/>
  <c r="F44" i="13"/>
  <c r="G12" i="13" s="1"/>
  <c r="G8" i="14"/>
  <c r="G11" i="5"/>
  <c r="H11" i="5" s="1"/>
  <c r="I11" i="5" s="1"/>
  <c r="I37" i="6"/>
  <c r="G45" i="6"/>
  <c r="I26" i="7"/>
  <c r="I32" i="8"/>
  <c r="G44" i="8"/>
  <c r="C29" i="9"/>
  <c r="C20" i="9"/>
  <c r="I20" i="9"/>
  <c r="I22" i="9"/>
  <c r="C31" i="9"/>
  <c r="I20" i="10"/>
  <c r="G11" i="6"/>
  <c r="H11" i="6" s="1"/>
  <c r="I11" i="6" s="1"/>
  <c r="I21" i="7"/>
  <c r="I29" i="7"/>
  <c r="G20" i="8"/>
  <c r="G18" i="8"/>
  <c r="G16" i="8"/>
  <c r="G27" i="8"/>
  <c r="G24" i="11"/>
  <c r="E16" i="16"/>
  <c r="C23" i="9"/>
  <c r="I38" i="10"/>
  <c r="F44" i="14"/>
  <c r="G12" i="14" s="1"/>
  <c r="F52" i="16"/>
  <c r="G13" i="16" s="1"/>
  <c r="F52" i="14"/>
  <c r="G13" i="14" s="1"/>
  <c r="I36" i="8" l="1"/>
  <c r="I12" i="7"/>
  <c r="I12" i="10"/>
  <c r="H15" i="8"/>
  <c r="I15" i="8" s="1"/>
  <c r="I28" i="8"/>
  <c r="I14" i="7"/>
  <c r="I38" i="11"/>
  <c r="I16" i="8"/>
  <c r="I54" i="10"/>
  <c r="I56" i="8"/>
  <c r="G16" i="12"/>
  <c r="I61" i="9"/>
  <c r="I55" i="4"/>
  <c r="I56" i="6"/>
  <c r="E16" i="13"/>
  <c r="G49" i="4"/>
  <c r="I49" i="4" s="1"/>
  <c r="I39" i="4"/>
  <c r="G27" i="4"/>
  <c r="I27" i="4" s="1"/>
  <c r="I17" i="4"/>
  <c r="I15" i="9"/>
  <c r="I45" i="6"/>
  <c r="G47" i="6"/>
  <c r="I47" i="6" s="1"/>
  <c r="I14" i="9"/>
  <c r="H14" i="10"/>
  <c r="I17" i="8"/>
  <c r="I25" i="6"/>
  <c r="G46" i="4"/>
  <c r="I46" i="4" s="1"/>
  <c r="I36" i="4"/>
  <c r="G48" i="4"/>
  <c r="I48" i="4" s="1"/>
  <c r="I38" i="4"/>
  <c r="I18" i="8"/>
  <c r="G19" i="8"/>
  <c r="I19" i="8" s="1"/>
  <c r="G16" i="16"/>
  <c r="I53" i="10"/>
  <c r="I55" i="10" s="1"/>
  <c r="I56" i="11"/>
  <c r="I57" i="11" s="1"/>
  <c r="I62" i="11" s="1"/>
  <c r="I26" i="8"/>
  <c r="I24" i="5"/>
  <c r="I21" i="11"/>
  <c r="I15" i="10"/>
  <c r="G50" i="4"/>
  <c r="I50" i="4" s="1"/>
  <c r="I40" i="4"/>
  <c r="G19" i="6"/>
  <c r="I18" i="6"/>
  <c r="I18" i="4"/>
  <c r="G28" i="4"/>
  <c r="I28" i="4" s="1"/>
  <c r="I60" i="9"/>
  <c r="G16" i="15"/>
  <c r="I55" i="6"/>
  <c r="I58" i="6" s="1"/>
  <c r="I54" i="4"/>
  <c r="I55" i="8"/>
  <c r="I59" i="8" s="1"/>
  <c r="E16" i="14"/>
  <c r="I13" i="6"/>
  <c r="I27" i="8"/>
  <c r="I25" i="5"/>
  <c r="G45" i="4"/>
  <c r="I45" i="4" s="1"/>
  <c r="I35" i="4"/>
  <c r="H17" i="10"/>
  <c r="I17" i="9"/>
  <c r="G25" i="11"/>
  <c r="I24" i="11"/>
  <c r="I44" i="8"/>
  <c r="G46" i="8"/>
  <c r="I35" i="9"/>
  <c r="G26" i="4"/>
  <c r="I26" i="4" s="1"/>
  <c r="I16" i="4"/>
  <c r="I12" i="9"/>
  <c r="I16" i="5"/>
  <c r="I15" i="4"/>
  <c r="G25" i="4"/>
  <c r="I25" i="4" s="1"/>
  <c r="I20" i="8"/>
  <c r="I52" i="6"/>
  <c r="I53" i="6" s="1"/>
  <c r="I37" i="8"/>
  <c r="I34" i="5"/>
  <c r="I46" i="5" s="1"/>
  <c r="I47" i="5" s="1"/>
  <c r="I37" i="4"/>
  <c r="G47" i="4"/>
  <c r="I47" i="4" s="1"/>
  <c r="G42" i="10"/>
  <c r="I41" i="10"/>
  <c r="I51" i="4" l="1"/>
  <c r="G16" i="14"/>
  <c r="I50" i="5"/>
  <c r="I51" i="5" s="1"/>
  <c r="G20" i="6"/>
  <c r="I20" i="6" s="1"/>
  <c r="I19" i="6"/>
  <c r="I20" i="11"/>
  <c r="I14" i="10"/>
  <c r="H51" i="11"/>
  <c r="I51" i="11" s="1"/>
  <c r="I33" i="10"/>
  <c r="I33" i="4"/>
  <c r="I23" i="11"/>
  <c r="I17" i="10"/>
  <c r="G48" i="8"/>
  <c r="I48" i="8" s="1"/>
  <c r="I46" i="8"/>
  <c r="I52" i="8" s="1"/>
  <c r="I53" i="8" s="1"/>
  <c r="I36" i="9"/>
  <c r="I51" i="9" s="1"/>
  <c r="I52" i="9" s="1"/>
  <c r="H25" i="10"/>
  <c r="I26" i="9"/>
  <c r="I63" i="9"/>
  <c r="H19" i="10"/>
  <c r="I19" i="9"/>
  <c r="I43" i="4"/>
  <c r="I42" i="10"/>
  <c r="G43" i="10"/>
  <c r="I23" i="7"/>
  <c r="I31" i="7" s="1"/>
  <c r="I52" i="7" s="1"/>
  <c r="G16" i="13"/>
  <c r="I50" i="7"/>
  <c r="I51" i="7" s="1"/>
  <c r="I56" i="4"/>
  <c r="H16" i="10"/>
  <c r="I16" i="9"/>
  <c r="I25" i="9"/>
  <c r="I34" i="6" l="1"/>
  <c r="I59" i="6" s="1"/>
  <c r="I52" i="4"/>
  <c r="I57" i="4" s="1"/>
  <c r="I61" i="6"/>
  <c r="I62" i="6" s="1"/>
  <c r="I63" i="6" s="1"/>
  <c r="I25" i="8"/>
  <c r="I34" i="8" s="1"/>
  <c r="I60" i="8" s="1"/>
  <c r="I23" i="5"/>
  <c r="I31" i="5" s="1"/>
  <c r="I52" i="5" s="1"/>
  <c r="I37" i="11"/>
  <c r="I25" i="10"/>
  <c r="I36" i="11"/>
  <c r="I24" i="10"/>
  <c r="I22" i="11"/>
  <c r="I16" i="10"/>
  <c r="G44" i="10"/>
  <c r="I43" i="10"/>
  <c r="I54" i="7"/>
  <c r="I55" i="7" s="1"/>
  <c r="I56" i="7" s="1"/>
  <c r="H52" i="11"/>
  <c r="I52" i="11" s="1"/>
  <c r="I53" i="11" s="1"/>
  <c r="I54" i="11" s="1"/>
  <c r="I34" i="10"/>
  <c r="I25" i="11"/>
  <c r="I19" i="10"/>
  <c r="G45" i="10" l="1"/>
  <c r="I45" i="10" s="1"/>
  <c r="I44" i="10"/>
  <c r="I50" i="10" s="1"/>
  <c r="I51" i="10" s="1"/>
  <c r="I62" i="8"/>
  <c r="I63" i="8" s="1"/>
  <c r="I54" i="5"/>
  <c r="I55" i="5" s="1"/>
  <c r="I56" i="5" s="1"/>
  <c r="I59" i="4"/>
  <c r="I60" i="4" s="1"/>
  <c r="I61" i="4" s="1"/>
  <c r="I24" i="9"/>
  <c r="I33" i="9" s="1"/>
  <c r="I64" i="9" s="1"/>
  <c r="I64" i="8" l="1"/>
  <c r="I23" i="10"/>
  <c r="I31" i="10" s="1"/>
  <c r="I56" i="10" s="1"/>
  <c r="I35" i="11"/>
  <c r="I49" i="11" s="1"/>
  <c r="I63" i="11" s="1"/>
  <c r="I66" i="9"/>
  <c r="I67" i="9" s="1"/>
  <c r="I68" i="9" s="1"/>
  <c r="I58" i="10" l="1"/>
  <c r="I65" i="11"/>
  <c r="I66" i="11" s="1"/>
  <c r="I67" i="11" s="1"/>
  <c r="I18" i="2" l="1"/>
  <c r="I21" i="2" l="1"/>
  <c r="I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Hadam Clyver</author>
  </authors>
  <commentList>
    <comment ref="B19" authorId="0" shapeId="0" xr:uid="{3B4C799A-40D3-4320-8B41-188CB0D41F88}">
      <text>
        <r>
          <rPr>
            <b/>
            <sz val="9"/>
            <color indexed="81"/>
            <rFont val="Segoe UI"/>
            <family val="2"/>
          </rPr>
          <t>SALÁRIO DE OUTRA CONVENÇÃO</t>
        </r>
      </text>
    </comment>
  </commentList>
</comments>
</file>

<file path=xl/sharedStrings.xml><?xml version="1.0" encoding="utf-8"?>
<sst xmlns="http://schemas.openxmlformats.org/spreadsheetml/2006/main" count="1370" uniqueCount="320">
  <si>
    <t>PLANILHA DE FORMAÇÃO DE PREÇOS</t>
  </si>
  <si>
    <t>PLANILHA DE RESUMO</t>
  </si>
  <si>
    <t>ITEM</t>
  </si>
  <si>
    <t>DESCRIÇÃO</t>
  </si>
  <si>
    <t>UNIDADE</t>
  </si>
  <si>
    <t>QUANTIDADE ANUAL</t>
  </si>
  <si>
    <t xml:space="preserve">QUANTI MENSAL </t>
  </si>
  <si>
    <t>VALOR UNITÁRIO</t>
  </si>
  <si>
    <t>VALOR MENSAL R$</t>
  </si>
  <si>
    <t>VALOR ANUAL r$</t>
  </si>
  <si>
    <t>Varrição  manual  de vias e logradouros</t>
  </si>
  <si>
    <t>m²</t>
  </si>
  <si>
    <t>Varrição mecanizada</t>
  </si>
  <si>
    <t>Equipe   volante   de limpeza urbana</t>
  </si>
  <si>
    <t>Roçagem mecanizada</t>
  </si>
  <si>
    <t>hora/equipe</t>
  </si>
  <si>
    <t>Poda  de  árvores  e arbustos</t>
  </si>
  <si>
    <t>Serviço   fitossanitário em áreas verdes</t>
  </si>
  <si>
    <t>Pintura de meio-fio</t>
  </si>
  <si>
    <t>metro linear</t>
  </si>
  <si>
    <t xml:space="preserve"> </t>
  </si>
  <si>
    <t>Administração local</t>
  </si>
  <si>
    <t>mês</t>
  </si>
  <si>
    <t>VALOR GLOBAL (12 MESES)</t>
  </si>
  <si>
    <t>TABELA DE SALÁRIOS DA MÃO DE OBRA</t>
  </si>
  <si>
    <t>Salário de acordo com o  ADITIVO CONVENÇÃO COLETIVA DE TRABALHO 2025/2026</t>
  </si>
  <si>
    <t>salário minimo vigente 2026</t>
  </si>
  <si>
    <t>N.º</t>
  </si>
  <si>
    <t>FUNÇÕES</t>
  </si>
  <si>
    <t>SALÁRIO BASE</t>
  </si>
  <si>
    <t>INSALUBRIDADE/PERICULOSIDADE/ADICIONAL NOTURNO  (% do Salário Base )</t>
  </si>
  <si>
    <t>TIPO</t>
  </si>
  <si>
    <t>TOTAL SALÁRIO MÊS</t>
  </si>
  <si>
    <t>Coletor de Lixo</t>
  </si>
  <si>
    <t>INSALUBRIDADE</t>
  </si>
  <si>
    <t>Gari de varrição</t>
  </si>
  <si>
    <t>Agente de Limpeza e Conservação</t>
  </si>
  <si>
    <t>Auxiliar de pintura (meio fio)</t>
  </si>
  <si>
    <t>Operador de Trator</t>
  </si>
  <si>
    <t>PERICULOSIDADE</t>
  </si>
  <si>
    <t>Operador de Caminhão (varredeira mecânica sucção a vácuo)</t>
  </si>
  <si>
    <t>Fiscal de Limpeza Pública</t>
  </si>
  <si>
    <t>Motorista de caminhão (Categoria D)</t>
  </si>
  <si>
    <t>Gerente Operacional</t>
  </si>
  <si>
    <t>Gerente</t>
  </si>
  <si>
    <t>Gerente de Recursos Humanos</t>
  </si>
  <si>
    <t>Encarregado de Limpeza Urbana/Pública</t>
  </si>
  <si>
    <t>Auxiliar administrativo</t>
  </si>
  <si>
    <t>Técnico Segurança Trabalho</t>
  </si>
  <si>
    <t>Vigia e/ou porteiro (desarmada) (12X36) diurno</t>
  </si>
  <si>
    <t>Vigia e/ou porteiro (desarmada) (12X36) norturno</t>
  </si>
  <si>
    <t>PERICULOSIDADE + ADICIONAL NOTURNO</t>
  </si>
  <si>
    <t>Lavador de Veículos</t>
  </si>
  <si>
    <t>Mecânico de manutenção de automóveis (carga leve ou pesada)</t>
  </si>
  <si>
    <t>Jardineiro</t>
  </si>
  <si>
    <t xml:space="preserve">podador </t>
  </si>
  <si>
    <t xml:space="preserve">INSUMOS /BENEFICIOS </t>
  </si>
  <si>
    <t xml:space="preserve">Vale Alimentação </t>
  </si>
  <si>
    <t xml:space="preserve">Vale Lanche  </t>
  </si>
  <si>
    <t xml:space="preserve">Vale Gás </t>
  </si>
  <si>
    <t xml:space="preserve">Assiduidade </t>
  </si>
  <si>
    <t xml:space="preserve">Bonificação de não Ausência </t>
  </si>
  <si>
    <t>Auxilio Funeral</t>
  </si>
  <si>
    <t>Vale transporte (preço unitário do vale)</t>
  </si>
  <si>
    <t>Ppra/pcmso (por pessoa)</t>
  </si>
  <si>
    <t>Seguro de vida (por pessoa)</t>
  </si>
  <si>
    <t>Exames admissionais , demissionais e periódicos (por pessoa)</t>
  </si>
  <si>
    <t>Cota de aprendizagem (por pessoa )</t>
  </si>
  <si>
    <t>Plano odontológico (por pessoa)</t>
  </si>
  <si>
    <t>Reserva de amparo ao trabalhador</t>
  </si>
  <si>
    <t xml:space="preserve">Á </t>
  </si>
  <si>
    <t xml:space="preserve">Prefeitura de Várzea Grande </t>
  </si>
  <si>
    <t xml:space="preserve">Secretaria Municipal de Serviços Público e Mobilidade Urbana </t>
  </si>
  <si>
    <t>MÃO DE OBRA</t>
  </si>
  <si>
    <t>FUNÇÃO</t>
  </si>
  <si>
    <t>UND</t>
  </si>
  <si>
    <t>QTD</t>
  </si>
  <si>
    <t>SALÁRIO (R$)+INSALUBRIDADE OU PERICULOSIDADE</t>
  </si>
  <si>
    <t>ENC.SOCIAIS(85,41%)</t>
  </si>
  <si>
    <t>TOTAL</t>
  </si>
  <si>
    <t>1</t>
  </si>
  <si>
    <t>2</t>
  </si>
  <si>
    <t>3</t>
  </si>
  <si>
    <t>Motorista  de Caminhão (Cat. D)</t>
  </si>
  <si>
    <t>4</t>
  </si>
  <si>
    <t>Motorista de Van (Cat. D)</t>
  </si>
  <si>
    <t>SUB-TOTAL MENSAL</t>
  </si>
  <si>
    <t>BENEFÍCIOS</t>
  </si>
  <si>
    <t>Qtd Por 
operário</t>
  </si>
  <si>
    <t>Nº 
OPERÁRIOS</t>
  </si>
  <si>
    <t>PREÇO UNIT.</t>
  </si>
  <si>
    <t>Vale transporte</t>
  </si>
  <si>
    <t>UNIFORMES / EPI´S / FERRAMENTAS</t>
  </si>
  <si>
    <t>Qtd. Por 
operário</t>
  </si>
  <si>
    <t xml:space="preserve">CONJUNTO DE CALÇA E CAMISA </t>
  </si>
  <si>
    <t xml:space="preserve">BOTA DE COURO </t>
  </si>
  <si>
    <t>LUVA PIGUIMENTADA</t>
  </si>
  <si>
    <t>CAPA DE CHUVA</t>
  </si>
  <si>
    <t>5</t>
  </si>
  <si>
    <t>PROTETOR SOLAR FACIAL ( FRASCO DE 200 ml)</t>
  </si>
  <si>
    <t>6</t>
  </si>
  <si>
    <t>MEIÃO DE LÃ (PARES)</t>
  </si>
  <si>
    <t>7</t>
  </si>
  <si>
    <t>BONÉ  LEGIONÁRIO</t>
  </si>
  <si>
    <t>8</t>
  </si>
  <si>
    <t>CONE DE SINALIZAÇÃO</t>
  </si>
  <si>
    <t xml:space="preserve"> FERRAMENTAS  OPERACIONAIS </t>
  </si>
  <si>
    <t>9</t>
  </si>
  <si>
    <t>CARRINHO DE POLIETILENO, 120 L</t>
  </si>
  <si>
    <t>10</t>
  </si>
  <si>
    <t>SACO PLÁSTICO 100 L</t>
  </si>
  <si>
    <t>11</t>
  </si>
  <si>
    <t>VASSOURAO DE PIAÇAVA, 28 FUROS COM CABO</t>
  </si>
  <si>
    <t>12</t>
  </si>
  <si>
    <t>PÁ QUADRADA COM CABO</t>
  </si>
  <si>
    <t>13</t>
  </si>
  <si>
    <t>GADANHO</t>
  </si>
  <si>
    <t>14</t>
  </si>
  <si>
    <t>COLETE REFLETIVO</t>
  </si>
  <si>
    <t>TOTAL ANUAL INSUMOS</t>
  </si>
  <si>
    <t>TOTAL MENSAL DE INSUMOS</t>
  </si>
  <si>
    <t>VEICULOS E EQUIPAMENTOS</t>
  </si>
  <si>
    <t>VALOR MENSAL</t>
  </si>
  <si>
    <t>01</t>
  </si>
  <si>
    <t>CAMINHÃO CARROCERIA ABERTA</t>
  </si>
  <si>
    <t>02</t>
  </si>
  <si>
    <t>VAN</t>
  </si>
  <si>
    <t>TOTAL MENSAL EQUIPAMENTOS</t>
  </si>
  <si>
    <t xml:space="preserve">TOTAL GLOBAL MENSAL </t>
  </si>
  <si>
    <t xml:space="preserve">BDI </t>
  </si>
  <si>
    <t>TOTAL DO BDI</t>
  </si>
  <si>
    <t>TOTAL GERAL</t>
  </si>
  <si>
    <t xml:space="preserve">Operador de Trator com Varredeira </t>
  </si>
  <si>
    <t>Agente de conservação /Apoio</t>
  </si>
  <si>
    <t xml:space="preserve">ÍTEM </t>
  </si>
  <si>
    <t>OUTROS BENEFÍCIOS</t>
  </si>
  <si>
    <t>Vale Transporte</t>
  </si>
  <si>
    <t>15</t>
  </si>
  <si>
    <t>RESERVA DE AMPARO AO TRABALHADOR</t>
  </si>
  <si>
    <t>16</t>
  </si>
  <si>
    <t>17</t>
  </si>
  <si>
    <t>PROTETOR SOLAR FACIAL FATOR 50 ( FRASCO DE 200 ml)</t>
  </si>
  <si>
    <t xml:space="preserve">Carregadeira bobcat mini varredora de rua </t>
  </si>
  <si>
    <t>Caminhão Caçamba</t>
  </si>
  <si>
    <t>18</t>
  </si>
  <si>
    <t>19</t>
  </si>
  <si>
    <t>LUVA PIGMENTADA</t>
  </si>
  <si>
    <t xml:space="preserve">PROTETOR SOLAR FACIAL FATOR </t>
  </si>
  <si>
    <t>CARRINHO DE POLIETILENO</t>
  </si>
  <si>
    <t>SACO PLÁSTICO</t>
  </si>
  <si>
    <t>ENXADA</t>
  </si>
  <si>
    <t>SACHO</t>
  </si>
  <si>
    <t>CARRO DE MÃO</t>
  </si>
  <si>
    <t>Caminhão carroceria aberta</t>
  </si>
  <si>
    <t>Van (apoio operacional)</t>
  </si>
  <si>
    <t>03</t>
  </si>
  <si>
    <t>Roçadeira Costal com combustivel</t>
  </si>
  <si>
    <t>Agente de conservação</t>
  </si>
  <si>
    <t>Trator+ Roçadeira Traseira</t>
  </si>
  <si>
    <t>Podador de árvore</t>
  </si>
  <si>
    <t>Motorista de caminhão (habilitação categoria D)</t>
  </si>
  <si>
    <t>Engenheiro Agronomo ou Florestal</t>
  </si>
  <si>
    <t>vale transporte</t>
  </si>
  <si>
    <t>AVENTAL DE RASPA</t>
  </si>
  <si>
    <t>LUVA DE RASPA</t>
  </si>
  <si>
    <t>FACÃO</t>
  </si>
  <si>
    <t>VASSOURAO DE PIAÇAVA</t>
  </si>
  <si>
    <t>Motopoda com combustivel</t>
  </si>
  <si>
    <t>Motoserra com combustivel</t>
  </si>
  <si>
    <t>VALE TRANSPORTE</t>
  </si>
  <si>
    <t>INSUMOS DO FITOSSANITÁRIO</t>
  </si>
  <si>
    <t>QNT.</t>
  </si>
  <si>
    <t>Adubo Químico (NPK) saco com 25kg</t>
  </si>
  <si>
    <t>saco</t>
  </si>
  <si>
    <t>Adubo Orgânico (Esterco)</t>
  </si>
  <si>
    <t>m³</t>
  </si>
  <si>
    <t xml:space="preserve">Terra vegetal </t>
  </si>
  <si>
    <t>Defensivos Agrícolas</t>
  </si>
  <si>
    <t>kg</t>
  </si>
  <si>
    <t>Van</t>
  </si>
  <si>
    <t xml:space="preserve">Roçadeira Costal  + kit de jardinagem </t>
  </si>
  <si>
    <t>Auxiliar de pintura de meio fio</t>
  </si>
  <si>
    <t xml:space="preserve">Encarregado </t>
  </si>
  <si>
    <t>TRINCHÃO</t>
  </si>
  <si>
    <t>CAL (Saco com 20kg)</t>
  </si>
  <si>
    <t>BALDE 12 LITROS</t>
  </si>
  <si>
    <t>Veículo Utilitário (pequeno)</t>
  </si>
  <si>
    <t>Gerente Administrativo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</si>
  <si>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</si>
  <si>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</si>
  <si>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</si>
  <si>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</si>
  <si>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</si>
  <si>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</si>
  <si>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</si>
  <si>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</si>
  <si>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</si>
  <si>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</si>
  <si>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VEICULO PASSEIO COM MANUTENÇÃO E COMBUSTIVEL</t>
  </si>
  <si>
    <t>.</t>
  </si>
  <si>
    <t>PREVISÃO DE DESPESAS OPERACIONAIS  LOCAIS</t>
  </si>
  <si>
    <t>Despesas (água Internet, materias de escritório e etc..)</t>
  </si>
  <si>
    <t>Banheiro Quimico</t>
  </si>
  <si>
    <t xml:space="preserve">TOTAL MENSAL </t>
  </si>
  <si>
    <t>TOTAL MENSAL EQUIPAMENTOS E ADMINISTRATIVO</t>
  </si>
  <si>
    <t xml:space="preserve">PLANILHA DE CUSTO COM VEICULOS </t>
  </si>
  <si>
    <t>I - CUSTOS DIRETOS</t>
  </si>
  <si>
    <t>ESPECIFICAÇÃO</t>
  </si>
  <si>
    <t>VALOR ANUAL</t>
  </si>
  <si>
    <t>01- Depreciação</t>
  </si>
  <si>
    <t>02 -Licenciamento</t>
  </si>
  <si>
    <t>03 -Seguro total</t>
  </si>
  <si>
    <t>04 -Manutenção</t>
  </si>
  <si>
    <t>05 -Combustível</t>
  </si>
  <si>
    <t>06 -Lubrificante</t>
  </si>
  <si>
    <t>07- Pneus</t>
  </si>
  <si>
    <t>08- Limpeza</t>
  </si>
  <si>
    <t>LOCAÇÃO MENSAL DE VEÍCULO UTILITÁRIO TIPO VAN</t>
  </si>
  <si>
    <t>01 - DEPRECIAÇÃO</t>
  </si>
  <si>
    <t xml:space="preserve">ITEM </t>
  </si>
  <si>
    <t>VALOR</t>
  </si>
  <si>
    <t>01 - Aquisição do Bem (R$)</t>
  </si>
  <si>
    <t>02 - Vida Util (meses)</t>
  </si>
  <si>
    <t>03 - Recuperação do Bem na Venda (%)</t>
  </si>
  <si>
    <t>Custo Mensal com Depreciação (R$)</t>
  </si>
  <si>
    <t>02 - LICENCIAMENTO</t>
  </si>
  <si>
    <t>01 - Taxa mensal (%)</t>
  </si>
  <si>
    <t>Custo Mensal com Licenciamento (R$)</t>
  </si>
  <si>
    <t>03 - SEGUROS</t>
  </si>
  <si>
    <t>01 - Taxa de risco anual (%)</t>
  </si>
  <si>
    <t>Custo Mensal com Seguros (R$)</t>
  </si>
  <si>
    <t>04 - MANUTENÇÃO</t>
  </si>
  <si>
    <t>01 - Taxa mensal de manutenção sobre o valor da aquisicação (%)</t>
  </si>
  <si>
    <t>Custo Mensal com Manutenção (R$)</t>
  </si>
  <si>
    <t>05 - COMBUSTÍVEL</t>
  </si>
  <si>
    <t>01 - Franquia (KM livre) / estimado mês (Km livre)</t>
  </si>
  <si>
    <t>02 - Preço do litro do combustível (R$)</t>
  </si>
  <si>
    <t>03 - Quilometragem Rodada por litro (Km/l)</t>
  </si>
  <si>
    <t>Custo Mensal com Combustível (R$)</t>
  </si>
  <si>
    <t>06 - LUBRIFICANTES</t>
  </si>
  <si>
    <t xml:space="preserve">01 - Quantidade de litros de óleo (l) - motor </t>
  </si>
  <si>
    <t>02 - Distancia percorrida entre as trocas (km)</t>
  </si>
  <si>
    <t>03 - Preço do filtro de oleo (R$)                                               (10.000 km)</t>
  </si>
  <si>
    <t>04 - Preço do litro do óleo de motor         =          Ao mês ==&gt;</t>
  </si>
  <si>
    <t>Custo Mensal com Lubrificantes (R$)</t>
  </si>
  <si>
    <t>07 - PNEUS</t>
  </si>
  <si>
    <t>01 - QUANTIDADE DE PNEUS (UND)</t>
  </si>
  <si>
    <t>02 - Vida útil (km)</t>
  </si>
  <si>
    <t>03 - Preço Unitário (R$)</t>
  </si>
  <si>
    <t>Custo Mensal com PNEUS (R$)</t>
  </si>
  <si>
    <t xml:space="preserve">08 - LIMPEZA </t>
  </si>
  <si>
    <t>01 - Custo Unitário (R$)</t>
  </si>
  <si>
    <t>02 - Quantidade de Lavagem por Mês (Und)</t>
  </si>
  <si>
    <t>Custo Mensal com Limpeza (R$)</t>
  </si>
  <si>
    <t xml:space="preserve">LOCAÇÃO DE VEICULO TIPO TRATOR COM VARREDEIRA ACOPLADA </t>
  </si>
  <si>
    <t xml:space="preserve">LOCAÇÃO DE VEICULO TIPO CAMINHAO CAÇAMBA </t>
  </si>
  <si>
    <t xml:space="preserve">LOCAÇÃO DE VEICULO TIPO CAMINHÃO CARROCERIA DE MADEIRA TIPO TOCO </t>
  </si>
  <si>
    <t>LOCAÇÃO MENSAL DE VEÍCULO UTILITÁRIO TIPO PASSEIO</t>
  </si>
  <si>
    <t>02 - Preço do litro do combustível (R$) gasolina</t>
  </si>
  <si>
    <t xml:space="preserve">PLANILHA DE BDI </t>
  </si>
  <si>
    <t>ITEM DO B.D.I.</t>
  </si>
  <si>
    <t>PERCENTUAL SOBRE O CUSTO DIRETO</t>
  </si>
  <si>
    <t>PERCENTUAL SOBRE O PREÇO DE VENDA</t>
  </si>
  <si>
    <t>ADMINISTRAÇÃO CENTRAL</t>
  </si>
  <si>
    <t>-</t>
  </si>
  <si>
    <t>DESPESAS FINANCEIRAS</t>
  </si>
  <si>
    <t>RISCO, SEGURO E GARANTIA</t>
  </si>
  <si>
    <t>PIS</t>
  </si>
  <si>
    <t>ISSQN</t>
  </si>
  <si>
    <t>COFINS</t>
  </si>
  <si>
    <t>LUCRO LÍQUIDO PREVISTO</t>
  </si>
  <si>
    <t>TOTAL DO  DO B.D.I.</t>
  </si>
  <si>
    <t>TOTAL DO  DO B.D.I. em porcentagem</t>
  </si>
  <si>
    <t>Legenda:</t>
  </si>
  <si>
    <t>AC: Administração Central</t>
  </si>
  <si>
    <t>DF: Despesas Financeiras</t>
  </si>
  <si>
    <t>R: Risco, seguro e garantia</t>
  </si>
  <si>
    <t>L: Lucro Líquido</t>
  </si>
  <si>
    <t>I: impostos ( Pis, Cofins, ISSQN)</t>
  </si>
  <si>
    <t>PLANILHA DE ENCARGOS SOCIAIS</t>
  </si>
  <si>
    <t>GRUPO "A"</t>
  </si>
  <si>
    <t>%</t>
  </si>
  <si>
    <t xml:space="preserve">PREVIDÊNCIA SOCIAL (INSS) </t>
  </si>
  <si>
    <t xml:space="preserve">FGTS </t>
  </si>
  <si>
    <t xml:space="preserve">SALÁRIO EDUCAÇÃO </t>
  </si>
  <si>
    <t xml:space="preserve">SESI/SESC </t>
  </si>
  <si>
    <t xml:space="preserve">SENAIS/SENAC </t>
  </si>
  <si>
    <t xml:space="preserve">INCRA </t>
  </si>
  <si>
    <t xml:space="preserve">SEGURO ACIDENTE DO TRABALHO </t>
  </si>
  <si>
    <t>SEBRAE</t>
  </si>
  <si>
    <t>TOTAL DO GRUPO "A"</t>
  </si>
  <si>
    <t>FUNDAMENTAÇÃO LEGAL</t>
  </si>
  <si>
    <t xml:space="preserve">Art. 25 - Inciso I da Lei n.º 8.212/91, Art. 15 da Lei n.º 8.036/90, Art. 7 Inciso III da Constituição federal de 05/10/88, Art. 3 Inciso I </t>
  </si>
  <si>
    <t>do Decreto 8.704/82, Art. 30 da Lei 8.030/90, Decreto Lei n.º 1.146/70, Art. 22 Inciso II da lei n.º 8.212/91 e Art. 8 da Lei 8.029/90,</t>
  </si>
  <si>
    <t>alterada pela Lei 8.154/90</t>
  </si>
  <si>
    <t xml:space="preserve">GRUPO "B"   </t>
  </si>
  <si>
    <t xml:space="preserve">FÉRIAS  </t>
  </si>
  <si>
    <t xml:space="preserve">AUXÍLIO ENFERMIDADE  </t>
  </si>
  <si>
    <t xml:space="preserve">AUXÍLIO PATERNIDADE /AUXÍLIO MATERNIDADE  </t>
  </si>
  <si>
    <t xml:space="preserve">FALTAS LEGAIS </t>
  </si>
  <si>
    <t xml:space="preserve">ACIDENTE DE TRABALHO </t>
  </si>
  <si>
    <t xml:space="preserve">AVISO PRÉVIO TRABALHADO  </t>
  </si>
  <si>
    <t xml:space="preserve">13º SALÁRIO  </t>
  </si>
  <si>
    <t>TOTAL DO GRUPO "B"</t>
  </si>
  <si>
    <t>Art. 142     do Decreto-Lei    n.º 5.452/43   da   CLT,   que   aprova   a   Consolidação    das Leis do  Trabalho, Inciso XVII do Art. 7 da</t>
  </si>
  <si>
    <t>Constituição  Federal  de  05/10/88,  art. 18 da Lei 8.212/91, Art. 476 da CLT, Art. 7  Inciso XIX e XVII  da  CF/88,  Arts. 473 e 822 da</t>
  </si>
  <si>
    <t>CLT,   Art. 487  da  CLT,  Art. 7  Inciso XXI do Art. 7 da CF/88,   Lei n.º 4.090/62,  Lei n.º 7.787/89  e  Inciso  VIII  do  Art. 7 da CF/88 e</t>
  </si>
  <si>
    <t>complementares</t>
  </si>
  <si>
    <t>GRUPO "C"</t>
  </si>
  <si>
    <t>*</t>
  </si>
  <si>
    <t>FGTS NAS RESCISÕES SEM JUSTA CAUSA</t>
  </si>
  <si>
    <t xml:space="preserve">AVISO PRÉVIO INDENIZADO </t>
  </si>
  <si>
    <t xml:space="preserve">IDENIZAÇÃO ADICIONAL </t>
  </si>
  <si>
    <t xml:space="preserve">TOTAL DO GRUPO "C" </t>
  </si>
  <si>
    <t>Art. 487 da CLT, Art. 10 das Disposições Constitucionais Gerais da CF/88, Art. 487 da CLT e Inciso XXI do Art. 7 da CF/88, Art. 18</t>
  </si>
  <si>
    <t>parágrafo 1º da Lei 8.036/90</t>
  </si>
  <si>
    <t xml:space="preserve">GRUPO "D" </t>
  </si>
  <si>
    <t>INCIDÊNCIA DOS ENCARGOS DO GRUPO "A" SOBRE OS ITENS DO GRUPO "B"</t>
  </si>
  <si>
    <t xml:space="preserve">TOTAL DO GRUPO "D"  </t>
  </si>
  <si>
    <t xml:space="preserve">TOTAL GERAL DOS ENCARGOS SOCIAIS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</si>
</sst>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&quot;R$&quot;\ #,##0.0000"/>
    <numFmt numFmtId="166" formatCode="#,##0.0"/>
    <numFmt numFmtId="167" formatCode="_-* #,##0.0000_-;\-* #,##0.0000_-;_-* &quot;-&quot;??_-;_-@_-"/>
    <numFmt numFmtId="168" formatCode="_(&quot;R$&quot;* #,##0.00_);_(&quot;R$&quot;* \(#,##0.00\);_(&quot;R$&quot;* &quot;-&quot;??_);_(@_)"/>
    <numFmt numFmtId="169" formatCode="_(* #,##0.00_);_(* \(#,##0.00\);_(* &quot;-&quot;??_);_(@_)"/>
    <numFmt numFmtId="170" formatCode="&quot;R$&quot;#,##0.00"/>
    <numFmt numFmtId="171" formatCode="0.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.5"/>
      <color theme="1"/>
      <name val="Arial"/>
      <family val="2"/>
    </font>
    <font>
      <b/>
      <sz val="9"/>
      <color indexed="81"/>
      <name val="Segoe UI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ptos Display"/>
      <family val="2"/>
    </font>
    <font>
      <sz val="10"/>
      <color theme="1"/>
      <name val="Aptos Display"/>
      <family val="2"/>
    </font>
    <font>
      <sz val="10"/>
      <color theme="1"/>
      <name val="Arial Narrow"/>
      <family val="2"/>
    </font>
    <font>
      <sz val="11"/>
      <color rgb="FFFF0000"/>
      <name val="Arial Narrow"/>
      <family val="2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ptos Display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.5"/>
      <color theme="1"/>
      <name val="Arial Narrow"/>
      <family val="2"/>
    </font>
    <font>
      <sz val="8.5"/>
      <color theme="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</cellStyleXfs>
  <cellXfs count="38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4" fontId="3" fillId="0" borderId="0" xfId="2" applyFont="1" applyFill="1"/>
    <xf numFmtId="0" fontId="3" fillId="0" borderId="0" xfId="0" applyFont="1"/>
    <xf numFmtId="0" fontId="2" fillId="3" borderId="0" xfId="0" applyFont="1" applyFill="1" applyAlignment="1">
      <alignment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44" fontId="5" fillId="3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top" shrinkToFit="1"/>
    </xf>
    <xf numFmtId="0" fontId="6" fillId="0" borderId="4" xfId="0" applyFont="1" applyBorder="1" applyAlignment="1">
      <alignment horizontal="left" vertical="top" wrapText="1"/>
    </xf>
    <xf numFmtId="4" fontId="5" fillId="0" borderId="4" xfId="0" applyNumberFormat="1" applyFont="1" applyBorder="1" applyAlignment="1">
      <alignment horizontal="left" vertical="top" shrinkToFit="1"/>
    </xf>
    <xf numFmtId="164" fontId="6" fillId="0" borderId="4" xfId="0" applyNumberFormat="1" applyFont="1" applyBorder="1" applyAlignment="1">
      <alignment horizontal="left" vertical="top" wrapText="1"/>
    </xf>
    <xf numFmtId="43" fontId="7" fillId="0" borderId="0" xfId="0" applyNumberFormat="1" applyFont="1"/>
    <xf numFmtId="10" fontId="2" fillId="0" borderId="0" xfId="0" applyNumberFormat="1" applyFont="1"/>
    <xf numFmtId="43" fontId="5" fillId="0" borderId="0" xfId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left" vertical="top" shrinkToFit="1"/>
    </xf>
    <xf numFmtId="164" fontId="6" fillId="0" borderId="5" xfId="0" applyNumberFormat="1" applyFont="1" applyBorder="1" applyAlignment="1">
      <alignment horizontal="left" vertical="top" wrapText="1"/>
    </xf>
    <xf numFmtId="44" fontId="9" fillId="3" borderId="8" xfId="0" applyNumberFormat="1" applyFont="1" applyFill="1" applyBorder="1" applyAlignment="1">
      <alignment vertical="center" wrapText="1"/>
    </xf>
    <xf numFmtId="164" fontId="7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43" fontId="3" fillId="0" borderId="0" xfId="0" applyNumberFormat="1" applyFont="1" applyAlignment="1">
      <alignment horizontal="center"/>
    </xf>
    <xf numFmtId="44" fontId="3" fillId="0" borderId="0" xfId="1" applyNumberFormat="1" applyFont="1" applyFill="1" applyBorder="1"/>
    <xf numFmtId="0" fontId="5" fillId="0" borderId="0" xfId="0" applyFont="1"/>
    <xf numFmtId="44" fontId="3" fillId="0" borderId="0" xfId="2" applyFont="1" applyFill="1" applyBorder="1"/>
    <xf numFmtId="44" fontId="6" fillId="0" borderId="4" xfId="0" applyNumberFormat="1" applyFont="1" applyBorder="1" applyAlignment="1">
      <alignment horizontal="center" vertical="top" wrapText="1"/>
    </xf>
    <xf numFmtId="44" fontId="8" fillId="0" borderId="6" xfId="0" applyNumberFormat="1" applyFont="1" applyBorder="1" applyAlignment="1">
      <alignment horizontal="left" vertical="top" wrapText="1"/>
    </xf>
    <xf numFmtId="0" fontId="6" fillId="0" borderId="0" xfId="0" applyFont="1"/>
    <xf numFmtId="9" fontId="6" fillId="0" borderId="0" xfId="0" applyNumberFormat="1" applyFont="1" applyAlignment="1">
      <alignment horizontal="center"/>
    </xf>
    <xf numFmtId="44" fontId="6" fillId="0" borderId="0" xfId="0" applyNumberFormat="1" applyFont="1"/>
    <xf numFmtId="0" fontId="8" fillId="0" borderId="0" xfId="0" applyFont="1"/>
    <xf numFmtId="44" fontId="8" fillId="0" borderId="0" xfId="0" applyNumberFormat="1" applyFont="1"/>
    <xf numFmtId="10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164" fontId="6" fillId="3" borderId="2" xfId="2" applyNumberFormat="1" applyFont="1" applyFill="1" applyBorder="1" applyAlignment="1">
      <alignment vertical="center"/>
    </xf>
    <xf numFmtId="164" fontId="6" fillId="0" borderId="2" xfId="2" applyNumberFormat="1" applyFont="1" applyFill="1" applyBorder="1" applyAlignment="1">
      <alignment horizontal="center"/>
    </xf>
    <xf numFmtId="164" fontId="3" fillId="0" borderId="2" xfId="2" applyNumberFormat="1" applyFont="1" applyFill="1" applyBorder="1"/>
    <xf numFmtId="0" fontId="6" fillId="0" borderId="2" xfId="0" applyFont="1" applyBorder="1" applyAlignment="1">
      <alignment horizontal="center" vertical="center"/>
    </xf>
    <xf numFmtId="164" fontId="3" fillId="3" borderId="2" xfId="1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horizontal="center"/>
    </xf>
    <xf numFmtId="0" fontId="3" fillId="4" borderId="2" xfId="0" applyFont="1" applyFill="1" applyBorder="1"/>
    <xf numFmtId="164" fontId="3" fillId="4" borderId="2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right" vertical="center"/>
    </xf>
    <xf numFmtId="164" fontId="3" fillId="0" borderId="0" xfId="0" applyNumberFormat="1" applyFont="1"/>
    <xf numFmtId="4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3" borderId="0" xfId="0" applyFont="1" applyFill="1"/>
    <xf numFmtId="0" fontId="13" fillId="0" borderId="0" xfId="0" applyFont="1"/>
    <xf numFmtId="0" fontId="14" fillId="0" borderId="0" xfId="0" applyFont="1"/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5" fillId="0" borderId="0" xfId="0" applyFont="1"/>
    <xf numFmtId="2" fontId="3" fillId="0" borderId="2" xfId="0" applyNumberFormat="1" applyFont="1" applyBorder="1" applyAlignment="1">
      <alignment horizontal="center"/>
    </xf>
    <xf numFmtId="44" fontId="3" fillId="0" borderId="2" xfId="2" applyFont="1" applyBorder="1"/>
    <xf numFmtId="44" fontId="3" fillId="0" borderId="2" xfId="0" applyNumberFormat="1" applyFont="1" applyBorder="1"/>
    <xf numFmtId="44" fontId="3" fillId="0" borderId="16" xfId="0" applyNumberFormat="1" applyFont="1" applyBorder="1"/>
    <xf numFmtId="44" fontId="14" fillId="0" borderId="0" xfId="0" applyNumberFormat="1" applyFont="1"/>
    <xf numFmtId="44" fontId="2" fillId="0" borderId="16" xfId="0" applyNumberFormat="1" applyFont="1" applyBorder="1"/>
    <xf numFmtId="0" fontId="2" fillId="0" borderId="2" xfId="0" applyFont="1" applyBorder="1" applyAlignment="1">
      <alignment horizontal="center" wrapText="1"/>
    </xf>
    <xf numFmtId="2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43" fontId="3" fillId="3" borderId="2" xfId="1" applyFont="1" applyFill="1" applyBorder="1"/>
    <xf numFmtId="44" fontId="3" fillId="3" borderId="2" xfId="2" applyFont="1" applyFill="1" applyBorder="1"/>
    <xf numFmtId="44" fontId="3" fillId="3" borderId="16" xfId="2" applyFont="1" applyFill="1" applyBorder="1"/>
    <xf numFmtId="0" fontId="14" fillId="3" borderId="0" xfId="0" applyFont="1" applyFill="1"/>
    <xf numFmtId="0" fontId="3" fillId="3" borderId="2" xfId="0" applyFont="1" applyFill="1" applyBorder="1"/>
    <xf numFmtId="164" fontId="3" fillId="3" borderId="2" xfId="0" applyNumberFormat="1" applyFont="1" applyFill="1" applyBorder="1"/>
    <xf numFmtId="0" fontId="10" fillId="0" borderId="2" xfId="0" applyFont="1" applyBorder="1" applyAlignment="1">
      <alignment vertical="center"/>
    </xf>
    <xf numFmtId="164" fontId="3" fillId="0" borderId="2" xfId="0" applyNumberFormat="1" applyFont="1" applyBorder="1"/>
    <xf numFmtId="43" fontId="3" fillId="0" borderId="2" xfId="1" applyFont="1" applyBorder="1"/>
    <xf numFmtId="44" fontId="3" fillId="0" borderId="16" xfId="2" applyFont="1" applyBorder="1"/>
    <xf numFmtId="0" fontId="2" fillId="0" borderId="17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3" fontId="3" fillId="0" borderId="2" xfId="1" applyFont="1" applyFill="1" applyBorder="1"/>
    <xf numFmtId="44" fontId="3" fillId="0" borderId="2" xfId="2" applyFont="1" applyFill="1" applyBorder="1"/>
    <xf numFmtId="164" fontId="14" fillId="0" borderId="0" xfId="0" applyNumberFormat="1" applyFont="1"/>
    <xf numFmtId="165" fontId="14" fillId="0" borderId="0" xfId="0" applyNumberFormat="1" applyFont="1"/>
    <xf numFmtId="44" fontId="2" fillId="0" borderId="2" xfId="0" applyNumberFormat="1" applyFont="1" applyBorder="1"/>
    <xf numFmtId="164" fontId="15" fillId="0" borderId="0" xfId="0" applyNumberFormat="1" applyFont="1"/>
    <xf numFmtId="44" fontId="2" fillId="0" borderId="2" xfId="2" applyFont="1" applyFill="1" applyBorder="1"/>
    <xf numFmtId="10" fontId="2" fillId="0" borderId="2" xfId="0" applyNumberFormat="1" applyFont="1" applyBorder="1" applyAlignment="1">
      <alignment horizontal="center"/>
    </xf>
    <xf numFmtId="43" fontId="2" fillId="0" borderId="2" xfId="0" applyNumberFormat="1" applyFont="1" applyBorder="1"/>
    <xf numFmtId="167" fontId="2" fillId="0" borderId="2" xfId="1" applyNumberFormat="1" applyFont="1" applyFill="1" applyBorder="1"/>
    <xf numFmtId="43" fontId="14" fillId="0" borderId="0" xfId="0" applyNumberFormat="1" applyFont="1"/>
    <xf numFmtId="0" fontId="14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44" fontId="13" fillId="0" borderId="2" xfId="2" applyFont="1" applyBorder="1"/>
    <xf numFmtId="44" fontId="13" fillId="0" borderId="2" xfId="0" applyNumberFormat="1" applyFont="1" applyBorder="1"/>
    <xf numFmtId="44" fontId="13" fillId="0" borderId="16" xfId="0" applyNumberFormat="1" applyFont="1" applyBorder="1"/>
    <xf numFmtId="44" fontId="12" fillId="0" borderId="16" xfId="0" applyNumberFormat="1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 wrapText="1"/>
    </xf>
    <xf numFmtId="43" fontId="13" fillId="0" borderId="2" xfId="1" applyFont="1" applyFill="1" applyBorder="1"/>
    <xf numFmtId="44" fontId="13" fillId="0" borderId="2" xfId="2" applyFont="1" applyFill="1" applyBorder="1"/>
    <xf numFmtId="44" fontId="13" fillId="0" borderId="16" xfId="2" applyFont="1" applyFill="1" applyBorder="1"/>
    <xf numFmtId="0" fontId="13" fillId="3" borderId="0" xfId="0" applyFont="1" applyFill="1"/>
    <xf numFmtId="0" fontId="13" fillId="0" borderId="2" xfId="0" applyFont="1" applyBorder="1"/>
    <xf numFmtId="164" fontId="13" fillId="0" borderId="2" xfId="0" applyNumberFormat="1" applyFont="1" applyBorder="1"/>
    <xf numFmtId="44" fontId="13" fillId="0" borderId="0" xfId="0" applyNumberFormat="1" applyFont="1"/>
    <xf numFmtId="0" fontId="12" fillId="0" borderId="17" xfId="0" applyFont="1" applyBorder="1" applyAlignment="1">
      <alignment horizontal="center" vertical="center"/>
    </xf>
    <xf numFmtId="164" fontId="13" fillId="0" borderId="0" xfId="0" applyNumberFormat="1" applyFont="1"/>
    <xf numFmtId="164" fontId="13" fillId="3" borderId="0" xfId="0" applyNumberFormat="1" applyFont="1" applyFill="1"/>
    <xf numFmtId="44" fontId="12" fillId="0" borderId="2" xfId="0" applyNumberFormat="1" applyFont="1" applyBorder="1"/>
    <xf numFmtId="49" fontId="13" fillId="0" borderId="2" xfId="0" applyNumberFormat="1" applyFont="1" applyBorder="1" applyAlignment="1">
      <alignment horizontal="left"/>
    </xf>
    <xf numFmtId="44" fontId="13" fillId="0" borderId="2" xfId="2" applyFont="1" applyFill="1" applyBorder="1" applyAlignment="1">
      <alignment horizontal="left"/>
    </xf>
    <xf numFmtId="44" fontId="12" fillId="0" borderId="2" xfId="2" applyFont="1" applyFill="1" applyBorder="1"/>
    <xf numFmtId="10" fontId="12" fillId="0" borderId="2" xfId="0" applyNumberFormat="1" applyFont="1" applyBorder="1" applyAlignment="1">
      <alignment horizontal="center"/>
    </xf>
    <xf numFmtId="43" fontId="12" fillId="0" borderId="2" xfId="0" applyNumberFormat="1" applyFont="1" applyBorder="1"/>
    <xf numFmtId="43" fontId="12" fillId="0" borderId="2" xfId="1" applyFont="1" applyFill="1" applyBorder="1"/>
    <xf numFmtId="0" fontId="13" fillId="0" borderId="0" xfId="0" applyFont="1" applyAlignment="1">
      <alignment horizontal="center"/>
    </xf>
    <xf numFmtId="0" fontId="16" fillId="0" borderId="0" xfId="0" applyFont="1"/>
    <xf numFmtId="0" fontId="13" fillId="4" borderId="0" xfId="0" applyFont="1" applyFill="1"/>
    <xf numFmtId="0" fontId="13" fillId="0" borderId="14" xfId="0" applyFont="1" applyBorder="1"/>
    <xf numFmtId="43" fontId="13" fillId="0" borderId="0" xfId="0" applyNumberFormat="1" applyFont="1"/>
    <xf numFmtId="8" fontId="13" fillId="0" borderId="0" xfId="0" applyNumberFormat="1" applyFont="1"/>
    <xf numFmtId="44" fontId="13" fillId="0" borderId="2" xfId="0" applyNumberFormat="1" applyFont="1" applyBorder="1" applyAlignment="1">
      <alignment horizontal="center"/>
    </xf>
    <xf numFmtId="44" fontId="13" fillId="0" borderId="17" xfId="0" applyNumberFormat="1" applyFont="1" applyBorder="1"/>
    <xf numFmtId="164" fontId="17" fillId="0" borderId="0" xfId="0" applyNumberFormat="1" applyFont="1"/>
    <xf numFmtId="0" fontId="17" fillId="0" borderId="0" xfId="0" applyFont="1"/>
    <xf numFmtId="43" fontId="13" fillId="0" borderId="2" xfId="1" applyFont="1" applyBorder="1"/>
    <xf numFmtId="44" fontId="13" fillId="3" borderId="2" xfId="2" applyFont="1" applyFill="1" applyBorder="1"/>
    <xf numFmtId="44" fontId="13" fillId="0" borderId="16" xfId="2" applyFont="1" applyBorder="1"/>
    <xf numFmtId="2" fontId="13" fillId="0" borderId="2" xfId="0" applyNumberFormat="1" applyFont="1" applyBorder="1"/>
    <xf numFmtId="164" fontId="13" fillId="0" borderId="8" xfId="0" applyNumberFormat="1" applyFont="1" applyBorder="1"/>
    <xf numFmtId="0" fontId="12" fillId="0" borderId="0" xfId="0" applyFont="1"/>
    <xf numFmtId="44" fontId="12" fillId="0" borderId="2" xfId="0" applyNumberFormat="1" applyFont="1" applyBorder="1" applyAlignment="1">
      <alignment horizontal="center" vertical="center"/>
    </xf>
    <xf numFmtId="44" fontId="16" fillId="0" borderId="0" xfId="0" applyNumberFormat="1" applyFont="1"/>
    <xf numFmtId="44" fontId="13" fillId="0" borderId="2" xfId="0" applyNumberFormat="1" applyFont="1" applyBorder="1" applyAlignment="1">
      <alignment horizontal="center" vertical="center"/>
    </xf>
    <xf numFmtId="0" fontId="19" fillId="3" borderId="0" xfId="4" applyFont="1" applyFill="1"/>
    <xf numFmtId="0" fontId="19" fillId="0" borderId="0" xfId="4" applyFont="1"/>
    <xf numFmtId="170" fontId="19" fillId="0" borderId="0" xfId="4" applyNumberFormat="1" applyFont="1"/>
    <xf numFmtId="44" fontId="19" fillId="0" borderId="0" xfId="4" applyNumberFormat="1" applyFont="1"/>
    <xf numFmtId="0" fontId="22" fillId="0" borderId="0" xfId="0" applyFont="1"/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4" fillId="0" borderId="2" xfId="0" applyFont="1" applyBorder="1"/>
    <xf numFmtId="4" fontId="24" fillId="0" borderId="2" xfId="0" applyNumberFormat="1" applyFont="1" applyBorder="1" applyAlignment="1">
      <alignment horizontal="right" vertical="center"/>
    </xf>
    <xf numFmtId="0" fontId="24" fillId="0" borderId="2" xfId="0" applyFont="1" applyBorder="1" applyAlignment="1">
      <alignment horizontal="center" vertical="center"/>
    </xf>
    <xf numFmtId="10" fontId="22" fillId="0" borderId="0" xfId="3" applyNumberFormat="1" applyFont="1" applyBorder="1"/>
    <xf numFmtId="10" fontId="14" fillId="0" borderId="0" xfId="3" applyNumberFormat="1" applyFont="1" applyBorder="1"/>
    <xf numFmtId="0" fontId="24" fillId="0" borderId="2" xfId="0" applyFont="1" applyBorder="1" applyAlignment="1">
      <alignment horizontal="right" vertical="center"/>
    </xf>
    <xf numFmtId="2" fontId="23" fillId="0" borderId="2" xfId="0" applyNumberFormat="1" applyFont="1" applyBorder="1" applyAlignment="1">
      <alignment horizontal="center" vertical="center"/>
    </xf>
    <xf numFmtId="10" fontId="23" fillId="0" borderId="2" xfId="0" applyNumberFormat="1" applyFont="1" applyBorder="1" applyAlignment="1">
      <alignment horizontal="center" vertical="center"/>
    </xf>
    <xf numFmtId="0" fontId="24" fillId="0" borderId="0" xfId="0" applyFont="1"/>
    <xf numFmtId="0" fontId="26" fillId="0" borderId="0" xfId="0" applyFont="1"/>
    <xf numFmtId="0" fontId="26" fillId="0" borderId="0" xfId="0" applyFont="1" applyAlignment="1">
      <alignment wrapText="1"/>
    </xf>
    <xf numFmtId="0" fontId="12" fillId="0" borderId="13" xfId="0" applyFont="1" applyBorder="1"/>
    <xf numFmtId="0" fontId="12" fillId="0" borderId="14" xfId="0" applyFont="1" applyBorder="1"/>
    <xf numFmtId="0" fontId="12" fillId="0" borderId="24" xfId="0" applyFont="1" applyBorder="1" applyAlignment="1">
      <alignment horizontal="center"/>
    </xf>
    <xf numFmtId="0" fontId="13" fillId="0" borderId="9" xfId="0" applyFont="1" applyBorder="1"/>
    <xf numFmtId="10" fontId="13" fillId="0" borderId="24" xfId="0" applyNumberFormat="1" applyFont="1" applyBorder="1"/>
    <xf numFmtId="0" fontId="13" fillId="0" borderId="22" xfId="0" applyFont="1" applyBorder="1"/>
    <xf numFmtId="10" fontId="12" fillId="0" borderId="24" xfId="0" applyNumberFormat="1" applyFont="1" applyBorder="1"/>
    <xf numFmtId="0" fontId="12" fillId="0" borderId="25" xfId="0" applyFont="1" applyBorder="1"/>
    <xf numFmtId="0" fontId="12" fillId="0" borderId="9" xfId="0" applyFont="1" applyBorder="1"/>
    <xf numFmtId="10" fontId="12" fillId="0" borderId="26" xfId="0" applyNumberFormat="1" applyFont="1" applyBorder="1"/>
    <xf numFmtId="0" fontId="28" fillId="0" borderId="22" xfId="0" applyFont="1" applyBorder="1"/>
    <xf numFmtId="0" fontId="28" fillId="0" borderId="0" xfId="0" applyFont="1"/>
    <xf numFmtId="0" fontId="28" fillId="0" borderId="23" xfId="0" applyFont="1" applyBorder="1"/>
    <xf numFmtId="0" fontId="28" fillId="0" borderId="27" xfId="0" applyFont="1" applyBorder="1"/>
    <xf numFmtId="0" fontId="28" fillId="0" borderId="1" xfId="0" applyFont="1" applyBorder="1"/>
    <xf numFmtId="0" fontId="28" fillId="0" borderId="28" xfId="0" applyFont="1" applyBorder="1"/>
    <xf numFmtId="0" fontId="13" fillId="0" borderId="23" xfId="0" applyFont="1" applyBorder="1"/>
    <xf numFmtId="10" fontId="14" fillId="0" borderId="0" xfId="0" applyNumberFormat="1" applyFont="1"/>
    <xf numFmtId="0" fontId="13" fillId="0" borderId="26" xfId="0" applyFont="1" applyBorder="1"/>
    <xf numFmtId="0" fontId="29" fillId="0" borderId="0" xfId="0" applyFont="1"/>
    <xf numFmtId="0" fontId="19" fillId="0" borderId="22" xfId="0" applyFont="1" applyBorder="1"/>
    <xf numFmtId="0" fontId="19" fillId="0" borderId="0" xfId="0" applyFont="1"/>
    <xf numFmtId="10" fontId="13" fillId="0" borderId="23" xfId="0" applyNumberFormat="1" applyFont="1" applyBorder="1"/>
    <xf numFmtId="10" fontId="12" fillId="0" borderId="15" xfId="0" applyNumberFormat="1" applyFont="1" applyBorder="1"/>
    <xf numFmtId="0" fontId="13" fillId="0" borderId="13" xfId="0" applyFont="1" applyBorder="1"/>
    <xf numFmtId="0" fontId="12" fillId="0" borderId="29" xfId="0" applyFont="1" applyBorder="1"/>
    <xf numFmtId="0" fontId="13" fillId="0" borderId="30" xfId="0" applyFont="1" applyBorder="1"/>
    <xf numFmtId="10" fontId="12" fillId="0" borderId="31" xfId="0" applyNumberFormat="1" applyFont="1" applyBorder="1"/>
    <xf numFmtId="44" fontId="3" fillId="4" borderId="2" xfId="0" applyNumberFormat="1" applyFont="1" applyFill="1" applyBorder="1" applyAlignment="1">
      <alignment horizontal="center"/>
    </xf>
    <xf numFmtId="171" fontId="2" fillId="0" borderId="0" xfId="0" applyNumberFormat="1" applyFont="1"/>
    <xf numFmtId="44" fontId="2" fillId="0" borderId="0" xfId="2" applyFont="1"/>
    <xf numFmtId="165" fontId="6" fillId="0" borderId="4" xfId="0" applyNumberFormat="1" applyFont="1" applyBorder="1" applyAlignment="1">
      <alignment horizontal="left" vertical="top" wrapText="1"/>
    </xf>
    <xf numFmtId="167" fontId="12" fillId="0" borderId="2" xfId="1" applyNumberFormat="1" applyFont="1" applyFill="1" applyBorder="1"/>
    <xf numFmtId="49" fontId="13" fillId="3" borderId="2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44" fontId="13" fillId="3" borderId="2" xfId="0" applyNumberFormat="1" applyFont="1" applyFill="1" applyBorder="1"/>
    <xf numFmtId="0" fontId="12" fillId="3" borderId="2" xfId="0" applyFont="1" applyFill="1" applyBorder="1"/>
    <xf numFmtId="0" fontId="12" fillId="3" borderId="2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/>
    </xf>
    <xf numFmtId="43" fontId="13" fillId="3" borderId="2" xfId="1" applyFont="1" applyFill="1" applyBorder="1"/>
    <xf numFmtId="0" fontId="13" fillId="3" borderId="2" xfId="0" applyFont="1" applyFill="1" applyBorder="1"/>
    <xf numFmtId="164" fontId="13" fillId="3" borderId="2" xfId="0" applyNumberFormat="1" applyFont="1" applyFill="1" applyBorder="1"/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10" fontId="1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164" fontId="2" fillId="3" borderId="14" xfId="0" applyNumberFormat="1" applyFont="1" applyFill="1" applyBorder="1" applyAlignment="1">
      <alignment horizontal="center" wrapText="1"/>
    </xf>
    <xf numFmtId="0" fontId="3" fillId="0" borderId="1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left"/>
    </xf>
    <xf numFmtId="2" fontId="3" fillId="0" borderId="2" xfId="0" applyNumberFormat="1" applyFont="1" applyBorder="1" applyAlignment="1">
      <alignment horizontal="center"/>
    </xf>
    <xf numFmtId="43" fontId="3" fillId="0" borderId="16" xfId="1" applyFont="1" applyFill="1" applyBorder="1" applyAlignment="1">
      <alignment horizontal="center"/>
    </xf>
    <xf numFmtId="43" fontId="3" fillId="0" borderId="8" xfId="1" applyFont="1" applyFill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166" fontId="3" fillId="0" borderId="2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3" fillId="0" borderId="16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4" fontId="2" fillId="0" borderId="2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2" fillId="3" borderId="0" xfId="0" applyFont="1" applyFill="1"/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left"/>
    </xf>
    <xf numFmtId="2" fontId="13" fillId="0" borderId="2" xfId="0" applyNumberFormat="1" applyFont="1" applyBorder="1" applyAlignment="1">
      <alignment horizontal="center"/>
    </xf>
    <xf numFmtId="43" fontId="13" fillId="0" borderId="2" xfId="1" applyFont="1" applyFill="1" applyBorder="1" applyAlignment="1">
      <alignment horizontal="left"/>
    </xf>
    <xf numFmtId="49" fontId="12" fillId="0" borderId="16" xfId="0" applyNumberFormat="1" applyFont="1" applyBorder="1" applyAlignment="1">
      <alignment horizontal="center"/>
    </xf>
    <xf numFmtId="49" fontId="12" fillId="0" borderId="14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2" fontId="13" fillId="0" borderId="16" xfId="0" applyNumberFormat="1" applyFont="1" applyBorder="1" applyAlignment="1">
      <alignment horizontal="center"/>
    </xf>
    <xf numFmtId="2" fontId="13" fillId="0" borderId="8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4" fontId="12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3" fillId="0" borderId="0" xfId="0" applyFont="1"/>
    <xf numFmtId="0" fontId="12" fillId="2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49" fontId="12" fillId="3" borderId="16" xfId="0" applyNumberFormat="1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49" fontId="12" fillId="3" borderId="8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left"/>
    </xf>
    <xf numFmtId="2" fontId="13" fillId="3" borderId="2" xfId="0" applyNumberFormat="1" applyFont="1" applyFill="1" applyBorder="1" applyAlignment="1">
      <alignment horizontal="center"/>
    </xf>
    <xf numFmtId="43" fontId="13" fillId="3" borderId="2" xfId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3" borderId="16" xfId="0" applyFont="1" applyFill="1" applyBorder="1"/>
    <xf numFmtId="0" fontId="13" fillId="3" borderId="14" xfId="0" applyFont="1" applyFill="1" applyBorder="1"/>
    <xf numFmtId="0" fontId="13" fillId="3" borderId="8" xfId="0" applyFont="1" applyFill="1" applyBorder="1"/>
    <xf numFmtId="2" fontId="13" fillId="3" borderId="16" xfId="0" applyNumberFormat="1" applyFont="1" applyFill="1" applyBorder="1" applyAlignment="1">
      <alignment horizontal="center"/>
    </xf>
    <xf numFmtId="2" fontId="13" fillId="3" borderId="8" xfId="0" applyNumberFormat="1" applyFont="1" applyFill="1" applyBorder="1" applyAlignment="1">
      <alignment horizontal="center"/>
    </xf>
    <xf numFmtId="0" fontId="13" fillId="3" borderId="16" xfId="0" applyFont="1" applyFill="1" applyBorder="1" applyAlignment="1">
      <alignment horizontal="left"/>
    </xf>
    <xf numFmtId="0" fontId="13" fillId="3" borderId="14" xfId="0" applyFont="1" applyFill="1" applyBorder="1" applyAlignment="1">
      <alignment horizontal="left"/>
    </xf>
    <xf numFmtId="0" fontId="13" fillId="3" borderId="8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 wrapText="1"/>
    </xf>
    <xf numFmtId="0" fontId="13" fillId="3" borderId="16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4" fontId="12" fillId="3" borderId="2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43" fontId="13" fillId="0" borderId="2" xfId="1" applyFont="1" applyFill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16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4" fontId="12" fillId="0" borderId="16" xfId="0" applyNumberFormat="1" applyFont="1" applyBorder="1" applyAlignment="1">
      <alignment horizontal="center" vertical="center" wrapText="1"/>
    </xf>
    <xf numFmtId="44" fontId="12" fillId="0" borderId="8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4" fontId="13" fillId="0" borderId="2" xfId="0" applyNumberFormat="1" applyFont="1" applyBorder="1" applyAlignment="1">
      <alignment horizontal="right" vertical="center" wrapText="1"/>
    </xf>
    <xf numFmtId="44" fontId="13" fillId="0" borderId="16" xfId="1" applyNumberFormat="1" applyFont="1" applyFill="1" applyBorder="1" applyAlignment="1">
      <alignment horizontal="center"/>
    </xf>
    <xf numFmtId="44" fontId="13" fillId="0" borderId="8" xfId="1" applyNumberFormat="1" applyFont="1" applyFill="1" applyBorder="1" applyAlignment="1">
      <alignment horizontal="center"/>
    </xf>
    <xf numFmtId="0" fontId="13" fillId="0" borderId="16" xfId="0" applyFont="1" applyBorder="1"/>
    <xf numFmtId="0" fontId="13" fillId="0" borderId="14" xfId="0" applyFont="1" applyBorder="1"/>
    <xf numFmtId="0" fontId="13" fillId="0" borderId="8" xfId="0" applyFont="1" applyBorder="1"/>
    <xf numFmtId="0" fontId="12" fillId="0" borderId="1" xfId="0" applyFont="1" applyBorder="1" applyAlignment="1">
      <alignment horizontal="center" vertical="center"/>
    </xf>
    <xf numFmtId="0" fontId="19" fillId="0" borderId="2" xfId="4" applyFont="1" applyBorder="1" applyAlignment="1">
      <alignment horizontal="left"/>
    </xf>
    <xf numFmtId="0" fontId="13" fillId="0" borderId="2" xfId="5" applyNumberFormat="1" applyFont="1" applyBorder="1" applyAlignment="1">
      <alignment horizontal="center"/>
    </xf>
    <xf numFmtId="0" fontId="20" fillId="0" borderId="2" xfId="4" applyFont="1" applyBorder="1" applyAlignment="1">
      <alignment horizontal="center"/>
    </xf>
    <xf numFmtId="168" fontId="13" fillId="0" borderId="2" xfId="5" applyFont="1" applyBorder="1" applyAlignment="1">
      <alignment horizontal="center"/>
    </xf>
    <xf numFmtId="0" fontId="19" fillId="0" borderId="16" xfId="4" applyFont="1" applyBorder="1" applyAlignment="1">
      <alignment horizontal="center"/>
    </xf>
    <xf numFmtId="0" fontId="19" fillId="0" borderId="14" xfId="4" applyFont="1" applyBorder="1" applyAlignment="1">
      <alignment horizontal="center"/>
    </xf>
    <xf numFmtId="0" fontId="19" fillId="0" borderId="8" xfId="4" applyFont="1" applyBorder="1" applyAlignment="1">
      <alignment horizontal="center"/>
    </xf>
    <xf numFmtId="168" fontId="13" fillId="4" borderId="2" xfId="5" applyFont="1" applyFill="1" applyBorder="1" applyAlignment="1">
      <alignment horizontal="center"/>
    </xf>
    <xf numFmtId="0" fontId="13" fillId="3" borderId="2" xfId="5" applyNumberFormat="1" applyFont="1" applyFill="1" applyBorder="1" applyAlignment="1">
      <alignment horizontal="center"/>
    </xf>
    <xf numFmtId="2" fontId="13" fillId="3" borderId="2" xfId="5" applyNumberFormat="1" applyFont="1" applyFill="1" applyBorder="1" applyAlignment="1">
      <alignment horizontal="center"/>
    </xf>
    <xf numFmtId="1" fontId="13" fillId="3" borderId="2" xfId="5" applyNumberFormat="1" applyFont="1" applyFill="1" applyBorder="1" applyAlignment="1">
      <alignment horizontal="center"/>
    </xf>
    <xf numFmtId="9" fontId="13" fillId="0" borderId="2" xfId="5" applyNumberFormat="1" applyFont="1" applyBorder="1" applyAlignment="1">
      <alignment horizontal="center"/>
    </xf>
    <xf numFmtId="0" fontId="20" fillId="0" borderId="2" xfId="4" applyFont="1" applyBorder="1" applyAlignment="1">
      <alignment horizontal="center" wrapText="1"/>
    </xf>
    <xf numFmtId="168" fontId="19" fillId="0" borderId="2" xfId="4" applyNumberFormat="1" applyFont="1" applyBorder="1" applyAlignment="1">
      <alignment horizontal="center"/>
    </xf>
    <xf numFmtId="169" fontId="19" fillId="0" borderId="2" xfId="4" applyNumberFormat="1" applyFont="1" applyBorder="1" applyAlignment="1">
      <alignment horizontal="center"/>
    </xf>
    <xf numFmtId="0" fontId="19" fillId="0" borderId="2" xfId="4" applyFont="1" applyBorder="1" applyAlignment="1">
      <alignment horizontal="center"/>
    </xf>
    <xf numFmtId="0" fontId="20" fillId="5" borderId="2" xfId="4" applyFont="1" applyFill="1" applyBorder="1" applyAlignment="1">
      <alignment horizontal="center"/>
    </xf>
    <xf numFmtId="168" fontId="20" fillId="5" borderId="2" xfId="4" applyNumberFormat="1" applyFont="1" applyFill="1" applyBorder="1" applyAlignment="1">
      <alignment horizontal="center"/>
    </xf>
    <xf numFmtId="169" fontId="20" fillId="5" borderId="2" xfId="4" applyNumberFormat="1" applyFont="1" applyFill="1" applyBorder="1" applyAlignment="1">
      <alignment horizontal="center"/>
    </xf>
    <xf numFmtId="0" fontId="20" fillId="2" borderId="0" xfId="4" applyFont="1" applyFill="1" applyAlignment="1">
      <alignment horizontal="center"/>
    </xf>
    <xf numFmtId="0" fontId="20" fillId="0" borderId="0" xfId="4" applyFont="1" applyAlignment="1">
      <alignment horizontal="center"/>
    </xf>
    <xf numFmtId="2" fontId="13" fillId="0" borderId="2" xfId="5" applyNumberFormat="1" applyFont="1" applyBorder="1" applyAlignment="1">
      <alignment horizontal="center"/>
    </xf>
    <xf numFmtId="1" fontId="13" fillId="0" borderId="2" xfId="5" applyNumberFormat="1" applyFont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3" fillId="0" borderId="3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3" borderId="19" xfId="0" applyFont="1" applyFill="1" applyBorder="1"/>
    <xf numFmtId="0" fontId="12" fillId="3" borderId="20" xfId="0" applyFont="1" applyFill="1" applyBorder="1"/>
    <xf numFmtId="0" fontId="12" fillId="3" borderId="21" xfId="0" applyFont="1" applyFill="1" applyBorder="1"/>
    <xf numFmtId="0" fontId="12" fillId="3" borderId="22" xfId="0" applyFont="1" applyFill="1" applyBorder="1"/>
    <xf numFmtId="0" fontId="12" fillId="3" borderId="23" xfId="0" applyFont="1" applyFill="1" applyBorder="1"/>
    <xf numFmtId="0" fontId="27" fillId="2" borderId="22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7" fillId="2" borderId="23" xfId="0" applyFont="1" applyFill="1" applyBorder="1" applyAlignment="1">
      <alignment horizontal="center"/>
    </xf>
    <xf numFmtId="0" fontId="13" fillId="0" borderId="25" xfId="0" applyFont="1" applyBorder="1"/>
    <xf numFmtId="0" fontId="13" fillId="0" borderId="9" xfId="0" applyFont="1" applyBorder="1"/>
    <xf numFmtId="0" fontId="20" fillId="3" borderId="2" xfId="4" applyFont="1" applyFill="1" applyBorder="1" applyAlignment="1">
      <alignment horizontal="center"/>
    </xf>
    <xf numFmtId="0" fontId="19" fillId="3" borderId="2" xfId="4" applyFont="1" applyFill="1" applyBorder="1" applyAlignment="1">
      <alignment horizontal="left"/>
    </xf>
    <xf numFmtId="168" fontId="13" fillId="3" borderId="2" xfId="5" applyFont="1" applyFill="1" applyBorder="1" applyAlignment="1">
      <alignment horizontal="center"/>
    </xf>
    <xf numFmtId="9" fontId="13" fillId="3" borderId="2" xfId="5" applyNumberFormat="1" applyFont="1" applyFill="1" applyBorder="1" applyAlignment="1">
      <alignment horizontal="center"/>
    </xf>
    <xf numFmtId="0" fontId="19" fillId="3" borderId="16" xfId="4" applyFont="1" applyFill="1" applyBorder="1" applyAlignment="1">
      <alignment horizontal="center"/>
    </xf>
    <xf numFmtId="0" fontId="19" fillId="3" borderId="14" xfId="4" applyFont="1" applyFill="1" applyBorder="1" applyAlignment="1">
      <alignment horizontal="center"/>
    </xf>
    <xf numFmtId="0" fontId="19" fillId="3" borderId="8" xfId="4" applyFont="1" applyFill="1" applyBorder="1" applyAlignment="1">
      <alignment horizontal="center"/>
    </xf>
    <xf numFmtId="170" fontId="19" fillId="3" borderId="2" xfId="5" applyNumberFormat="1" applyFont="1" applyFill="1" applyBorder="1" applyAlignment="1">
      <alignment horizontal="center"/>
    </xf>
    <xf numFmtId="4" fontId="19" fillId="3" borderId="2" xfId="5" applyNumberFormat="1" applyFont="1" applyFill="1" applyBorder="1" applyAlignment="1">
      <alignment horizontal="center"/>
    </xf>
    <xf numFmtId="168" fontId="19" fillId="3" borderId="2" xfId="5" applyFont="1" applyFill="1" applyBorder="1" applyAlignment="1">
      <alignment horizontal="center"/>
    </xf>
    <xf numFmtId="4" fontId="13" fillId="3" borderId="2" xfId="5" applyNumberFormat="1" applyFont="1" applyFill="1" applyBorder="1" applyAlignment="1">
      <alignment horizontal="center"/>
    </xf>
    <xf numFmtId="0" fontId="20" fillId="3" borderId="2" xfId="4" applyFont="1" applyFill="1" applyBorder="1" applyAlignment="1">
      <alignment horizontal="center" wrapText="1"/>
    </xf>
  </cellXfs>
  <cellStyles count="6">
    <cellStyle name="Moeda" xfId="2" builtinId="4"/>
    <cellStyle name="Moeda 2" xfId="5" xr:uid="{3107C770-CF88-464B-BDEB-85D5EF58B423}"/>
    <cellStyle name="Normal" xfId="0" builtinId="0"/>
    <cellStyle name="Normal 3" xfId="4" xr:uid="{E41DBB7E-F2D4-4AFB-9B55-65A6990EA608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16</xdr:row>
          <xdr:rowOff>0</xdr:rowOff>
        </xdr:from>
        <xdr:to>
          <xdr:col>1</xdr:col>
          <xdr:colOff>3752850</xdr:colOff>
          <xdr:row>19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F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TUALIZADA%20EM%2025-05\28-05-26\PLANILHA%20AJUSTADA%20REV%203,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Lim.%20Urb\REVISADO%20EM%2001-10-2026\Planilha%20VG%20rev.xlsx" TargetMode="External"/><Relationship Id="rId1" Type="http://schemas.openxmlformats.org/officeDocument/2006/relationships/externalLinkPath" Target="file:///F:\Lim.%20Urb\REVISADO%20EM%2001-10-2026\Planilha%20VG%20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RESUMO"/>
      <sheetName val="SALÁRIOS"/>
      <sheetName val="VARRIÇÃO MANUAL"/>
      <sheetName val="EQUIPE"/>
      <sheetName val="FITO "/>
      <sheetName val="PODA"/>
      <sheetName val="VARRIÇÃO MECANIZADA"/>
      <sheetName val="PINTURA"/>
      <sheetName val="ROÇAGEM"/>
      <sheetName val="BANHEIROS QUIMICOS"/>
      <sheetName val="ADMINISTRAÇÃO LOCAL"/>
      <sheetName val="EQUIP. ROÇAGEM"/>
      <sheetName val="CAMINHÃO CAÇAMBA"/>
      <sheetName val="MICROONIBUS"/>
      <sheetName val="CAMINHÃO CARROCERIA"/>
      <sheetName val="VAN"/>
      <sheetName val="VEICULO UTILITARIO"/>
      <sheetName val="ENCARGOS "/>
      <sheetName val="BDI"/>
    </sheetNames>
    <sheetDataSet>
      <sheetData sheetId="0"/>
      <sheetData sheetId="1">
        <row r="12">
          <cell r="C12">
            <v>3236.7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ral"/>
      <sheetName val="Resumo"/>
      <sheetName val="Tabela de Salários "/>
      <sheetName val="Varrição Manual "/>
      <sheetName val="Varrição Mecanizada "/>
      <sheetName val="Equipe Volante "/>
      <sheetName val="Roçagem Mec"/>
      <sheetName val="Poda"/>
      <sheetName val="Fito"/>
      <sheetName val="Pintura de meio "/>
      <sheetName val="Admin. Local"/>
      <sheetName val="Van"/>
      <sheetName val="Trator com roçadeira acoplada "/>
      <sheetName val="Caminhão Caçamba"/>
      <sheetName val="Caminhão carroceria"/>
      <sheetName val="Veiculo Utilitário"/>
      <sheetName val="BDI"/>
      <sheetName val="Encargos Sociais "/>
    </sheetNames>
    <sheetDataSet>
      <sheetData sheetId="0"/>
      <sheetData sheetId="1">
        <row r="7">
          <cell r="D7" t="str">
            <v>m²</v>
          </cell>
        </row>
        <row r="8">
          <cell r="C8" t="str">
            <v>Varrição mecanizada</v>
          </cell>
          <cell r="D8" t="str">
            <v>m²</v>
          </cell>
        </row>
        <row r="9">
          <cell r="C9" t="str">
            <v>Equipe   volante   de limpeza urbana</v>
          </cell>
          <cell r="D9" t="str">
            <v>m²</v>
          </cell>
          <cell r="E9">
            <v>624000</v>
          </cell>
        </row>
        <row r="10">
          <cell r="C10" t="str">
            <v>Roçagem mecanizada</v>
          </cell>
          <cell r="D10" t="str">
            <v>hora/equipe</v>
          </cell>
          <cell r="E10">
            <v>352</v>
          </cell>
        </row>
        <row r="11">
          <cell r="C11" t="str">
            <v>Poda  de  árvores  e arbustos</v>
          </cell>
        </row>
        <row r="12">
          <cell r="C12" t="str">
            <v>Serviço   fitossanitário em áreas verdes</v>
          </cell>
        </row>
        <row r="13">
          <cell r="D13" t="str">
            <v>metro linear</v>
          </cell>
        </row>
        <row r="14">
          <cell r="C14" t="str">
            <v>Administração local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8E57-E896-4617-AE79-ECF1EEA726A4}">
  <sheetPr>
    <tabColor theme="9" tint="0.79998168889431442"/>
  </sheetPr>
  <dimension ref="A1:N33"/>
  <sheetViews>
    <sheetView view="pageBreakPreview" topLeftCell="A4" zoomScale="90" zoomScaleNormal="90" zoomScaleSheetLayoutView="90" workbookViewId="0">
      <selection activeCell="G27" sqref="G27"/>
    </sheetView>
  </sheetViews>
  <sheetFormatPr defaultColWidth="9.140625" defaultRowHeight="14.25" x14ac:dyDescent="0.2"/>
  <cols>
    <col min="1" max="1" width="9.140625" style="4"/>
    <col min="2" max="2" width="6.28515625" style="2" bestFit="1" customWidth="1"/>
    <col min="3" max="3" width="45.140625" style="4" customWidth="1"/>
    <col min="4" max="4" width="14.5703125" style="2" bestFit="1" customWidth="1"/>
    <col min="5" max="6" width="22.28515625" style="2" customWidth="1"/>
    <col min="7" max="7" width="26.28515625" style="2" customWidth="1"/>
    <col min="8" max="8" width="24.28515625" style="2" customWidth="1"/>
    <col min="9" max="9" width="29.7109375" style="3" bestFit="1" customWidth="1"/>
    <col min="10" max="10" width="25.42578125" style="4" customWidth="1"/>
    <col min="11" max="11" width="15.7109375" style="4" bestFit="1" customWidth="1"/>
    <col min="12" max="12" width="20.140625" style="4" bestFit="1" customWidth="1"/>
    <col min="13" max="13" width="16.5703125" style="4" customWidth="1"/>
    <col min="14" max="14" width="24.5703125" style="4" customWidth="1"/>
    <col min="15" max="16384" width="9.140625" style="4"/>
  </cols>
  <sheetData>
    <row r="1" spans="1:14" ht="15" x14ac:dyDescent="0.25">
      <c r="A1" s="1"/>
      <c r="B1" s="1"/>
      <c r="C1" s="1"/>
    </row>
    <row r="2" spans="1:14" ht="15" x14ac:dyDescent="0.25">
      <c r="A2" s="1"/>
      <c r="B2" s="1"/>
      <c r="C2" s="1"/>
    </row>
    <row r="3" spans="1:14" s="1" customFormat="1" ht="15" x14ac:dyDescent="0.25">
      <c r="B3" s="219"/>
      <c r="C3" s="219"/>
      <c r="D3" s="219"/>
      <c r="E3" s="219"/>
      <c r="F3" s="219"/>
      <c r="G3" s="219"/>
      <c r="H3" s="219"/>
      <c r="I3" s="219"/>
    </row>
    <row r="4" spans="1:14" s="1" customFormat="1" ht="15" x14ac:dyDescent="0.25">
      <c r="B4" s="26"/>
      <c r="C4" s="27"/>
      <c r="D4" s="2"/>
      <c r="E4" s="28"/>
      <c r="F4" s="28"/>
      <c r="G4" s="28"/>
      <c r="H4" s="28"/>
      <c r="I4" s="29"/>
    </row>
    <row r="5" spans="1:14" s="1" customFormat="1" ht="15" x14ac:dyDescent="0.25">
      <c r="B5" s="26"/>
      <c r="C5" s="27"/>
      <c r="D5" s="2"/>
      <c r="E5" s="28"/>
      <c r="F5" s="28"/>
      <c r="G5" s="28"/>
      <c r="H5" s="28"/>
      <c r="I5" s="29"/>
    </row>
    <row r="6" spans="1:14" s="1" customFormat="1" ht="15" x14ac:dyDescent="0.25">
      <c r="B6" s="26"/>
      <c r="C6" s="27"/>
      <c r="D6" s="2"/>
      <c r="E6" s="28"/>
      <c r="F6" s="28"/>
      <c r="G6" s="28"/>
      <c r="H6" s="28"/>
      <c r="I6" s="29"/>
    </row>
    <row r="7" spans="1:14" s="1" customFormat="1" ht="15" x14ac:dyDescent="0.25">
      <c r="B7" s="26"/>
      <c r="C7" s="27"/>
      <c r="D7" s="2"/>
      <c r="E7" s="28"/>
      <c r="F7" s="28"/>
      <c r="G7" s="28"/>
      <c r="H7" s="28"/>
      <c r="I7" s="29"/>
    </row>
    <row r="8" spans="1:14" s="1" customFormat="1" ht="15" x14ac:dyDescent="0.25">
      <c r="B8" s="26"/>
      <c r="C8" s="30"/>
      <c r="D8" s="28"/>
      <c r="E8" s="2"/>
      <c r="F8" s="2"/>
      <c r="G8" s="2"/>
      <c r="H8" s="2"/>
      <c r="I8" s="31"/>
    </row>
    <row r="9" spans="1:14" ht="15" x14ac:dyDescent="0.2">
      <c r="B9" s="220" t="s">
        <v>0</v>
      </c>
      <c r="C9" s="220"/>
      <c r="D9" s="220"/>
      <c r="E9" s="220"/>
      <c r="F9" s="220"/>
      <c r="G9" s="220"/>
      <c r="H9" s="220"/>
      <c r="I9" s="220"/>
      <c r="J9" s="5"/>
      <c r="K9" s="5"/>
      <c r="L9" s="5"/>
      <c r="M9" s="5"/>
    </row>
    <row r="10" spans="1:14" ht="15" x14ac:dyDescent="0.2">
      <c r="B10" s="216" t="s">
        <v>1</v>
      </c>
      <c r="C10" s="216"/>
      <c r="D10" s="216"/>
      <c r="E10" s="216"/>
      <c r="F10" s="216"/>
      <c r="G10" s="216"/>
      <c r="H10" s="216"/>
      <c r="I10" s="216"/>
      <c r="J10" s="6"/>
    </row>
    <row r="11" spans="1:14" ht="15" x14ac:dyDescent="0.2">
      <c r="B11" s="7" t="s">
        <v>2</v>
      </c>
      <c r="C11" s="7" t="s">
        <v>3</v>
      </c>
      <c r="D11" s="7" t="s">
        <v>4</v>
      </c>
      <c r="E11" s="7" t="s">
        <v>5</v>
      </c>
      <c r="F11" s="7" t="s">
        <v>6</v>
      </c>
      <c r="G11" s="7" t="s">
        <v>7</v>
      </c>
      <c r="H11" s="7" t="s">
        <v>8</v>
      </c>
      <c r="I11" s="8" t="s">
        <v>9</v>
      </c>
      <c r="J11" s="6"/>
    </row>
    <row r="12" spans="1:14" s="1" customFormat="1" ht="15.75" x14ac:dyDescent="0.25">
      <c r="B12" s="9">
        <v>1</v>
      </c>
      <c r="C12" s="10" t="s">
        <v>10</v>
      </c>
      <c r="D12" s="10" t="s">
        <v>11</v>
      </c>
      <c r="E12" s="11">
        <v>31200000</v>
      </c>
      <c r="F12" s="11">
        <f>E12/12</f>
        <v>2600000</v>
      </c>
      <c r="G12" s="12"/>
      <c r="H12" s="12">
        <f>G12*F12</f>
        <v>0</v>
      </c>
      <c r="I12" s="32">
        <f>E12*G12</f>
        <v>0</v>
      </c>
      <c r="J12" s="13"/>
      <c r="K12" s="14"/>
      <c r="L12" s="15"/>
      <c r="M12" s="199"/>
      <c r="N12" s="200"/>
    </row>
    <row r="13" spans="1:14" s="1" customFormat="1" ht="15.75" x14ac:dyDescent="0.25">
      <c r="B13" s="9">
        <v>2</v>
      </c>
      <c r="C13" s="10" t="s">
        <v>12</v>
      </c>
      <c r="D13" s="10" t="s">
        <v>11</v>
      </c>
      <c r="E13" s="11">
        <v>7920000</v>
      </c>
      <c r="F13" s="11">
        <f t="shared" ref="F13:F19" si="0">E13/12</f>
        <v>660000</v>
      </c>
      <c r="G13" s="12"/>
      <c r="H13" s="12">
        <f t="shared" ref="H13:H18" si="1">G13*F13</f>
        <v>0</v>
      </c>
      <c r="I13" s="32">
        <f t="shared" ref="I13:I17" si="2">E13*G13</f>
        <v>0</v>
      </c>
      <c r="J13" s="13"/>
      <c r="K13" s="14"/>
      <c r="L13" s="15"/>
      <c r="M13" s="199"/>
      <c r="N13" s="200"/>
    </row>
    <row r="14" spans="1:14" s="1" customFormat="1" ht="15.75" x14ac:dyDescent="0.25">
      <c r="B14" s="9">
        <v>3</v>
      </c>
      <c r="C14" s="10" t="s">
        <v>13</v>
      </c>
      <c r="D14" s="10" t="s">
        <v>11</v>
      </c>
      <c r="E14" s="11">
        <v>7488000</v>
      </c>
      <c r="F14" s="11">
        <f t="shared" si="0"/>
        <v>624000</v>
      </c>
      <c r="G14" s="12"/>
      <c r="H14" s="12">
        <f t="shared" si="1"/>
        <v>0</v>
      </c>
      <c r="I14" s="32">
        <f t="shared" si="2"/>
        <v>0</v>
      </c>
      <c r="J14" s="13"/>
      <c r="K14" s="14"/>
      <c r="L14" s="15"/>
      <c r="M14" s="199"/>
      <c r="N14" s="200"/>
    </row>
    <row r="15" spans="1:14" s="1" customFormat="1" ht="15.75" x14ac:dyDescent="0.25">
      <c r="B15" s="9">
        <v>4</v>
      </c>
      <c r="C15" s="10" t="s">
        <v>14</v>
      </c>
      <c r="D15" s="10" t="s">
        <v>15</v>
      </c>
      <c r="E15" s="11">
        <v>4224</v>
      </c>
      <c r="F15" s="11">
        <f t="shared" si="0"/>
        <v>352</v>
      </c>
      <c r="G15" s="12"/>
      <c r="H15" s="12">
        <f t="shared" si="1"/>
        <v>0</v>
      </c>
      <c r="I15" s="32">
        <f t="shared" si="2"/>
        <v>0</v>
      </c>
      <c r="J15" s="13"/>
      <c r="K15" s="14"/>
      <c r="L15" s="15"/>
      <c r="M15" s="199"/>
      <c r="N15" s="200"/>
    </row>
    <row r="16" spans="1:14" s="1" customFormat="1" ht="15.75" x14ac:dyDescent="0.25">
      <c r="B16" s="9">
        <v>5</v>
      </c>
      <c r="C16" s="10" t="s">
        <v>16</v>
      </c>
      <c r="D16" s="10" t="s">
        <v>15</v>
      </c>
      <c r="E16" s="11">
        <v>2112</v>
      </c>
      <c r="F16" s="11">
        <f t="shared" si="0"/>
        <v>176</v>
      </c>
      <c r="G16" s="12"/>
      <c r="H16" s="12">
        <f t="shared" si="1"/>
        <v>0</v>
      </c>
      <c r="I16" s="32">
        <f t="shared" si="2"/>
        <v>0</v>
      </c>
      <c r="J16" s="13"/>
      <c r="K16" s="14"/>
      <c r="L16" s="15"/>
      <c r="M16" s="199"/>
      <c r="N16" s="200"/>
    </row>
    <row r="17" spans="2:14" s="1" customFormat="1" ht="15.75" x14ac:dyDescent="0.25">
      <c r="B17" s="16">
        <v>6</v>
      </c>
      <c r="C17" s="10" t="s">
        <v>17</v>
      </c>
      <c r="D17" s="10" t="s">
        <v>11</v>
      </c>
      <c r="E17" s="11">
        <v>2054472</v>
      </c>
      <c r="F17" s="11">
        <f t="shared" si="0"/>
        <v>171206</v>
      </c>
      <c r="G17" s="12"/>
      <c r="H17" s="12">
        <f t="shared" si="1"/>
        <v>0</v>
      </c>
      <c r="I17" s="32">
        <f t="shared" si="2"/>
        <v>0</v>
      </c>
      <c r="J17" s="13"/>
      <c r="K17" s="14"/>
      <c r="L17" s="15"/>
      <c r="M17" s="199"/>
      <c r="N17" s="200"/>
    </row>
    <row r="18" spans="2:14" s="1" customFormat="1" ht="24" customHeight="1" x14ac:dyDescent="0.25">
      <c r="B18" s="17">
        <v>7</v>
      </c>
      <c r="C18" s="18" t="s">
        <v>18</v>
      </c>
      <c r="D18" s="10" t="s">
        <v>19</v>
      </c>
      <c r="E18" s="11">
        <v>1872000</v>
      </c>
      <c r="F18" s="11">
        <f t="shared" si="0"/>
        <v>156000</v>
      </c>
      <c r="G18" s="201"/>
      <c r="H18" s="12">
        <f t="shared" si="1"/>
        <v>0</v>
      </c>
      <c r="I18" s="32">
        <f>H18*12</f>
        <v>0</v>
      </c>
      <c r="J18" s="13"/>
      <c r="K18" s="14"/>
      <c r="L18" s="15"/>
      <c r="M18" s="199"/>
      <c r="N18" s="200"/>
    </row>
    <row r="19" spans="2:14" s="1" customFormat="1" ht="15.75" x14ac:dyDescent="0.25">
      <c r="B19" s="19">
        <v>8</v>
      </c>
      <c r="C19" s="20" t="s">
        <v>21</v>
      </c>
      <c r="D19" s="21" t="s">
        <v>22</v>
      </c>
      <c r="E19" s="22">
        <v>12</v>
      </c>
      <c r="F19" s="22">
        <f t="shared" si="0"/>
        <v>1</v>
      </c>
      <c r="G19" s="12"/>
      <c r="H19" s="23">
        <f>F19*G19</f>
        <v>0</v>
      </c>
      <c r="I19" s="32">
        <f>E19*G19</f>
        <v>0</v>
      </c>
      <c r="J19" s="13"/>
      <c r="K19" s="14"/>
      <c r="L19" s="15"/>
      <c r="M19" s="199"/>
      <c r="N19" s="200"/>
    </row>
    <row r="20" spans="2:14" s="1" customFormat="1" ht="15.75" x14ac:dyDescent="0.25">
      <c r="B20" s="217" t="s">
        <v>8</v>
      </c>
      <c r="C20" s="217"/>
      <c r="D20" s="217"/>
      <c r="E20" s="217"/>
      <c r="F20" s="217"/>
      <c r="G20" s="217"/>
      <c r="H20" s="217"/>
      <c r="I20" s="24">
        <f>I21/12</f>
        <v>0</v>
      </c>
      <c r="J20" s="13"/>
      <c r="K20" s="14"/>
      <c r="L20" s="15"/>
      <c r="N20" s="200"/>
    </row>
    <row r="21" spans="2:14" s="1" customFormat="1" ht="15.75" customHeight="1" x14ac:dyDescent="0.25">
      <c r="B21" s="218" t="s">
        <v>23</v>
      </c>
      <c r="C21" s="218"/>
      <c r="D21" s="218"/>
      <c r="E21" s="218"/>
      <c r="F21" s="218"/>
      <c r="G21" s="218"/>
      <c r="H21" s="218"/>
      <c r="I21" s="33">
        <f>SUM(I12:I19)</f>
        <v>0</v>
      </c>
      <c r="J21" s="13"/>
      <c r="K21" s="14"/>
      <c r="L21" s="15"/>
      <c r="N21" s="200"/>
    </row>
    <row r="22" spans="2:14" s="1" customFormat="1" ht="15.75" customHeight="1" x14ac:dyDescent="0.25">
      <c r="J22" s="25"/>
      <c r="K22" s="14"/>
    </row>
    <row r="23" spans="2:14" s="1" customFormat="1" ht="15" x14ac:dyDescent="0.25">
      <c r="B23" s="219"/>
      <c r="C23" s="219"/>
      <c r="D23" s="219"/>
      <c r="E23" s="219"/>
      <c r="F23" s="219"/>
      <c r="G23" s="219"/>
      <c r="H23" s="219"/>
      <c r="I23" s="219"/>
    </row>
    <row r="24" spans="2:14" s="1" customFormat="1" ht="15" x14ac:dyDescent="0.25">
      <c r="B24" s="26"/>
      <c r="C24" s="27"/>
      <c r="D24" s="2"/>
      <c r="E24" s="28"/>
      <c r="F24" s="28"/>
      <c r="G24" s="28"/>
      <c r="H24" s="28"/>
      <c r="I24" s="29"/>
    </row>
    <row r="25" spans="2:14" x14ac:dyDescent="0.2">
      <c r="B25" s="34"/>
      <c r="C25" s="34"/>
      <c r="D25" s="34"/>
      <c r="E25" s="35"/>
      <c r="F25" s="35"/>
      <c r="G25" s="35"/>
      <c r="H25" s="35"/>
      <c r="I25" s="36"/>
    </row>
    <row r="26" spans="2:14" x14ac:dyDescent="0.2">
      <c r="B26" s="34"/>
      <c r="C26" s="34"/>
      <c r="D26" s="34"/>
      <c r="E26" s="34"/>
      <c r="F26" s="34"/>
      <c r="G26" s="34"/>
      <c r="H26" s="34"/>
      <c r="I26" s="36"/>
    </row>
    <row r="27" spans="2:14" ht="15" x14ac:dyDescent="0.25">
      <c r="B27" s="37"/>
      <c r="C27" s="37"/>
      <c r="D27" s="37"/>
      <c r="E27" s="37"/>
      <c r="F27" s="37"/>
      <c r="G27" s="37"/>
      <c r="H27" s="37"/>
      <c r="I27" s="38"/>
    </row>
    <row r="28" spans="2:14" x14ac:dyDescent="0.2">
      <c r="I28" s="31"/>
    </row>
    <row r="29" spans="2:14" x14ac:dyDescent="0.2">
      <c r="E29" s="39"/>
      <c r="F29" s="39"/>
      <c r="G29" s="39"/>
      <c r="H29" s="39"/>
      <c r="I29" s="31"/>
    </row>
    <row r="30" spans="2:14" x14ac:dyDescent="0.2">
      <c r="E30" s="40"/>
      <c r="F30" s="40"/>
      <c r="G30" s="40"/>
      <c r="H30" s="40"/>
    </row>
    <row r="31" spans="2:14" x14ac:dyDescent="0.2">
      <c r="E31" s="39"/>
      <c r="F31" s="39"/>
      <c r="G31" s="39"/>
      <c r="H31" s="39"/>
    </row>
    <row r="32" spans="2:14" x14ac:dyDescent="0.2">
      <c r="E32" s="39"/>
      <c r="F32" s="39"/>
      <c r="G32" s="39"/>
      <c r="H32" s="39"/>
    </row>
    <row r="33" spans="5:8" x14ac:dyDescent="0.2">
      <c r="E33" s="39"/>
      <c r="F33" s="39"/>
      <c r="G33" s="39"/>
      <c r="H33" s="39"/>
    </row>
  </sheetData>
  <mergeCells count="6">
    <mergeCell ref="B10:I10"/>
    <mergeCell ref="B20:H20"/>
    <mergeCell ref="B21:H21"/>
    <mergeCell ref="B23:I23"/>
    <mergeCell ref="B3:I3"/>
    <mergeCell ref="B9:I9"/>
  </mergeCells>
  <pageMargins left="0.511811024" right="0.511811024" top="0.78740157499999996" bottom="0.78740157499999996" header="0.31496062000000002" footer="0.31496062000000002"/>
  <pageSetup paperSize="9" scale="46" orientation="portrait" horizontalDpi="300" verticalDpi="30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E98A-19AF-42F2-85FC-901F11E4D8F7}">
  <sheetPr>
    <tabColor theme="9" tint="0.79998168889431442"/>
  </sheetPr>
  <dimension ref="A1:F39"/>
  <sheetViews>
    <sheetView view="pageBreakPreview" topLeftCell="A2" zoomScale="90" zoomScaleNormal="100" zoomScaleSheetLayoutView="90" workbookViewId="0">
      <selection activeCell="C5" sqref="C5:C24"/>
    </sheetView>
  </sheetViews>
  <sheetFormatPr defaultRowHeight="14.25" x14ac:dyDescent="0.2"/>
  <cols>
    <col min="1" max="1" width="9.140625" style="4"/>
    <col min="2" max="2" width="74.5703125" style="4" customWidth="1"/>
    <col min="3" max="3" width="19.5703125" style="2" customWidth="1"/>
    <col min="4" max="4" width="30.85546875" style="4" customWidth="1"/>
    <col min="5" max="5" width="47.85546875" style="4" customWidth="1"/>
    <col min="6" max="6" width="14.28515625" style="4" customWidth="1"/>
    <col min="7" max="16384" width="9.140625" style="4"/>
  </cols>
  <sheetData>
    <row r="1" spans="1:6" ht="28.5" customHeight="1" x14ac:dyDescent="0.25">
      <c r="A1" s="222" t="s">
        <v>24</v>
      </c>
      <c r="B1" s="223"/>
      <c r="C1" s="223"/>
      <c r="D1" s="223"/>
      <c r="E1" s="223"/>
      <c r="F1" s="224"/>
    </row>
    <row r="2" spans="1:6" ht="33" customHeight="1" x14ac:dyDescent="0.25">
      <c r="A2" s="225" t="s">
        <v>25</v>
      </c>
      <c r="B2" s="226"/>
      <c r="C2" s="226"/>
      <c r="D2" s="226"/>
      <c r="E2" s="226"/>
      <c r="F2" s="227"/>
    </row>
    <row r="3" spans="1:6" ht="15" customHeight="1" x14ac:dyDescent="0.25">
      <c r="A3" s="226" t="s">
        <v>26</v>
      </c>
      <c r="B3" s="226"/>
      <c r="C3" s="226"/>
      <c r="D3" s="228">
        <v>1621</v>
      </c>
      <c r="E3" s="228"/>
      <c r="F3" s="228"/>
    </row>
    <row r="4" spans="1:6" ht="64.5" customHeight="1" x14ac:dyDescent="0.2">
      <c r="A4" s="41" t="s">
        <v>27</v>
      </c>
      <c r="B4" s="41" t="s">
        <v>28</v>
      </c>
      <c r="C4" s="42" t="s">
        <v>29</v>
      </c>
      <c r="D4" s="43" t="s">
        <v>30</v>
      </c>
      <c r="E4" s="43" t="s">
        <v>31</v>
      </c>
      <c r="F4" s="43" t="s">
        <v>32</v>
      </c>
    </row>
    <row r="5" spans="1:6" x14ac:dyDescent="0.2">
      <c r="A5" s="41">
        <v>1</v>
      </c>
      <c r="B5" s="44" t="s">
        <v>33</v>
      </c>
      <c r="C5" s="45"/>
      <c r="D5" s="46">
        <f>C5*40%</f>
        <v>0</v>
      </c>
      <c r="E5" s="46" t="s">
        <v>34</v>
      </c>
      <c r="F5" s="47">
        <f t="shared" ref="F5:F24" si="0">SUM(C5:D5)</f>
        <v>0</v>
      </c>
    </row>
    <row r="6" spans="1:6" x14ac:dyDescent="0.2">
      <c r="A6" s="48">
        <v>2</v>
      </c>
      <c r="B6" s="44" t="s">
        <v>35</v>
      </c>
      <c r="C6" s="45"/>
      <c r="D6" s="46">
        <f t="shared" ref="D6:D8" si="1">C6*40%</f>
        <v>0</v>
      </c>
      <c r="E6" s="46" t="s">
        <v>34</v>
      </c>
      <c r="F6" s="47">
        <f t="shared" si="0"/>
        <v>0</v>
      </c>
    </row>
    <row r="7" spans="1:6" x14ac:dyDescent="0.2">
      <c r="A7" s="48">
        <v>3</v>
      </c>
      <c r="B7" s="44" t="s">
        <v>36</v>
      </c>
      <c r="C7" s="45"/>
      <c r="D7" s="46">
        <f t="shared" si="1"/>
        <v>0</v>
      </c>
      <c r="E7" s="46" t="s">
        <v>34</v>
      </c>
      <c r="F7" s="47">
        <f t="shared" si="0"/>
        <v>0</v>
      </c>
    </row>
    <row r="8" spans="1:6" x14ac:dyDescent="0.2">
      <c r="A8" s="48">
        <v>4</v>
      </c>
      <c r="B8" s="44" t="s">
        <v>37</v>
      </c>
      <c r="C8" s="45"/>
      <c r="D8" s="46">
        <f t="shared" si="1"/>
        <v>0</v>
      </c>
      <c r="E8" s="46" t="s">
        <v>34</v>
      </c>
      <c r="F8" s="47">
        <f t="shared" si="0"/>
        <v>0</v>
      </c>
    </row>
    <row r="9" spans="1:6" x14ac:dyDescent="0.2">
      <c r="A9" s="48">
        <v>5</v>
      </c>
      <c r="B9" s="44" t="s">
        <v>38</v>
      </c>
      <c r="C9" s="45"/>
      <c r="D9" s="46">
        <f>C9*30%</f>
        <v>0</v>
      </c>
      <c r="E9" s="46" t="s">
        <v>39</v>
      </c>
      <c r="F9" s="47">
        <f t="shared" si="0"/>
        <v>0</v>
      </c>
    </row>
    <row r="10" spans="1:6" x14ac:dyDescent="0.2">
      <c r="A10" s="48">
        <v>6</v>
      </c>
      <c r="B10" s="44" t="s">
        <v>40</v>
      </c>
      <c r="C10" s="45"/>
      <c r="D10" s="46">
        <f>20%*C10</f>
        <v>0</v>
      </c>
      <c r="E10" s="46" t="s">
        <v>34</v>
      </c>
      <c r="F10" s="47">
        <f t="shared" si="0"/>
        <v>0</v>
      </c>
    </row>
    <row r="11" spans="1:6" x14ac:dyDescent="0.2">
      <c r="A11" s="41">
        <v>7</v>
      </c>
      <c r="B11" s="44" t="s">
        <v>41</v>
      </c>
      <c r="C11" s="45"/>
      <c r="D11" s="46"/>
      <c r="E11" s="46"/>
      <c r="F11" s="47">
        <f t="shared" si="0"/>
        <v>0</v>
      </c>
    </row>
    <row r="12" spans="1:6" x14ac:dyDescent="0.2">
      <c r="A12" s="41">
        <v>8</v>
      </c>
      <c r="B12" s="44" t="s">
        <v>42</v>
      </c>
      <c r="C12" s="45"/>
      <c r="D12" s="46"/>
      <c r="E12" s="46"/>
      <c r="F12" s="47">
        <f t="shared" si="0"/>
        <v>0</v>
      </c>
    </row>
    <row r="13" spans="1:6" x14ac:dyDescent="0.2">
      <c r="A13" s="41">
        <v>9</v>
      </c>
      <c r="B13" s="44" t="s">
        <v>43</v>
      </c>
      <c r="C13" s="49"/>
      <c r="D13" s="46"/>
      <c r="E13" s="46"/>
      <c r="F13" s="47">
        <f t="shared" si="0"/>
        <v>0</v>
      </c>
    </row>
    <row r="14" spans="1:6" x14ac:dyDescent="0.2">
      <c r="A14" s="41">
        <v>10</v>
      </c>
      <c r="B14" s="44" t="s">
        <v>44</v>
      </c>
      <c r="C14" s="49"/>
      <c r="D14" s="46"/>
      <c r="E14" s="46"/>
      <c r="F14" s="47">
        <f t="shared" si="0"/>
        <v>0</v>
      </c>
    </row>
    <row r="15" spans="1:6" x14ac:dyDescent="0.2">
      <c r="A15" s="41">
        <v>11</v>
      </c>
      <c r="B15" s="44" t="s">
        <v>45</v>
      </c>
      <c r="C15" s="49"/>
      <c r="D15" s="46"/>
      <c r="E15" s="46"/>
      <c r="F15" s="47">
        <f t="shared" si="0"/>
        <v>0</v>
      </c>
    </row>
    <row r="16" spans="1:6" x14ac:dyDescent="0.2">
      <c r="A16" s="41">
        <v>12</v>
      </c>
      <c r="B16" s="44" t="s">
        <v>46</v>
      </c>
      <c r="C16" s="49"/>
      <c r="D16" s="46"/>
      <c r="E16" s="46"/>
      <c r="F16" s="47">
        <f t="shared" si="0"/>
        <v>0</v>
      </c>
    </row>
    <row r="17" spans="1:6" x14ac:dyDescent="0.2">
      <c r="A17" s="41">
        <v>13</v>
      </c>
      <c r="B17" s="44" t="s">
        <v>47</v>
      </c>
      <c r="C17" s="49"/>
      <c r="D17" s="50"/>
      <c r="E17" s="50"/>
      <c r="F17" s="47">
        <f t="shared" si="0"/>
        <v>0</v>
      </c>
    </row>
    <row r="18" spans="1:6" x14ac:dyDescent="0.2">
      <c r="A18" s="41">
        <v>14</v>
      </c>
      <c r="B18" s="44" t="s">
        <v>48</v>
      </c>
      <c r="C18" s="49"/>
      <c r="D18" s="50"/>
      <c r="E18" s="50"/>
      <c r="F18" s="47">
        <f t="shared" si="0"/>
        <v>0</v>
      </c>
    </row>
    <row r="19" spans="1:6" x14ac:dyDescent="0.2">
      <c r="A19" s="41">
        <v>15</v>
      </c>
      <c r="B19" s="51" t="s">
        <v>49</v>
      </c>
      <c r="C19" s="52"/>
      <c r="D19" s="50">
        <f>C19*30%</f>
        <v>0</v>
      </c>
      <c r="E19" s="50" t="str">
        <f>E9</f>
        <v>PERICULOSIDADE</v>
      </c>
      <c r="F19" s="47">
        <f t="shared" si="0"/>
        <v>0</v>
      </c>
    </row>
    <row r="20" spans="1:6" x14ac:dyDescent="0.2">
      <c r="A20" s="41">
        <v>16</v>
      </c>
      <c r="B20" s="51" t="s">
        <v>50</v>
      </c>
      <c r="C20" s="52"/>
      <c r="D20" s="50">
        <f>(C20*30%)+(C20*25%)</f>
        <v>0</v>
      </c>
      <c r="E20" s="50" t="s">
        <v>51</v>
      </c>
      <c r="F20" s="47">
        <f t="shared" si="0"/>
        <v>0</v>
      </c>
    </row>
    <row r="21" spans="1:6" x14ac:dyDescent="0.2">
      <c r="A21" s="41">
        <v>17</v>
      </c>
      <c r="B21" s="44" t="s">
        <v>52</v>
      </c>
      <c r="C21" s="49"/>
      <c r="D21" s="50">
        <f>C21*40%</f>
        <v>0</v>
      </c>
      <c r="E21" s="50" t="s">
        <v>34</v>
      </c>
      <c r="F21" s="47">
        <f t="shared" si="0"/>
        <v>0</v>
      </c>
    </row>
    <row r="22" spans="1:6" x14ac:dyDescent="0.2">
      <c r="A22" s="41">
        <v>18</v>
      </c>
      <c r="B22" s="44" t="s">
        <v>53</v>
      </c>
      <c r="C22" s="49"/>
      <c r="D22" s="50">
        <f>C22*40%</f>
        <v>0</v>
      </c>
      <c r="E22" s="50" t="s">
        <v>34</v>
      </c>
      <c r="F22" s="47">
        <f t="shared" si="0"/>
        <v>0</v>
      </c>
    </row>
    <row r="23" spans="1:6" x14ac:dyDescent="0.2">
      <c r="A23" s="41">
        <v>19</v>
      </c>
      <c r="B23" s="44" t="s">
        <v>54</v>
      </c>
      <c r="C23" s="49"/>
      <c r="D23" s="50">
        <f>C23*20%</f>
        <v>0</v>
      </c>
      <c r="E23" s="50" t="s">
        <v>34</v>
      </c>
      <c r="F23" s="47">
        <f t="shared" si="0"/>
        <v>0</v>
      </c>
    </row>
    <row r="24" spans="1:6" x14ac:dyDescent="0.2">
      <c r="A24" s="53">
        <v>20</v>
      </c>
      <c r="B24" s="54" t="s">
        <v>55</v>
      </c>
      <c r="C24" s="55"/>
      <c r="D24" s="50">
        <f>C24*30%</f>
        <v>0</v>
      </c>
      <c r="E24" s="50" t="s">
        <v>39</v>
      </c>
      <c r="F24" s="47">
        <f t="shared" si="0"/>
        <v>0</v>
      </c>
    </row>
    <row r="26" spans="1:6" x14ac:dyDescent="0.2">
      <c r="A26" s="4" t="s">
        <v>56</v>
      </c>
      <c r="D26" s="56"/>
    </row>
    <row r="27" spans="1:6" ht="15" customHeight="1" x14ac:dyDescent="0.2">
      <c r="A27" s="44" t="s">
        <v>57</v>
      </c>
      <c r="B27" s="44"/>
      <c r="C27" s="57"/>
    </row>
    <row r="28" spans="1:6" ht="15" customHeight="1" x14ac:dyDescent="0.2">
      <c r="A28" s="44" t="s">
        <v>58</v>
      </c>
      <c r="B28" s="44"/>
      <c r="C28" s="198"/>
    </row>
    <row r="29" spans="1:6" ht="15" customHeight="1" x14ac:dyDescent="0.2">
      <c r="A29" s="44" t="s">
        <v>59</v>
      </c>
      <c r="B29" s="44"/>
      <c r="C29" s="57"/>
    </row>
    <row r="30" spans="1:6" ht="15" customHeight="1" x14ac:dyDescent="0.2">
      <c r="A30" s="44" t="s">
        <v>60</v>
      </c>
      <c r="B30" s="44"/>
      <c r="C30" s="57"/>
    </row>
    <row r="31" spans="1:6" ht="15" customHeight="1" x14ac:dyDescent="0.2">
      <c r="A31" s="44" t="s">
        <v>61</v>
      </c>
      <c r="B31" s="44"/>
      <c r="C31" s="57"/>
    </row>
    <row r="32" spans="1:6" ht="15" customHeight="1" x14ac:dyDescent="0.2">
      <c r="A32" s="44" t="s">
        <v>62</v>
      </c>
      <c r="B32" s="44"/>
      <c r="C32" s="57"/>
    </row>
    <row r="33" spans="1:3" ht="15" customHeight="1" x14ac:dyDescent="0.2">
      <c r="A33" s="229" t="s">
        <v>63</v>
      </c>
      <c r="B33" s="230"/>
      <c r="C33" s="57"/>
    </row>
    <row r="34" spans="1:3" ht="15" customHeight="1" x14ac:dyDescent="0.2">
      <c r="A34" s="221" t="s">
        <v>64</v>
      </c>
      <c r="B34" s="221"/>
      <c r="C34" s="198"/>
    </row>
    <row r="35" spans="1:3" ht="15" customHeight="1" x14ac:dyDescent="0.2">
      <c r="A35" s="221" t="s">
        <v>65</v>
      </c>
      <c r="B35" s="221"/>
      <c r="C35" s="198"/>
    </row>
    <row r="36" spans="1:3" ht="15" customHeight="1" x14ac:dyDescent="0.2">
      <c r="A36" s="221" t="s">
        <v>66</v>
      </c>
      <c r="B36" s="221"/>
      <c r="C36" s="198"/>
    </row>
    <row r="37" spans="1:3" ht="15" customHeight="1" x14ac:dyDescent="0.2">
      <c r="A37" s="221" t="s">
        <v>67</v>
      </c>
      <c r="B37" s="221"/>
      <c r="C37" s="198"/>
    </row>
    <row r="38" spans="1:3" ht="15" customHeight="1" x14ac:dyDescent="0.2">
      <c r="A38" s="221" t="s">
        <v>68</v>
      </c>
      <c r="B38" s="221"/>
      <c r="C38" s="198"/>
    </row>
    <row r="39" spans="1:3" x14ac:dyDescent="0.2">
      <c r="A39" s="4" t="s">
        <v>69</v>
      </c>
      <c r="C39" s="58"/>
    </row>
  </sheetData>
  <mergeCells count="10">
    <mergeCell ref="A35:B35"/>
    <mergeCell ref="A36:B36"/>
    <mergeCell ref="A37:B37"/>
    <mergeCell ref="A38:B38"/>
    <mergeCell ref="A1:F1"/>
    <mergeCell ref="A2:F2"/>
    <mergeCell ref="A3:C3"/>
    <mergeCell ref="D3:F3"/>
    <mergeCell ref="A33:B33"/>
    <mergeCell ref="A34:B34"/>
  </mergeCells>
  <pageMargins left="0.511811024" right="0.511811024" top="0.78740157499999996" bottom="0.78740157499999996" header="0.31496062000000002" footer="0.31496062000000002"/>
  <pageSetup paperSize="9" scale="47" orientation="portrait" horizontalDpi="300" verticalDpi="300" r:id="rId1"/>
  <colBreaks count="1" manualBreakCount="1">
    <brk id="6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28996-91F8-4525-BD57-1817940CC074}">
  <sheetPr>
    <tabColor theme="9" tint="0.79998168889431442"/>
  </sheetPr>
  <dimension ref="A1:N63"/>
  <sheetViews>
    <sheetView view="pageBreakPreview" topLeftCell="A25" zoomScale="90" zoomScaleNormal="80" zoomScaleSheetLayoutView="90" workbookViewId="0">
      <selection activeCell="G54" sqref="G54:H55"/>
    </sheetView>
  </sheetViews>
  <sheetFormatPr defaultColWidth="9.140625" defaultRowHeight="15" x14ac:dyDescent="0.25"/>
  <cols>
    <col min="1" max="1" width="8.42578125" style="61" customWidth="1"/>
    <col min="2" max="2" width="44.85546875" style="61" bestFit="1" customWidth="1"/>
    <col min="3" max="3" width="47.28515625" style="61" bestFit="1" customWidth="1"/>
    <col min="4" max="4" width="15.7109375" style="61" customWidth="1"/>
    <col min="5" max="5" width="6.140625" style="61" customWidth="1"/>
    <col min="6" max="6" width="5.85546875" style="100" customWidth="1"/>
    <col min="7" max="7" width="24.5703125" style="61" customWidth="1"/>
    <col min="8" max="8" width="23.5703125" style="61" bestFit="1" customWidth="1"/>
    <col min="9" max="9" width="19.7109375" style="61" customWidth="1"/>
    <col min="10" max="11" width="16.140625" style="61" bestFit="1" customWidth="1"/>
    <col min="12" max="12" width="11.7109375" style="61" bestFit="1" customWidth="1"/>
    <col min="13" max="13" width="16.7109375" style="61" bestFit="1" customWidth="1"/>
    <col min="14" max="14" width="11.7109375" style="61" bestFit="1" customWidth="1"/>
    <col min="15" max="16" width="9.140625" style="61"/>
    <col min="17" max="17" width="10.5703125" style="61" bestFit="1" customWidth="1"/>
    <col min="18" max="18" width="12.140625" style="61" bestFit="1" customWidth="1"/>
    <col min="19" max="16384" width="9.140625" style="61"/>
  </cols>
  <sheetData>
    <row r="1" spans="1:11" s="60" customFormat="1" ht="16.5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11" s="60" customFormat="1" ht="16.5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11" s="60" customFormat="1" ht="16.5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11" x14ac:dyDescent="0.25">
      <c r="A4" s="259" t="s">
        <v>0</v>
      </c>
      <c r="B4" s="259"/>
      <c r="C4" s="259"/>
      <c r="D4" s="259"/>
      <c r="E4" s="259"/>
      <c r="F4" s="259"/>
      <c r="G4" s="259"/>
      <c r="H4" s="259"/>
      <c r="I4" s="259"/>
    </row>
    <row r="5" spans="1:11" ht="23.25" customHeight="1" x14ac:dyDescent="0.25">
      <c r="A5" s="260" t="e">
        <f>Geral!#REF!</f>
        <v>#REF!</v>
      </c>
      <c r="B5" s="260"/>
      <c r="C5" s="260"/>
      <c r="D5" s="260"/>
      <c r="E5" s="260"/>
      <c r="F5" s="260"/>
      <c r="G5" s="260"/>
      <c r="H5" s="260"/>
      <c r="I5" s="260"/>
    </row>
    <row r="6" spans="1:11" x14ac:dyDescent="0.25">
      <c r="A6" s="232" t="s">
        <v>73</v>
      </c>
      <c r="B6" s="232"/>
      <c r="C6" s="232"/>
      <c r="D6" s="232"/>
      <c r="E6" s="232"/>
      <c r="F6" s="232"/>
      <c r="G6" s="232"/>
      <c r="H6" s="232"/>
      <c r="I6" s="261"/>
    </row>
    <row r="7" spans="1:11" s="67" customFormat="1" ht="45" x14ac:dyDescent="0.25">
      <c r="A7" s="64" t="s">
        <v>2</v>
      </c>
      <c r="B7" s="241" t="s">
        <v>74</v>
      </c>
      <c r="C7" s="241"/>
      <c r="D7" s="241"/>
      <c r="E7" s="64" t="s">
        <v>75</v>
      </c>
      <c r="F7" s="64" t="s">
        <v>76</v>
      </c>
      <c r="G7" s="65" t="s">
        <v>77</v>
      </c>
      <c r="H7" s="64" t="s">
        <v>78</v>
      </c>
      <c r="I7" s="66" t="s">
        <v>79</v>
      </c>
    </row>
    <row r="8" spans="1:11" x14ac:dyDescent="0.25">
      <c r="A8" s="68" t="s">
        <v>80</v>
      </c>
      <c r="B8" s="245" t="s">
        <v>35</v>
      </c>
      <c r="C8" s="245"/>
      <c r="D8" s="245"/>
      <c r="E8" s="41" t="s">
        <v>75</v>
      </c>
      <c r="F8" s="58">
        <v>36</v>
      </c>
      <c r="G8" s="69">
        <f>'Tabela de Salários '!F5</f>
        <v>0</v>
      </c>
      <c r="H8" s="70">
        <f>G8*85.41%</f>
        <v>0</v>
      </c>
      <c r="I8" s="71">
        <f>(H8+G8)*F8</f>
        <v>0</v>
      </c>
      <c r="J8" s="72"/>
    </row>
    <row r="9" spans="1:11" x14ac:dyDescent="0.25">
      <c r="A9" s="68" t="s">
        <v>81</v>
      </c>
      <c r="B9" s="245" t="s">
        <v>46</v>
      </c>
      <c r="C9" s="245"/>
      <c r="D9" s="245"/>
      <c r="E9" s="41" t="s">
        <v>75</v>
      </c>
      <c r="F9" s="58">
        <v>1</v>
      </c>
      <c r="G9" s="69">
        <f>'Tabela de Salários '!F16</f>
        <v>0</v>
      </c>
      <c r="H9" s="70">
        <f t="shared" ref="H9:H11" si="0">G9*85.41%</f>
        <v>0</v>
      </c>
      <c r="I9" s="71">
        <f t="shared" ref="I9:I11" si="1">(H9+G9)*F9</f>
        <v>0</v>
      </c>
      <c r="J9" s="72"/>
      <c r="K9" s="72"/>
    </row>
    <row r="10" spans="1:11" x14ac:dyDescent="0.25">
      <c r="A10" s="68" t="s">
        <v>82</v>
      </c>
      <c r="B10" s="229" t="s">
        <v>83</v>
      </c>
      <c r="C10" s="247"/>
      <c r="D10" s="230"/>
      <c r="E10" s="41" t="s">
        <v>75</v>
      </c>
      <c r="F10" s="58">
        <v>1</v>
      </c>
      <c r="G10" s="69">
        <f>'Tabela de Salários '!F12</f>
        <v>0</v>
      </c>
      <c r="H10" s="70">
        <f t="shared" si="0"/>
        <v>0</v>
      </c>
      <c r="I10" s="71">
        <f t="shared" si="1"/>
        <v>0</v>
      </c>
    </row>
    <row r="11" spans="1:11" x14ac:dyDescent="0.25">
      <c r="A11" s="68" t="s">
        <v>84</v>
      </c>
      <c r="B11" s="229" t="s">
        <v>85</v>
      </c>
      <c r="C11" s="247"/>
      <c r="D11" s="230"/>
      <c r="E11" s="41" t="s">
        <v>75</v>
      </c>
      <c r="F11" s="58">
        <v>2</v>
      </c>
      <c r="G11" s="69">
        <f>'Tabela de Salários '!F12</f>
        <v>0</v>
      </c>
      <c r="H11" s="70">
        <f t="shared" si="0"/>
        <v>0</v>
      </c>
      <c r="I11" s="71">
        <f t="shared" si="1"/>
        <v>0</v>
      </c>
    </row>
    <row r="12" spans="1:11" x14ac:dyDescent="0.25">
      <c r="A12" s="251" t="s">
        <v>86</v>
      </c>
      <c r="B12" s="251"/>
      <c r="C12" s="251"/>
      <c r="D12" s="251"/>
      <c r="E12" s="251"/>
      <c r="F12" s="251"/>
      <c r="G12" s="251"/>
      <c r="H12" s="251"/>
      <c r="I12" s="73">
        <f>SUM(I8:I11)</f>
        <v>0</v>
      </c>
    </row>
    <row r="13" spans="1:11" s="67" customFormat="1" ht="30" x14ac:dyDescent="0.25">
      <c r="A13" s="64" t="s">
        <v>2</v>
      </c>
      <c r="B13" s="232" t="s">
        <v>87</v>
      </c>
      <c r="C13" s="232"/>
      <c r="D13" s="232"/>
      <c r="E13" s="257" t="s">
        <v>88</v>
      </c>
      <c r="F13" s="257"/>
      <c r="G13" s="74" t="s">
        <v>89</v>
      </c>
      <c r="H13" s="62" t="s">
        <v>90</v>
      </c>
      <c r="I13" s="63" t="s">
        <v>79</v>
      </c>
    </row>
    <row r="14" spans="1:11" x14ac:dyDescent="0.25">
      <c r="A14" s="75" t="s">
        <v>80</v>
      </c>
      <c r="B14" s="234" t="str">
        <f>'Tabela de Salários '!A27</f>
        <v xml:space="preserve">Vale Alimentação </v>
      </c>
      <c r="C14" s="234"/>
      <c r="D14" s="234"/>
      <c r="E14" s="252">
        <v>1</v>
      </c>
      <c r="F14" s="252"/>
      <c r="G14" s="77">
        <f>SUM(F8+F9+F10+F11)</f>
        <v>40</v>
      </c>
      <c r="H14" s="78">
        <f>'Tabela de Salários '!C27</f>
        <v>0</v>
      </c>
      <c r="I14" s="79">
        <f>H14*G14*E14*0.95</f>
        <v>0</v>
      </c>
      <c r="J14" s="72"/>
      <c r="K14" s="72"/>
    </row>
    <row r="15" spans="1:11" s="80" customFormat="1" x14ac:dyDescent="0.25">
      <c r="A15" s="76">
        <f>A14+1</f>
        <v>2</v>
      </c>
      <c r="B15" s="234" t="str">
        <f>'Tabela de Salários '!A28</f>
        <v xml:space="preserve">Vale Lanche  </v>
      </c>
      <c r="C15" s="234"/>
      <c r="D15" s="234"/>
      <c r="E15" s="253">
        <v>26</v>
      </c>
      <c r="F15" s="254"/>
      <c r="G15" s="77">
        <f t="shared" ref="G15:G19" si="2">$G$14</f>
        <v>40</v>
      </c>
      <c r="H15" s="78"/>
      <c r="I15" s="79">
        <f>E15*G15*H15</f>
        <v>0</v>
      </c>
    </row>
    <row r="16" spans="1:11" x14ac:dyDescent="0.25">
      <c r="A16" s="76">
        <f t="shared" ref="A16:A32" si="3">A15+1</f>
        <v>3</v>
      </c>
      <c r="B16" s="234" t="str">
        <f>'Tabela de Salários '!A29</f>
        <v xml:space="preserve">Vale Gás </v>
      </c>
      <c r="C16" s="234"/>
      <c r="D16" s="234"/>
      <c r="E16" s="253">
        <v>1</v>
      </c>
      <c r="F16" s="254"/>
      <c r="G16" s="77">
        <f t="shared" si="2"/>
        <v>40</v>
      </c>
      <c r="H16" s="78"/>
      <c r="I16" s="79">
        <f t="shared" ref="I16:I19" si="4">E16*G16*H16</f>
        <v>0</v>
      </c>
    </row>
    <row r="17" spans="1:14" x14ac:dyDescent="0.25">
      <c r="A17" s="76">
        <f t="shared" si="3"/>
        <v>4</v>
      </c>
      <c r="B17" s="234" t="str">
        <f>'Tabela de Salários '!A30</f>
        <v xml:space="preserve">Assiduidade </v>
      </c>
      <c r="C17" s="234"/>
      <c r="D17" s="234"/>
      <c r="E17" s="253">
        <v>1</v>
      </c>
      <c r="F17" s="254"/>
      <c r="G17" s="77">
        <f t="shared" si="2"/>
        <v>40</v>
      </c>
      <c r="H17" s="78"/>
      <c r="I17" s="79">
        <f t="shared" si="4"/>
        <v>0</v>
      </c>
    </row>
    <row r="18" spans="1:14" x14ac:dyDescent="0.25">
      <c r="A18" s="76">
        <f t="shared" si="3"/>
        <v>5</v>
      </c>
      <c r="B18" s="234" t="str">
        <f>'Tabela de Salários '!A31</f>
        <v xml:space="preserve">Bonificação de não Ausência </v>
      </c>
      <c r="C18" s="234"/>
      <c r="D18" s="234"/>
      <c r="E18" s="253">
        <v>1</v>
      </c>
      <c r="F18" s="254"/>
      <c r="G18" s="77">
        <f t="shared" si="2"/>
        <v>40</v>
      </c>
      <c r="H18" s="78"/>
      <c r="I18" s="79">
        <f t="shared" si="4"/>
        <v>0</v>
      </c>
    </row>
    <row r="19" spans="1:14" x14ac:dyDescent="0.25">
      <c r="A19" s="76">
        <f t="shared" si="3"/>
        <v>6</v>
      </c>
      <c r="B19" s="234" t="str">
        <f>'Tabela de Salários '!A32</f>
        <v>Auxilio Funeral</v>
      </c>
      <c r="C19" s="234"/>
      <c r="D19" s="234"/>
      <c r="E19" s="253">
        <v>1</v>
      </c>
      <c r="F19" s="254"/>
      <c r="G19" s="77">
        <f t="shared" si="2"/>
        <v>40</v>
      </c>
      <c r="H19" s="78"/>
      <c r="I19" s="79">
        <f t="shared" si="4"/>
        <v>0</v>
      </c>
    </row>
    <row r="20" spans="1:14" x14ac:dyDescent="0.25">
      <c r="A20" s="76">
        <f t="shared" si="3"/>
        <v>7</v>
      </c>
      <c r="B20" s="81" t="s">
        <v>91</v>
      </c>
      <c r="C20" s="81" t="str">
        <f>B8</f>
        <v>Gari de varrição</v>
      </c>
      <c r="D20" s="82">
        <f>'Tabela de Salários '!C5</f>
        <v>0</v>
      </c>
      <c r="E20" s="253">
        <f>26*2</f>
        <v>52</v>
      </c>
      <c r="F20" s="254"/>
      <c r="G20" s="77">
        <f>F8</f>
        <v>36</v>
      </c>
      <c r="H20" s="78"/>
      <c r="I20" s="79">
        <f>G20*H20</f>
        <v>0</v>
      </c>
      <c r="K20" s="72"/>
      <c r="L20" s="72"/>
      <c r="N20" s="72"/>
    </row>
    <row r="21" spans="1:14" x14ac:dyDescent="0.25">
      <c r="A21" s="76">
        <f t="shared" si="3"/>
        <v>8</v>
      </c>
      <c r="B21" s="81" t="s">
        <v>91</v>
      </c>
      <c r="C21" s="81" t="str">
        <f t="shared" ref="C21:C23" si="5">B9</f>
        <v>Encarregado de Limpeza Urbana/Pública</v>
      </c>
      <c r="D21" s="82">
        <f>'Tabela de Salários '!C16</f>
        <v>0</v>
      </c>
      <c r="E21" s="253">
        <f t="shared" ref="E21:E23" si="6">26*2</f>
        <v>52</v>
      </c>
      <c r="F21" s="254"/>
      <c r="G21" s="77">
        <f>F9</f>
        <v>1</v>
      </c>
      <c r="H21" s="78"/>
      <c r="I21" s="79">
        <v>0</v>
      </c>
    </row>
    <row r="22" spans="1:14" x14ac:dyDescent="0.25">
      <c r="A22" s="76">
        <f t="shared" si="3"/>
        <v>9</v>
      </c>
      <c r="B22" s="81" t="s">
        <v>91</v>
      </c>
      <c r="C22" s="81" t="str">
        <f t="shared" si="5"/>
        <v>Motorista  de Caminhão (Cat. D)</v>
      </c>
      <c r="D22" s="82">
        <f>'Tabela de Salários '!C12</f>
        <v>0</v>
      </c>
      <c r="E22" s="253">
        <f t="shared" si="6"/>
        <v>52</v>
      </c>
      <c r="F22" s="254"/>
      <c r="G22" s="77">
        <f>F10</f>
        <v>1</v>
      </c>
      <c r="H22" s="78"/>
      <c r="I22" s="79">
        <f t="shared" ref="I22:I23" si="7">G22*H22</f>
        <v>0</v>
      </c>
    </row>
    <row r="23" spans="1:14" x14ac:dyDescent="0.25">
      <c r="A23" s="76">
        <f t="shared" si="3"/>
        <v>10</v>
      </c>
      <c r="B23" s="81" t="s">
        <v>91</v>
      </c>
      <c r="C23" s="81" t="str">
        <f t="shared" si="5"/>
        <v>Motorista de Van (Cat. D)</v>
      </c>
      <c r="D23" s="82">
        <f>[1]SALÁRIOS!C12</f>
        <v>3236.7</v>
      </c>
      <c r="E23" s="253">
        <f t="shared" si="6"/>
        <v>52</v>
      </c>
      <c r="F23" s="254"/>
      <c r="G23" s="77">
        <f>F11</f>
        <v>2</v>
      </c>
      <c r="H23" s="78"/>
      <c r="I23" s="79">
        <f t="shared" si="7"/>
        <v>0</v>
      </c>
    </row>
    <row r="24" spans="1:14" x14ac:dyDescent="0.25">
      <c r="A24" s="76">
        <f t="shared" si="3"/>
        <v>11</v>
      </c>
      <c r="B24" s="234" t="str">
        <f>'Tabela de Salários '!A34</f>
        <v>Ppra/pcmso (por pessoa)</v>
      </c>
      <c r="C24" s="234"/>
      <c r="D24" s="234"/>
      <c r="E24" s="252">
        <v>1</v>
      </c>
      <c r="F24" s="252"/>
      <c r="G24" s="77">
        <f>G14</f>
        <v>40</v>
      </c>
      <c r="H24" s="78"/>
      <c r="I24" s="79">
        <f>H24*G24*E24</f>
        <v>0</v>
      </c>
    </row>
    <row r="25" spans="1:14" x14ac:dyDescent="0.25">
      <c r="A25" s="76">
        <f t="shared" si="3"/>
        <v>12</v>
      </c>
      <c r="B25" s="234" t="str">
        <f>'Tabela de Salários '!A35</f>
        <v>Seguro de vida (por pessoa)</v>
      </c>
      <c r="C25" s="234"/>
      <c r="D25" s="234"/>
      <c r="E25" s="252">
        <v>1</v>
      </c>
      <c r="F25" s="252"/>
      <c r="G25" s="77">
        <f t="shared" ref="G25:G28" si="8">G15</f>
        <v>40</v>
      </c>
      <c r="H25" s="78"/>
      <c r="I25" s="79">
        <f t="shared" ref="I25:I32" si="9">H25*G25*E25</f>
        <v>0</v>
      </c>
    </row>
    <row r="26" spans="1:14" x14ac:dyDescent="0.25">
      <c r="A26" s="76">
        <f t="shared" si="3"/>
        <v>13</v>
      </c>
      <c r="B26" s="234" t="str">
        <f>'Tabela de Salários '!A36</f>
        <v>Exames admissionais , demissionais e periódicos (por pessoa)</v>
      </c>
      <c r="C26" s="234"/>
      <c r="D26" s="234"/>
      <c r="E26" s="252">
        <v>1</v>
      </c>
      <c r="F26" s="252"/>
      <c r="G26" s="77">
        <f t="shared" si="8"/>
        <v>40</v>
      </c>
      <c r="H26" s="78"/>
      <c r="I26" s="79">
        <f t="shared" si="9"/>
        <v>0</v>
      </c>
    </row>
    <row r="27" spans="1:14" x14ac:dyDescent="0.25">
      <c r="A27" s="76">
        <f t="shared" si="3"/>
        <v>14</v>
      </c>
      <c r="B27" s="234" t="str">
        <f>'Tabela de Salários '!A37</f>
        <v>Cota de aprendizagem (por pessoa )</v>
      </c>
      <c r="C27" s="234"/>
      <c r="D27" s="234"/>
      <c r="E27" s="252">
        <v>1</v>
      </c>
      <c r="F27" s="252"/>
      <c r="G27" s="77">
        <f t="shared" si="8"/>
        <v>40</v>
      </c>
      <c r="H27" s="78"/>
      <c r="I27" s="79">
        <f t="shared" si="9"/>
        <v>0</v>
      </c>
    </row>
    <row r="28" spans="1:14" x14ac:dyDescent="0.25">
      <c r="A28" s="76">
        <f t="shared" si="3"/>
        <v>15</v>
      </c>
      <c r="B28" s="234" t="str">
        <f>'Tabela de Salários '!A38</f>
        <v>Plano odontológico (por pessoa)</v>
      </c>
      <c r="C28" s="234"/>
      <c r="D28" s="234"/>
      <c r="E28" s="252">
        <v>1</v>
      </c>
      <c r="F28" s="252"/>
      <c r="G28" s="77">
        <f t="shared" si="8"/>
        <v>40</v>
      </c>
      <c r="H28" s="78"/>
      <c r="I28" s="79">
        <f t="shared" si="9"/>
        <v>0</v>
      </c>
    </row>
    <row r="29" spans="1:14" x14ac:dyDescent="0.25">
      <c r="A29" s="76">
        <f t="shared" si="3"/>
        <v>16</v>
      </c>
      <c r="B29" s="83" t="s">
        <v>69</v>
      </c>
      <c r="C29" s="81" t="str">
        <f>C20</f>
        <v>Gari de varrição</v>
      </c>
      <c r="D29" s="82">
        <f>D20</f>
        <v>0</v>
      </c>
      <c r="E29" s="253">
        <v>1</v>
      </c>
      <c r="F29" s="254"/>
      <c r="G29" s="77">
        <f>F8</f>
        <v>36</v>
      </c>
      <c r="H29" s="78"/>
      <c r="I29" s="79">
        <f t="shared" si="9"/>
        <v>0</v>
      </c>
      <c r="K29" s="72"/>
      <c r="L29" s="72"/>
      <c r="N29" s="72"/>
    </row>
    <row r="30" spans="1:14" x14ac:dyDescent="0.25">
      <c r="A30" s="58">
        <f t="shared" si="3"/>
        <v>17</v>
      </c>
      <c r="B30" s="83" t="s">
        <v>69</v>
      </c>
      <c r="C30" s="44" t="str">
        <f t="shared" ref="C30:C32" si="10">B9</f>
        <v>Encarregado de Limpeza Urbana/Pública</v>
      </c>
      <c r="D30" s="84">
        <f t="shared" ref="D30:D32" si="11">D21</f>
        <v>0</v>
      </c>
      <c r="E30" s="255">
        <v>1</v>
      </c>
      <c r="F30" s="256"/>
      <c r="G30" s="85">
        <f t="shared" ref="G30:G32" si="12">F9</f>
        <v>1</v>
      </c>
      <c r="H30" s="69"/>
      <c r="I30" s="86">
        <f t="shared" si="9"/>
        <v>0</v>
      </c>
    </row>
    <row r="31" spans="1:14" x14ac:dyDescent="0.25">
      <c r="A31" s="58">
        <f t="shared" si="3"/>
        <v>18</v>
      </c>
      <c r="B31" s="83" t="s">
        <v>69</v>
      </c>
      <c r="C31" s="44" t="str">
        <f t="shared" si="10"/>
        <v>Motorista  de Caminhão (Cat. D)</v>
      </c>
      <c r="D31" s="84">
        <f t="shared" si="11"/>
        <v>0</v>
      </c>
      <c r="E31" s="255">
        <v>1</v>
      </c>
      <c r="F31" s="256"/>
      <c r="G31" s="85">
        <f t="shared" si="12"/>
        <v>1</v>
      </c>
      <c r="H31" s="69"/>
      <c r="I31" s="86">
        <f t="shared" si="9"/>
        <v>0</v>
      </c>
    </row>
    <row r="32" spans="1:14" x14ac:dyDescent="0.25">
      <c r="A32" s="58">
        <f t="shared" si="3"/>
        <v>19</v>
      </c>
      <c r="B32" s="83" t="s">
        <v>69</v>
      </c>
      <c r="C32" s="44" t="str">
        <f t="shared" si="10"/>
        <v>Motorista de Van (Cat. D)</v>
      </c>
      <c r="D32" s="84">
        <f t="shared" si="11"/>
        <v>3236.7</v>
      </c>
      <c r="E32" s="255">
        <v>1</v>
      </c>
      <c r="F32" s="256"/>
      <c r="G32" s="85">
        <f t="shared" si="12"/>
        <v>2</v>
      </c>
      <c r="H32" s="69"/>
      <c r="I32" s="86">
        <f t="shared" si="9"/>
        <v>0</v>
      </c>
    </row>
    <row r="33" spans="1:10" x14ac:dyDescent="0.25">
      <c r="A33" s="251" t="s">
        <v>86</v>
      </c>
      <c r="B33" s="251"/>
      <c r="C33" s="251"/>
      <c r="D33" s="251"/>
      <c r="E33" s="251"/>
      <c r="F33" s="251"/>
      <c r="G33" s="251"/>
      <c r="H33" s="251"/>
      <c r="I33" s="73">
        <f>SUM(I14:I32)</f>
        <v>0</v>
      </c>
    </row>
    <row r="34" spans="1:10" s="67" customFormat="1" ht="30" x14ac:dyDescent="0.25">
      <c r="A34" s="64" t="s">
        <v>2</v>
      </c>
      <c r="B34" s="241" t="s">
        <v>92</v>
      </c>
      <c r="C34" s="241"/>
      <c r="D34" s="241"/>
      <c r="E34" s="242" t="s">
        <v>93</v>
      </c>
      <c r="F34" s="242"/>
      <c r="G34" s="65" t="s">
        <v>89</v>
      </c>
      <c r="H34" s="64" t="s">
        <v>90</v>
      </c>
      <c r="I34" s="87" t="s">
        <v>79</v>
      </c>
    </row>
    <row r="35" spans="1:10" x14ac:dyDescent="0.25">
      <c r="A35" s="88" t="s">
        <v>80</v>
      </c>
      <c r="B35" s="245" t="s">
        <v>94</v>
      </c>
      <c r="C35" s="245"/>
      <c r="D35" s="245"/>
      <c r="E35" s="235">
        <v>6</v>
      </c>
      <c r="F35" s="235"/>
      <c r="G35" s="89">
        <f>$G$14</f>
        <v>40</v>
      </c>
      <c r="H35" s="90"/>
      <c r="I35" s="90">
        <f t="shared" ref="I35:I50" si="13">H35*G35*E35</f>
        <v>0</v>
      </c>
      <c r="J35" s="91"/>
    </row>
    <row r="36" spans="1:10" x14ac:dyDescent="0.25">
      <c r="A36" s="88" t="s">
        <v>81</v>
      </c>
      <c r="B36" s="245" t="s">
        <v>95</v>
      </c>
      <c r="C36" s="245"/>
      <c r="D36" s="245"/>
      <c r="E36" s="235">
        <v>6</v>
      </c>
      <c r="F36" s="235"/>
      <c r="G36" s="89">
        <f t="shared" ref="G36:G42" si="14">$G$14</f>
        <v>40</v>
      </c>
      <c r="H36" s="90"/>
      <c r="I36" s="90">
        <f t="shared" si="13"/>
        <v>0</v>
      </c>
      <c r="J36" s="92"/>
    </row>
    <row r="37" spans="1:10" x14ac:dyDescent="0.25">
      <c r="A37" s="88" t="s">
        <v>82</v>
      </c>
      <c r="B37" s="245" t="s">
        <v>96</v>
      </c>
      <c r="C37" s="245"/>
      <c r="D37" s="245"/>
      <c r="E37" s="235">
        <f>2*12</f>
        <v>24</v>
      </c>
      <c r="F37" s="235"/>
      <c r="G37" s="89">
        <f t="shared" si="14"/>
        <v>40</v>
      </c>
      <c r="H37" s="90"/>
      <c r="I37" s="90">
        <f t="shared" si="13"/>
        <v>0</v>
      </c>
      <c r="J37" s="91"/>
    </row>
    <row r="38" spans="1:10" x14ac:dyDescent="0.25">
      <c r="A38" s="88" t="s">
        <v>84</v>
      </c>
      <c r="B38" s="245" t="s">
        <v>97</v>
      </c>
      <c r="C38" s="245"/>
      <c r="D38" s="245"/>
      <c r="E38" s="235">
        <v>2</v>
      </c>
      <c r="F38" s="235"/>
      <c r="G38" s="89">
        <f t="shared" si="14"/>
        <v>40</v>
      </c>
      <c r="H38" s="90"/>
      <c r="I38" s="90">
        <f t="shared" si="13"/>
        <v>0</v>
      </c>
      <c r="J38" s="91"/>
    </row>
    <row r="39" spans="1:10" x14ac:dyDescent="0.25">
      <c r="A39" s="88" t="s">
        <v>98</v>
      </c>
      <c r="B39" s="250" t="s">
        <v>99</v>
      </c>
      <c r="C39" s="250"/>
      <c r="D39" s="250"/>
      <c r="E39" s="235">
        <v>12</v>
      </c>
      <c r="F39" s="235"/>
      <c r="G39" s="89">
        <f t="shared" si="14"/>
        <v>40</v>
      </c>
      <c r="H39" s="90"/>
      <c r="I39" s="90">
        <f t="shared" si="13"/>
        <v>0</v>
      </c>
      <c r="J39" s="91"/>
    </row>
    <row r="40" spans="1:10" x14ac:dyDescent="0.25">
      <c r="A40" s="88" t="s">
        <v>100</v>
      </c>
      <c r="B40" s="245" t="s">
        <v>101</v>
      </c>
      <c r="C40" s="245"/>
      <c r="D40" s="245"/>
      <c r="E40" s="235">
        <v>6</v>
      </c>
      <c r="F40" s="235"/>
      <c r="G40" s="89">
        <f t="shared" si="14"/>
        <v>40</v>
      </c>
      <c r="H40" s="90"/>
      <c r="I40" s="90">
        <f t="shared" si="13"/>
        <v>0</v>
      </c>
      <c r="J40" s="91"/>
    </row>
    <row r="41" spans="1:10" x14ac:dyDescent="0.25">
      <c r="A41" s="88" t="s">
        <v>102</v>
      </c>
      <c r="B41" s="245" t="s">
        <v>103</v>
      </c>
      <c r="C41" s="245"/>
      <c r="D41" s="245"/>
      <c r="E41" s="235">
        <v>6</v>
      </c>
      <c r="F41" s="235"/>
      <c r="G41" s="89">
        <f t="shared" si="14"/>
        <v>40</v>
      </c>
      <c r="H41" s="90"/>
      <c r="I41" s="90">
        <f t="shared" si="13"/>
        <v>0</v>
      </c>
      <c r="J41" s="91"/>
    </row>
    <row r="42" spans="1:10" x14ac:dyDescent="0.25">
      <c r="A42" s="88" t="s">
        <v>104</v>
      </c>
      <c r="B42" s="245" t="s">
        <v>105</v>
      </c>
      <c r="C42" s="245"/>
      <c r="D42" s="245"/>
      <c r="E42" s="235">
        <v>6</v>
      </c>
      <c r="F42" s="235"/>
      <c r="G42" s="89">
        <f t="shared" si="14"/>
        <v>40</v>
      </c>
      <c r="H42" s="90"/>
      <c r="I42" s="90">
        <f>H42*G42*E42</f>
        <v>0</v>
      </c>
      <c r="J42" s="91"/>
    </row>
    <row r="43" spans="1:10" x14ac:dyDescent="0.25">
      <c r="A43" s="251" t="s">
        <v>86</v>
      </c>
      <c r="B43" s="251"/>
      <c r="C43" s="251"/>
      <c r="D43" s="251"/>
      <c r="E43" s="251"/>
      <c r="F43" s="251"/>
      <c r="G43" s="251"/>
      <c r="H43" s="251"/>
      <c r="I43" s="73">
        <f>SUM(I35:I42)</f>
        <v>0</v>
      </c>
    </row>
    <row r="44" spans="1:10" s="67" customFormat="1" ht="30" x14ac:dyDescent="0.25">
      <c r="A44" s="64" t="s">
        <v>2</v>
      </c>
      <c r="B44" s="241" t="s">
        <v>106</v>
      </c>
      <c r="C44" s="241"/>
      <c r="D44" s="241"/>
      <c r="E44" s="242" t="s">
        <v>93</v>
      </c>
      <c r="F44" s="242"/>
      <c r="G44" s="65" t="s">
        <v>89</v>
      </c>
      <c r="H44" s="64" t="s">
        <v>90</v>
      </c>
      <c r="I44" s="87" t="s">
        <v>79</v>
      </c>
    </row>
    <row r="45" spans="1:10" x14ac:dyDescent="0.25">
      <c r="A45" s="88" t="s">
        <v>107</v>
      </c>
      <c r="B45" s="245" t="s">
        <v>108</v>
      </c>
      <c r="C45" s="245"/>
      <c r="D45" s="245"/>
      <c r="E45" s="235">
        <v>1</v>
      </c>
      <c r="F45" s="235"/>
      <c r="G45" s="89">
        <f>G35</f>
        <v>40</v>
      </c>
      <c r="H45" s="90"/>
      <c r="I45" s="90">
        <f t="shared" si="13"/>
        <v>0</v>
      </c>
      <c r="J45" s="91"/>
    </row>
    <row r="46" spans="1:10" x14ac:dyDescent="0.25">
      <c r="A46" s="88" t="s">
        <v>109</v>
      </c>
      <c r="B46" s="245" t="s">
        <v>110</v>
      </c>
      <c r="C46" s="245"/>
      <c r="D46" s="245"/>
      <c r="E46" s="246">
        <f>(26*26)*12</f>
        <v>8112</v>
      </c>
      <c r="F46" s="246"/>
      <c r="G46" s="89">
        <f t="shared" ref="G46:G50" si="15">G36</f>
        <v>40</v>
      </c>
      <c r="H46" s="90"/>
      <c r="I46" s="90">
        <f t="shared" si="13"/>
        <v>0</v>
      </c>
      <c r="J46" s="91"/>
    </row>
    <row r="47" spans="1:10" x14ac:dyDescent="0.25">
      <c r="A47" s="88" t="s">
        <v>111</v>
      </c>
      <c r="B47" s="245" t="s">
        <v>112</v>
      </c>
      <c r="C47" s="245"/>
      <c r="D47" s="245"/>
      <c r="E47" s="235">
        <f>3*12</f>
        <v>36</v>
      </c>
      <c r="F47" s="235"/>
      <c r="G47" s="89">
        <f t="shared" si="15"/>
        <v>40</v>
      </c>
      <c r="H47" s="90"/>
      <c r="I47" s="90">
        <f t="shared" si="13"/>
        <v>0</v>
      </c>
      <c r="J47" s="91"/>
    </row>
    <row r="48" spans="1:10" x14ac:dyDescent="0.25">
      <c r="A48" s="88" t="s">
        <v>113</v>
      </c>
      <c r="B48" s="245" t="s">
        <v>114</v>
      </c>
      <c r="C48" s="245"/>
      <c r="D48" s="245"/>
      <c r="E48" s="235">
        <f>1*12</f>
        <v>12</v>
      </c>
      <c r="F48" s="235"/>
      <c r="G48" s="89">
        <f t="shared" si="15"/>
        <v>40</v>
      </c>
      <c r="H48" s="90"/>
      <c r="I48" s="90">
        <f t="shared" si="13"/>
        <v>0</v>
      </c>
      <c r="J48" s="91"/>
    </row>
    <row r="49" spans="1:13" x14ac:dyDescent="0.25">
      <c r="A49" s="88" t="s">
        <v>115</v>
      </c>
      <c r="B49" s="229" t="s">
        <v>116</v>
      </c>
      <c r="C49" s="247"/>
      <c r="D49" s="230"/>
      <c r="E49" s="248">
        <v>12</v>
      </c>
      <c r="F49" s="249"/>
      <c r="G49" s="89">
        <f t="shared" si="15"/>
        <v>40</v>
      </c>
      <c r="H49" s="90"/>
      <c r="I49" s="90">
        <f t="shared" si="13"/>
        <v>0</v>
      </c>
      <c r="J49" s="91"/>
    </row>
    <row r="50" spans="1:13" x14ac:dyDescent="0.25">
      <c r="A50" s="88" t="s">
        <v>117</v>
      </c>
      <c r="B50" s="229" t="s">
        <v>118</v>
      </c>
      <c r="C50" s="247"/>
      <c r="D50" s="230"/>
      <c r="E50" s="248">
        <v>6</v>
      </c>
      <c r="F50" s="249"/>
      <c r="G50" s="89">
        <f t="shared" si="15"/>
        <v>40</v>
      </c>
      <c r="H50" s="90"/>
      <c r="I50" s="90">
        <f t="shared" si="13"/>
        <v>0</v>
      </c>
      <c r="J50" s="91"/>
    </row>
    <row r="51" spans="1:13" x14ac:dyDescent="0.25">
      <c r="A51" s="232" t="s">
        <v>119</v>
      </c>
      <c r="B51" s="232"/>
      <c r="C51" s="232"/>
      <c r="D51" s="232"/>
      <c r="E51" s="232"/>
      <c r="F51" s="232"/>
      <c r="G51" s="232"/>
      <c r="H51" s="232"/>
      <c r="I51" s="93">
        <f>SUM(I45:I50)</f>
        <v>0</v>
      </c>
      <c r="J51" s="91"/>
    </row>
    <row r="52" spans="1:13" x14ac:dyDescent="0.25">
      <c r="A52" s="232" t="s">
        <v>120</v>
      </c>
      <c r="B52" s="232"/>
      <c r="C52" s="232"/>
      <c r="D52" s="232"/>
      <c r="E52" s="232"/>
      <c r="F52" s="232"/>
      <c r="G52" s="232"/>
      <c r="H52" s="232"/>
      <c r="I52" s="93">
        <f>(I43+I51)/12</f>
        <v>0</v>
      </c>
      <c r="J52" s="91"/>
    </row>
    <row r="53" spans="1:13" s="67" customFormat="1" x14ac:dyDescent="0.25">
      <c r="A53" s="64" t="s">
        <v>2</v>
      </c>
      <c r="B53" s="241" t="s">
        <v>121</v>
      </c>
      <c r="C53" s="241"/>
      <c r="D53" s="241"/>
      <c r="E53" s="242" t="s">
        <v>76</v>
      </c>
      <c r="F53" s="242"/>
      <c r="G53" s="243" t="s">
        <v>122</v>
      </c>
      <c r="H53" s="244"/>
      <c r="I53" s="87" t="s">
        <v>79</v>
      </c>
      <c r="M53" s="94"/>
    </row>
    <row r="54" spans="1:13" x14ac:dyDescent="0.25">
      <c r="A54" s="88" t="s">
        <v>123</v>
      </c>
      <c r="B54" s="234" t="s">
        <v>124</v>
      </c>
      <c r="C54" s="234"/>
      <c r="D54" s="234"/>
      <c r="E54" s="235">
        <v>1</v>
      </c>
      <c r="F54" s="235"/>
      <c r="G54" s="236"/>
      <c r="H54" s="237"/>
      <c r="I54" s="90">
        <f>E54*G54</f>
        <v>0</v>
      </c>
      <c r="J54" s="91"/>
    </row>
    <row r="55" spans="1:13" x14ac:dyDescent="0.25">
      <c r="A55" s="88" t="s">
        <v>125</v>
      </c>
      <c r="B55" s="234" t="s">
        <v>126</v>
      </c>
      <c r="C55" s="234"/>
      <c r="D55" s="234"/>
      <c r="E55" s="235">
        <v>2</v>
      </c>
      <c r="F55" s="235"/>
      <c r="G55" s="236"/>
      <c r="H55" s="237"/>
      <c r="I55" s="90">
        <f>E55*G55</f>
        <v>0</v>
      </c>
      <c r="J55" s="91"/>
    </row>
    <row r="56" spans="1:13" x14ac:dyDescent="0.25">
      <c r="A56" s="238" t="s">
        <v>127</v>
      </c>
      <c r="B56" s="239"/>
      <c r="C56" s="239"/>
      <c r="D56" s="239"/>
      <c r="E56" s="239"/>
      <c r="F56" s="239"/>
      <c r="G56" s="239"/>
      <c r="H56" s="240"/>
      <c r="I56" s="95">
        <f>I54+I55</f>
        <v>0</v>
      </c>
      <c r="J56" s="91"/>
    </row>
    <row r="57" spans="1:13" x14ac:dyDescent="0.25">
      <c r="A57" s="232" t="s">
        <v>128</v>
      </c>
      <c r="B57" s="232"/>
      <c r="C57" s="232"/>
      <c r="D57" s="232"/>
      <c r="E57" s="232"/>
      <c r="F57" s="232"/>
      <c r="G57" s="232"/>
      <c r="H57" s="232"/>
      <c r="I57" s="93">
        <f>I12+I33+I52+I56</f>
        <v>0</v>
      </c>
    </row>
    <row r="58" spans="1:13" x14ac:dyDescent="0.25">
      <c r="A58" s="232" t="s">
        <v>129</v>
      </c>
      <c r="B58" s="232"/>
      <c r="C58" s="232"/>
      <c r="D58" s="232"/>
      <c r="E58" s="232"/>
      <c r="F58" s="232"/>
      <c r="G58" s="232"/>
      <c r="H58" s="96">
        <f>'Fator Referencial'!D14</f>
        <v>0</v>
      </c>
      <c r="I58" s="70"/>
    </row>
    <row r="59" spans="1:13" x14ac:dyDescent="0.25">
      <c r="A59" s="231" t="s">
        <v>130</v>
      </c>
      <c r="B59" s="231"/>
      <c r="C59" s="231"/>
      <c r="D59" s="231"/>
      <c r="E59" s="231"/>
      <c r="F59" s="231"/>
      <c r="G59" s="231"/>
      <c r="H59" s="231"/>
      <c r="I59" s="93">
        <f>I57*H58</f>
        <v>0</v>
      </c>
    </row>
    <row r="60" spans="1:13" x14ac:dyDescent="0.25">
      <c r="A60" s="232" t="s">
        <v>131</v>
      </c>
      <c r="B60" s="232"/>
      <c r="C60" s="232"/>
      <c r="D60" s="232"/>
      <c r="E60" s="232"/>
      <c r="F60" s="232"/>
      <c r="G60" s="232"/>
      <c r="H60" s="232"/>
      <c r="I60" s="93">
        <f>ROUND((I57+I59),2)</f>
        <v>0</v>
      </c>
    </row>
    <row r="61" spans="1:13" x14ac:dyDescent="0.25">
      <c r="A61" s="232" t="str">
        <f>[2]Resumo!D7</f>
        <v>m²</v>
      </c>
      <c r="B61" s="232"/>
      <c r="C61" s="232"/>
      <c r="D61" s="232"/>
      <c r="E61" s="232"/>
      <c r="F61" s="232"/>
      <c r="G61" s="232"/>
      <c r="H61" s="97">
        <v>2600000</v>
      </c>
      <c r="I61" s="98">
        <f>I60/H61</f>
        <v>0</v>
      </c>
      <c r="J61" s="99"/>
    </row>
    <row r="62" spans="1:13" x14ac:dyDescent="0.25">
      <c r="A62" s="4"/>
      <c r="B62" s="4"/>
      <c r="C62" s="4"/>
      <c r="D62" s="4"/>
      <c r="E62" s="4"/>
      <c r="F62" s="2"/>
      <c r="G62" s="4"/>
      <c r="H62" s="4"/>
      <c r="I62" s="4"/>
    </row>
    <row r="63" spans="1:13" x14ac:dyDescent="0.25">
      <c r="A63" s="233"/>
      <c r="B63" s="233"/>
      <c r="C63" s="233"/>
      <c r="D63" s="233"/>
      <c r="E63" s="233"/>
      <c r="F63" s="233"/>
      <c r="G63" s="233"/>
      <c r="H63" s="233"/>
      <c r="I63" s="233"/>
    </row>
  </sheetData>
  <mergeCells count="96">
    <mergeCell ref="A12:H12"/>
    <mergeCell ref="A1:I1"/>
    <mergeCell ref="A2:I2"/>
    <mergeCell ref="A3:I3"/>
    <mergeCell ref="A4:I4"/>
    <mergeCell ref="A5:I5"/>
    <mergeCell ref="A6:I6"/>
    <mergeCell ref="B7:D7"/>
    <mergeCell ref="B8:D8"/>
    <mergeCell ref="B9:D9"/>
    <mergeCell ref="B10:D10"/>
    <mergeCell ref="B11:D11"/>
    <mergeCell ref="B13:D13"/>
    <mergeCell ref="E13:F13"/>
    <mergeCell ref="B14:D14"/>
    <mergeCell ref="E14:F14"/>
    <mergeCell ref="B15:D15"/>
    <mergeCell ref="E15:F15"/>
    <mergeCell ref="E23:F23"/>
    <mergeCell ref="B16:D16"/>
    <mergeCell ref="E16:F16"/>
    <mergeCell ref="B17:D17"/>
    <mergeCell ref="E17:F17"/>
    <mergeCell ref="B18:D18"/>
    <mergeCell ref="E18:F18"/>
    <mergeCell ref="B19:D19"/>
    <mergeCell ref="E19:F19"/>
    <mergeCell ref="E20:F20"/>
    <mergeCell ref="E21:F21"/>
    <mergeCell ref="E22:F22"/>
    <mergeCell ref="B24:D24"/>
    <mergeCell ref="E24:F24"/>
    <mergeCell ref="B25:D25"/>
    <mergeCell ref="E25:F25"/>
    <mergeCell ref="B26:D26"/>
    <mergeCell ref="E26:F26"/>
    <mergeCell ref="B35:D35"/>
    <mergeCell ref="E35:F35"/>
    <mergeCell ref="B27:D27"/>
    <mergeCell ref="E27:F27"/>
    <mergeCell ref="B28:D28"/>
    <mergeCell ref="E28:F28"/>
    <mergeCell ref="E29:F29"/>
    <mergeCell ref="E30:F30"/>
    <mergeCell ref="E31:F31"/>
    <mergeCell ref="E32:F32"/>
    <mergeCell ref="A33:H33"/>
    <mergeCell ref="B34:D34"/>
    <mergeCell ref="E34:F34"/>
    <mergeCell ref="B36:D36"/>
    <mergeCell ref="E36:F36"/>
    <mergeCell ref="B37:D37"/>
    <mergeCell ref="E37:F37"/>
    <mergeCell ref="B38:D38"/>
    <mergeCell ref="E38:F38"/>
    <mergeCell ref="B45:D45"/>
    <mergeCell ref="E45:F45"/>
    <mergeCell ref="B39:D39"/>
    <mergeCell ref="E39:F39"/>
    <mergeCell ref="B40:D40"/>
    <mergeCell ref="E40:F40"/>
    <mergeCell ref="B41:D41"/>
    <mergeCell ref="E41:F41"/>
    <mergeCell ref="B42:D42"/>
    <mergeCell ref="E42:F42"/>
    <mergeCell ref="A43:H43"/>
    <mergeCell ref="B44:D44"/>
    <mergeCell ref="E44:F44"/>
    <mergeCell ref="A52:H52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A51:H51"/>
    <mergeCell ref="B53:D53"/>
    <mergeCell ref="E53:F53"/>
    <mergeCell ref="G53:H53"/>
    <mergeCell ref="B54:D54"/>
    <mergeCell ref="E54:F54"/>
    <mergeCell ref="G54:H54"/>
    <mergeCell ref="A59:H59"/>
    <mergeCell ref="A60:H60"/>
    <mergeCell ref="A61:G61"/>
    <mergeCell ref="A63:I63"/>
    <mergeCell ref="B55:D55"/>
    <mergeCell ref="E55:F55"/>
    <mergeCell ref="G55:H55"/>
    <mergeCell ref="A56:H56"/>
    <mergeCell ref="A57:H57"/>
    <mergeCell ref="A58:G58"/>
  </mergeCells>
  <pageMargins left="0.511811024" right="0.511811024" top="0.78740157499999996" bottom="0.78740157499999996" header="0.31496062000000002" footer="0.31496062000000002"/>
  <pageSetup paperSize="9" scale="4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8A6F-2EAA-4FA5-A6D0-16287C01F497}">
  <sheetPr>
    <tabColor theme="9" tint="0.79998168889431442"/>
  </sheetPr>
  <dimension ref="A1:N58"/>
  <sheetViews>
    <sheetView view="pageBreakPreview" topLeftCell="A25" zoomScale="90" zoomScaleNormal="90" zoomScaleSheetLayoutView="90" workbookViewId="0">
      <selection activeCell="G49" sqref="G49:H50"/>
    </sheetView>
  </sheetViews>
  <sheetFormatPr defaultColWidth="9.140625" defaultRowHeight="16.5" x14ac:dyDescent="0.3"/>
  <cols>
    <col min="1" max="1" width="8.42578125" style="60" customWidth="1"/>
    <col min="2" max="2" width="42.140625" style="60" customWidth="1"/>
    <col min="3" max="3" width="48.5703125" style="60" customWidth="1"/>
    <col min="4" max="4" width="13" style="60" bestFit="1" customWidth="1"/>
    <col min="5" max="5" width="6.140625" style="60" customWidth="1"/>
    <col min="6" max="6" width="5.85546875" style="132" customWidth="1"/>
    <col min="7" max="7" width="24.5703125" style="60" customWidth="1"/>
    <col min="8" max="8" width="27.28515625" style="60" bestFit="1" customWidth="1"/>
    <col min="9" max="9" width="21.140625" style="60" bestFit="1" customWidth="1"/>
    <col min="10" max="10" width="16.140625" style="60" bestFit="1" customWidth="1"/>
    <col min="11" max="11" width="11.7109375" style="60" bestFit="1" customWidth="1"/>
    <col min="12" max="12" width="10.5703125" style="60" bestFit="1" customWidth="1"/>
    <col min="13" max="16" width="9.140625" style="60"/>
    <col min="17" max="17" width="10.5703125" style="60" bestFit="1" customWidth="1"/>
    <col min="18" max="18" width="12.140625" style="60" bestFit="1" customWidth="1"/>
    <col min="19" max="16384" width="9.140625" style="60"/>
  </cols>
  <sheetData>
    <row r="1" spans="1:9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9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9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9" x14ac:dyDescent="0.3">
      <c r="A4" s="284"/>
      <c r="B4" s="284"/>
      <c r="C4" s="284"/>
      <c r="D4" s="284"/>
      <c r="E4" s="284"/>
      <c r="F4" s="284"/>
      <c r="G4" s="284"/>
      <c r="H4" s="284"/>
      <c r="I4" s="284"/>
    </row>
    <row r="5" spans="1:9" x14ac:dyDescent="0.3">
      <c r="A5" s="285" t="s">
        <v>0</v>
      </c>
      <c r="B5" s="285"/>
      <c r="C5" s="285"/>
      <c r="D5" s="285"/>
      <c r="E5" s="285"/>
      <c r="F5" s="285"/>
      <c r="G5" s="285"/>
      <c r="H5" s="285"/>
      <c r="I5" s="285"/>
    </row>
    <row r="6" spans="1:9" x14ac:dyDescent="0.3">
      <c r="A6" s="286" t="str">
        <f>[2]Resumo!C8</f>
        <v>Varrição mecanizada</v>
      </c>
      <c r="B6" s="286"/>
      <c r="C6" s="286"/>
      <c r="D6" s="286"/>
      <c r="E6" s="286"/>
      <c r="F6" s="286"/>
      <c r="G6" s="286"/>
      <c r="H6" s="286"/>
      <c r="I6" s="286"/>
    </row>
    <row r="7" spans="1:9" x14ac:dyDescent="0.3">
      <c r="A7" s="263" t="s">
        <v>73</v>
      </c>
      <c r="B7" s="263"/>
      <c r="C7" s="263"/>
      <c r="D7" s="263"/>
      <c r="E7" s="263"/>
      <c r="F7" s="263"/>
      <c r="G7" s="263"/>
      <c r="H7" s="263"/>
      <c r="I7" s="287"/>
    </row>
    <row r="8" spans="1:9" ht="49.5" x14ac:dyDescent="0.3">
      <c r="A8" s="103" t="s">
        <v>2</v>
      </c>
      <c r="B8" s="271" t="s">
        <v>74</v>
      </c>
      <c r="C8" s="271"/>
      <c r="D8" s="271"/>
      <c r="E8" s="103" t="s">
        <v>75</v>
      </c>
      <c r="F8" s="103" t="s">
        <v>76</v>
      </c>
      <c r="G8" s="104" t="s">
        <v>77</v>
      </c>
      <c r="H8" s="103" t="s">
        <v>78</v>
      </c>
      <c r="I8" s="105" t="s">
        <v>79</v>
      </c>
    </row>
    <row r="9" spans="1:9" x14ac:dyDescent="0.3">
      <c r="A9" s="106" t="s">
        <v>80</v>
      </c>
      <c r="B9" s="265" t="s">
        <v>132</v>
      </c>
      <c r="C9" s="265"/>
      <c r="D9" s="265"/>
      <c r="E9" s="107" t="s">
        <v>75</v>
      </c>
      <c r="F9" s="108">
        <v>1</v>
      </c>
      <c r="G9" s="109">
        <f>'Tabela de Salários '!F10</f>
        <v>0</v>
      </c>
      <c r="H9" s="110">
        <f>G9*85.41%</f>
        <v>0</v>
      </c>
      <c r="I9" s="111">
        <f>(H9+G9)*F9</f>
        <v>0</v>
      </c>
    </row>
    <row r="10" spans="1:9" x14ac:dyDescent="0.3">
      <c r="A10" s="106" t="s">
        <v>81</v>
      </c>
      <c r="B10" s="265" t="s">
        <v>133</v>
      </c>
      <c r="C10" s="265"/>
      <c r="D10" s="265"/>
      <c r="E10" s="107" t="s">
        <v>75</v>
      </c>
      <c r="F10" s="108">
        <v>2</v>
      </c>
      <c r="G10" s="109">
        <f>'Tabela de Salários '!F7</f>
        <v>0</v>
      </c>
      <c r="H10" s="110">
        <f t="shared" ref="H10:H11" si="0">G10*85.41%</f>
        <v>0</v>
      </c>
      <c r="I10" s="111">
        <f>(H10+G10)*F10</f>
        <v>0</v>
      </c>
    </row>
    <row r="11" spans="1:9" x14ac:dyDescent="0.3">
      <c r="A11" s="106" t="s">
        <v>82</v>
      </c>
      <c r="B11" s="273" t="str">
        <f>'Tabela de Salários '!B12</f>
        <v>Motorista de caminhão (Categoria D)</v>
      </c>
      <c r="C11" s="274"/>
      <c r="D11" s="275"/>
      <c r="E11" s="107" t="s">
        <v>75</v>
      </c>
      <c r="F11" s="108">
        <v>1</v>
      </c>
      <c r="G11" s="109">
        <f>'Tabela de Salários '!F12</f>
        <v>0</v>
      </c>
      <c r="H11" s="110">
        <f t="shared" si="0"/>
        <v>0</v>
      </c>
      <c r="I11" s="111">
        <f>(H11+G11)*F11</f>
        <v>0</v>
      </c>
    </row>
    <row r="12" spans="1:9" x14ac:dyDescent="0.3">
      <c r="A12" s="279" t="s">
        <v>86</v>
      </c>
      <c r="B12" s="279"/>
      <c r="C12" s="279"/>
      <c r="D12" s="279"/>
      <c r="E12" s="279"/>
      <c r="F12" s="279"/>
      <c r="G12" s="279"/>
      <c r="H12" s="279"/>
      <c r="I12" s="112">
        <f>SUM(I9:I11)</f>
        <v>0</v>
      </c>
    </row>
    <row r="13" spans="1:9" ht="33" x14ac:dyDescent="0.3">
      <c r="A13" s="113" t="s">
        <v>134</v>
      </c>
      <c r="B13" s="263" t="s">
        <v>135</v>
      </c>
      <c r="C13" s="263"/>
      <c r="D13" s="263"/>
      <c r="E13" s="283" t="s">
        <v>88</v>
      </c>
      <c r="F13" s="283"/>
      <c r="G13" s="114" t="s">
        <v>89</v>
      </c>
      <c r="H13" s="101" t="s">
        <v>90</v>
      </c>
      <c r="I13" s="102" t="s">
        <v>79</v>
      </c>
    </row>
    <row r="14" spans="1:9" x14ac:dyDescent="0.3">
      <c r="A14" s="106" t="s">
        <v>80</v>
      </c>
      <c r="B14" s="265" t="s">
        <v>57</v>
      </c>
      <c r="C14" s="265"/>
      <c r="D14" s="265"/>
      <c r="E14" s="281">
        <v>1</v>
      </c>
      <c r="F14" s="282"/>
      <c r="G14" s="115">
        <f>F9+F10+F11</f>
        <v>4</v>
      </c>
      <c r="H14" s="116">
        <f>'Roçagem Mec'!H14</f>
        <v>0</v>
      </c>
      <c r="I14" s="117">
        <f>H14*G14*E14*0.95</f>
        <v>0</v>
      </c>
    </row>
    <row r="15" spans="1:9" x14ac:dyDescent="0.3">
      <c r="A15" s="106" t="s">
        <v>81</v>
      </c>
      <c r="B15" s="273" t="s">
        <v>58</v>
      </c>
      <c r="C15" s="274"/>
      <c r="D15" s="275"/>
      <c r="E15" s="281">
        <v>26</v>
      </c>
      <c r="F15" s="282"/>
      <c r="G15" s="115">
        <f>F9+F10+F11</f>
        <v>4</v>
      </c>
      <c r="H15" s="116">
        <f>'Roçagem Mec'!H15</f>
        <v>0</v>
      </c>
      <c r="I15" s="117">
        <f>E15*G15*H15</f>
        <v>0</v>
      </c>
    </row>
    <row r="16" spans="1:9" x14ac:dyDescent="0.3">
      <c r="A16" s="106" t="s">
        <v>82</v>
      </c>
      <c r="B16" s="273" t="s">
        <v>59</v>
      </c>
      <c r="C16" s="274"/>
      <c r="D16" s="275"/>
      <c r="E16" s="281">
        <v>1</v>
      </c>
      <c r="F16" s="282"/>
      <c r="G16" s="115">
        <f>F9+F10+F11</f>
        <v>4</v>
      </c>
      <c r="H16" s="116">
        <f>'Roçagem Mec'!H16</f>
        <v>0</v>
      </c>
      <c r="I16" s="117">
        <f t="shared" ref="I16:I19" si="1">E16*G16*H16</f>
        <v>0</v>
      </c>
    </row>
    <row r="17" spans="1:14" x14ac:dyDescent="0.3">
      <c r="A17" s="106" t="s">
        <v>84</v>
      </c>
      <c r="B17" s="273" t="s">
        <v>60</v>
      </c>
      <c r="C17" s="274"/>
      <c r="D17" s="275"/>
      <c r="E17" s="281">
        <v>1</v>
      </c>
      <c r="F17" s="282"/>
      <c r="G17" s="115">
        <f>F9+F10+F11</f>
        <v>4</v>
      </c>
      <c r="H17" s="116">
        <f>'Roçagem Mec'!H17</f>
        <v>0</v>
      </c>
      <c r="I17" s="117">
        <f t="shared" si="1"/>
        <v>0</v>
      </c>
    </row>
    <row r="18" spans="1:14" x14ac:dyDescent="0.3">
      <c r="A18" s="106" t="s">
        <v>98</v>
      </c>
      <c r="B18" s="273" t="s">
        <v>61</v>
      </c>
      <c r="C18" s="274"/>
      <c r="D18" s="275"/>
      <c r="E18" s="281">
        <v>1</v>
      </c>
      <c r="F18" s="282"/>
      <c r="G18" s="115">
        <f>G17</f>
        <v>4</v>
      </c>
      <c r="H18" s="116">
        <f>'Roçagem Mec'!H18</f>
        <v>0</v>
      </c>
      <c r="I18" s="117">
        <f t="shared" si="1"/>
        <v>0</v>
      </c>
    </row>
    <row r="19" spans="1:14" s="118" customFormat="1" x14ac:dyDescent="0.3">
      <c r="A19" s="106" t="s">
        <v>100</v>
      </c>
      <c r="B19" s="273" t="s">
        <v>62</v>
      </c>
      <c r="C19" s="274"/>
      <c r="D19" s="275"/>
      <c r="E19" s="281">
        <v>1</v>
      </c>
      <c r="F19" s="282"/>
      <c r="G19" s="115">
        <f>F9+F10+F11</f>
        <v>4</v>
      </c>
      <c r="H19" s="116">
        <f>'Roçagem Mec'!H19</f>
        <v>0</v>
      </c>
      <c r="I19" s="117">
        <f t="shared" si="1"/>
        <v>0</v>
      </c>
    </row>
    <row r="20" spans="1:14" x14ac:dyDescent="0.3">
      <c r="A20" s="106" t="s">
        <v>102</v>
      </c>
      <c r="B20" s="119" t="s">
        <v>136</v>
      </c>
      <c r="C20" s="119" t="str">
        <f>B9</f>
        <v xml:space="preserve">Operador de Trator com Varredeira </v>
      </c>
      <c r="D20" s="120">
        <f>'Tabela de Salários '!C10</f>
        <v>0</v>
      </c>
      <c r="E20" s="281">
        <f>22*2</f>
        <v>44</v>
      </c>
      <c r="F20" s="282"/>
      <c r="G20" s="115">
        <f>F9</f>
        <v>1</v>
      </c>
      <c r="H20" s="116"/>
      <c r="I20" s="117">
        <f t="shared" ref="I20:I22" si="2">G20*H20</f>
        <v>0</v>
      </c>
      <c r="K20" s="121"/>
      <c r="L20" s="121"/>
    </row>
    <row r="21" spans="1:14" x14ac:dyDescent="0.3">
      <c r="A21" s="106" t="s">
        <v>104</v>
      </c>
      <c r="B21" s="119" t="s">
        <v>136</v>
      </c>
      <c r="C21" s="119" t="str">
        <f t="shared" ref="C21:C22" si="3">B10</f>
        <v>Agente de conservação /Apoio</v>
      </c>
      <c r="D21" s="120">
        <f>'Tabela de Salários '!C7</f>
        <v>0</v>
      </c>
      <c r="E21" s="281">
        <f>22*2</f>
        <v>44</v>
      </c>
      <c r="F21" s="282"/>
      <c r="G21" s="115">
        <f>F10</f>
        <v>2</v>
      </c>
      <c r="H21" s="116"/>
      <c r="I21" s="117">
        <f t="shared" si="2"/>
        <v>0</v>
      </c>
    </row>
    <row r="22" spans="1:14" x14ac:dyDescent="0.3">
      <c r="A22" s="106" t="s">
        <v>107</v>
      </c>
      <c r="B22" s="119" t="s">
        <v>136</v>
      </c>
      <c r="C22" s="119" t="str">
        <f t="shared" si="3"/>
        <v>Motorista de caminhão (Categoria D)</v>
      </c>
      <c r="D22" s="120">
        <f>'Tabela de Salários '!C12</f>
        <v>0</v>
      </c>
      <c r="E22" s="281">
        <f>22*2</f>
        <v>44</v>
      </c>
      <c r="F22" s="282"/>
      <c r="G22" s="115">
        <f>F11</f>
        <v>1</v>
      </c>
      <c r="H22" s="116"/>
      <c r="I22" s="117">
        <f t="shared" si="2"/>
        <v>0</v>
      </c>
    </row>
    <row r="23" spans="1:14" x14ac:dyDescent="0.3">
      <c r="A23" s="106" t="s">
        <v>109</v>
      </c>
      <c r="B23" s="265" t="str">
        <f>'Roçagem Mec'!B23</f>
        <v>Ppra/pcmso (por pessoa)</v>
      </c>
      <c r="C23" s="265"/>
      <c r="D23" s="265"/>
      <c r="E23" s="280">
        <v>1</v>
      </c>
      <c r="F23" s="280"/>
      <c r="G23" s="115">
        <f>F9+F10+F11</f>
        <v>4</v>
      </c>
      <c r="H23" s="116"/>
      <c r="I23" s="117">
        <f>H23*G23*E23</f>
        <v>0</v>
      </c>
    </row>
    <row r="24" spans="1:14" x14ac:dyDescent="0.3">
      <c r="A24" s="106" t="s">
        <v>111</v>
      </c>
      <c r="B24" s="265" t="str">
        <f>'Roçagem Mec'!B24</f>
        <v>Seguro de vida (por pessoa)</v>
      </c>
      <c r="C24" s="265"/>
      <c r="D24" s="265"/>
      <c r="E24" s="280">
        <v>1</v>
      </c>
      <c r="F24" s="280"/>
      <c r="G24" s="115">
        <f>F9+F10+F11</f>
        <v>4</v>
      </c>
      <c r="H24" s="116"/>
      <c r="I24" s="117">
        <f>H24*G24*E24</f>
        <v>0</v>
      </c>
    </row>
    <row r="25" spans="1:14" x14ac:dyDescent="0.3">
      <c r="A25" s="106" t="s">
        <v>113</v>
      </c>
      <c r="B25" s="265" t="str">
        <f>'Roçagem Mec'!B25</f>
        <v>Exames admissionais , demissionais e periódicos (por pessoa)</v>
      </c>
      <c r="C25" s="265"/>
      <c r="D25" s="265"/>
      <c r="E25" s="280">
        <v>1</v>
      </c>
      <c r="F25" s="280"/>
      <c r="G25" s="115">
        <f>F9+F10+F11</f>
        <v>4</v>
      </c>
      <c r="H25" s="116"/>
      <c r="I25" s="117">
        <f>E25*G25*H25</f>
        <v>0</v>
      </c>
    </row>
    <row r="26" spans="1:14" x14ac:dyDescent="0.3">
      <c r="A26" s="106" t="s">
        <v>115</v>
      </c>
      <c r="B26" s="265" t="str">
        <f>'Roçagem Mec'!B26</f>
        <v>Cota de aprendizagem (por pessoa )</v>
      </c>
      <c r="C26" s="265"/>
      <c r="D26" s="265"/>
      <c r="E26" s="280">
        <v>1</v>
      </c>
      <c r="F26" s="280"/>
      <c r="G26" s="115">
        <f>F9+F10+F11</f>
        <v>4</v>
      </c>
      <c r="H26" s="116"/>
      <c r="I26" s="117">
        <f>E26*G26*H26</f>
        <v>0</v>
      </c>
    </row>
    <row r="27" spans="1:14" x14ac:dyDescent="0.3">
      <c r="A27" s="106" t="s">
        <v>117</v>
      </c>
      <c r="B27" s="265" t="str">
        <f>'Roçagem Mec'!B27</f>
        <v>Plano odontológico (por pessoa)</v>
      </c>
      <c r="C27" s="265"/>
      <c r="D27" s="265"/>
      <c r="E27" s="280">
        <v>1</v>
      </c>
      <c r="F27" s="280"/>
      <c r="G27" s="115">
        <f>F9+F10+F11</f>
        <v>4</v>
      </c>
      <c r="H27" s="116"/>
      <c r="I27" s="117">
        <f>E27*G27*H27</f>
        <v>0</v>
      </c>
    </row>
    <row r="28" spans="1:14" x14ac:dyDescent="0.3">
      <c r="A28" s="106" t="s">
        <v>137</v>
      </c>
      <c r="B28" s="119" t="s">
        <v>138</v>
      </c>
      <c r="C28" s="119" t="str">
        <f>B9</f>
        <v xml:space="preserve">Operador de Trator com Varredeira </v>
      </c>
      <c r="D28" s="120">
        <f>D20</f>
        <v>0</v>
      </c>
      <c r="E28" s="281">
        <v>1</v>
      </c>
      <c r="F28" s="282"/>
      <c r="G28" s="115">
        <f>F9</f>
        <v>1</v>
      </c>
      <c r="H28" s="116">
        <f>D28*1%</f>
        <v>0</v>
      </c>
      <c r="I28" s="117">
        <f>G28*H28</f>
        <v>0</v>
      </c>
      <c r="K28" s="121"/>
      <c r="L28" s="121"/>
      <c r="N28" s="121"/>
    </row>
    <row r="29" spans="1:14" x14ac:dyDescent="0.3">
      <c r="A29" s="106" t="s">
        <v>139</v>
      </c>
      <c r="B29" s="119" t="s">
        <v>138</v>
      </c>
      <c r="C29" s="119" t="str">
        <f t="shared" ref="C29:C30" si="4">B10</f>
        <v>Agente de conservação /Apoio</v>
      </c>
      <c r="D29" s="120">
        <f t="shared" ref="D29:D30" si="5">D21</f>
        <v>0</v>
      </c>
      <c r="E29" s="281">
        <v>1</v>
      </c>
      <c r="F29" s="282"/>
      <c r="G29" s="115">
        <f>F10</f>
        <v>2</v>
      </c>
      <c r="H29" s="116">
        <f t="shared" ref="H29:H30" si="6">D29*1%</f>
        <v>0</v>
      </c>
      <c r="I29" s="117">
        <f t="shared" ref="I29:I30" si="7">G29*H29</f>
        <v>0</v>
      </c>
    </row>
    <row r="30" spans="1:14" x14ac:dyDescent="0.3">
      <c r="A30" s="106" t="s">
        <v>140</v>
      </c>
      <c r="B30" s="119" t="s">
        <v>138</v>
      </c>
      <c r="C30" s="119" t="str">
        <f t="shared" si="4"/>
        <v>Motorista de caminhão (Categoria D)</v>
      </c>
      <c r="D30" s="120">
        <f t="shared" si="5"/>
        <v>0</v>
      </c>
      <c r="E30" s="281">
        <v>1</v>
      </c>
      <c r="F30" s="282"/>
      <c r="G30" s="115">
        <f>F11</f>
        <v>1</v>
      </c>
      <c r="H30" s="116">
        <f t="shared" si="6"/>
        <v>0</v>
      </c>
      <c r="I30" s="117">
        <f t="shared" si="7"/>
        <v>0</v>
      </c>
    </row>
    <row r="31" spans="1:14" x14ac:dyDescent="0.3">
      <c r="A31" s="279" t="s">
        <v>86</v>
      </c>
      <c r="B31" s="279"/>
      <c r="C31" s="279"/>
      <c r="D31" s="279"/>
      <c r="E31" s="279"/>
      <c r="F31" s="279"/>
      <c r="G31" s="279"/>
      <c r="H31" s="279"/>
      <c r="I31" s="112">
        <f>SUM(I14:I30)</f>
        <v>0</v>
      </c>
    </row>
    <row r="32" spans="1:14" ht="33" x14ac:dyDescent="0.3">
      <c r="A32" s="103" t="s">
        <v>2</v>
      </c>
      <c r="B32" s="271" t="s">
        <v>92</v>
      </c>
      <c r="C32" s="271"/>
      <c r="D32" s="271"/>
      <c r="E32" s="272" t="s">
        <v>93</v>
      </c>
      <c r="F32" s="272"/>
      <c r="G32" s="104" t="s">
        <v>89</v>
      </c>
      <c r="H32" s="103" t="s">
        <v>90</v>
      </c>
      <c r="I32" s="122" t="s">
        <v>79</v>
      </c>
    </row>
    <row r="33" spans="1:10" x14ac:dyDescent="0.3">
      <c r="A33" s="106" t="s">
        <v>80</v>
      </c>
      <c r="B33" s="265" t="s">
        <v>94</v>
      </c>
      <c r="C33" s="265"/>
      <c r="D33" s="265"/>
      <c r="E33" s="266">
        <v>6</v>
      </c>
      <c r="F33" s="266"/>
      <c r="G33" s="115">
        <f>F9+F10+F11</f>
        <v>4</v>
      </c>
      <c r="H33" s="116">
        <f>'Roçagem Mec'!H33</f>
        <v>0</v>
      </c>
      <c r="I33" s="116">
        <f t="shared" ref="I33:I45" si="8">H33*G33*E33</f>
        <v>0</v>
      </c>
      <c r="J33" s="123"/>
    </row>
    <row r="34" spans="1:10" x14ac:dyDescent="0.3">
      <c r="A34" s="106" t="s">
        <v>81</v>
      </c>
      <c r="B34" s="265" t="s">
        <v>95</v>
      </c>
      <c r="C34" s="265"/>
      <c r="D34" s="265"/>
      <c r="E34" s="266">
        <v>6</v>
      </c>
      <c r="F34" s="266"/>
      <c r="G34" s="115">
        <f>F9+F10+F11</f>
        <v>4</v>
      </c>
      <c r="H34" s="116">
        <f>'Roçagem Mec'!H34</f>
        <v>0</v>
      </c>
      <c r="I34" s="116">
        <f t="shared" si="8"/>
        <v>0</v>
      </c>
      <c r="J34" s="123"/>
    </row>
    <row r="35" spans="1:10" x14ac:dyDescent="0.3">
      <c r="A35" s="106" t="s">
        <v>82</v>
      </c>
      <c r="B35" s="265" t="s">
        <v>96</v>
      </c>
      <c r="C35" s="265"/>
      <c r="D35" s="265"/>
      <c r="E35" s="266">
        <f>2*12</f>
        <v>24</v>
      </c>
      <c r="F35" s="266"/>
      <c r="G35" s="115">
        <f>F9+F10+F11</f>
        <v>4</v>
      </c>
      <c r="H35" s="116"/>
      <c r="I35" s="116">
        <f t="shared" si="8"/>
        <v>0</v>
      </c>
      <c r="J35" s="123"/>
    </row>
    <row r="36" spans="1:10" x14ac:dyDescent="0.3">
      <c r="A36" s="106" t="s">
        <v>84</v>
      </c>
      <c r="B36" s="265" t="s">
        <v>97</v>
      </c>
      <c r="C36" s="265"/>
      <c r="D36" s="265"/>
      <c r="E36" s="266">
        <v>2</v>
      </c>
      <c r="F36" s="266"/>
      <c r="G36" s="115">
        <f>F9+F10+F11</f>
        <v>4</v>
      </c>
      <c r="H36" s="116"/>
      <c r="I36" s="116">
        <f t="shared" si="8"/>
        <v>0</v>
      </c>
      <c r="J36" s="123"/>
    </row>
    <row r="37" spans="1:10" x14ac:dyDescent="0.3">
      <c r="A37" s="106" t="s">
        <v>98</v>
      </c>
      <c r="B37" s="278" t="s">
        <v>141</v>
      </c>
      <c r="C37" s="278"/>
      <c r="D37" s="278"/>
      <c r="E37" s="266">
        <v>12</v>
      </c>
      <c r="F37" s="266"/>
      <c r="G37" s="115">
        <f>F9+F10+F11</f>
        <v>4</v>
      </c>
      <c r="H37" s="116"/>
      <c r="I37" s="116">
        <f t="shared" si="8"/>
        <v>0</v>
      </c>
      <c r="J37" s="123"/>
    </row>
    <row r="38" spans="1:10" x14ac:dyDescent="0.3">
      <c r="A38" s="106" t="s">
        <v>100</v>
      </c>
      <c r="B38" s="265" t="s">
        <v>101</v>
      </c>
      <c r="C38" s="265"/>
      <c r="D38" s="265"/>
      <c r="E38" s="266">
        <v>6</v>
      </c>
      <c r="F38" s="266"/>
      <c r="G38" s="115">
        <f>F9+F10+F11</f>
        <v>4</v>
      </c>
      <c r="H38" s="116"/>
      <c r="I38" s="116">
        <f t="shared" si="8"/>
        <v>0</v>
      </c>
      <c r="J38" s="123"/>
    </row>
    <row r="39" spans="1:10" x14ac:dyDescent="0.3">
      <c r="A39" s="106" t="s">
        <v>102</v>
      </c>
      <c r="B39" s="265" t="s">
        <v>103</v>
      </c>
      <c r="C39" s="265"/>
      <c r="D39" s="265"/>
      <c r="E39" s="266">
        <v>6</v>
      </c>
      <c r="F39" s="266"/>
      <c r="G39" s="115">
        <f>F9+F10+F11</f>
        <v>4</v>
      </c>
      <c r="H39" s="116"/>
      <c r="I39" s="116">
        <f t="shared" si="8"/>
        <v>0</v>
      </c>
      <c r="J39" s="123"/>
    </row>
    <row r="40" spans="1:10" x14ac:dyDescent="0.3">
      <c r="A40" s="106" t="s">
        <v>104</v>
      </c>
      <c r="B40" s="265" t="s">
        <v>105</v>
      </c>
      <c r="C40" s="265"/>
      <c r="D40" s="265"/>
      <c r="E40" s="266">
        <v>6</v>
      </c>
      <c r="F40" s="266"/>
      <c r="G40" s="115">
        <f>F9+F10+F11</f>
        <v>4</v>
      </c>
      <c r="H40" s="116"/>
      <c r="I40" s="116">
        <f t="shared" si="8"/>
        <v>0</v>
      </c>
      <c r="J40" s="123"/>
    </row>
    <row r="41" spans="1:10" x14ac:dyDescent="0.3">
      <c r="A41" s="106" t="s">
        <v>107</v>
      </c>
      <c r="B41" s="265" t="s">
        <v>108</v>
      </c>
      <c r="C41" s="265"/>
      <c r="D41" s="265"/>
      <c r="E41" s="266">
        <v>1</v>
      </c>
      <c r="F41" s="266"/>
      <c r="G41" s="115">
        <f>F9+F10+F11</f>
        <v>4</v>
      </c>
      <c r="H41" s="116"/>
      <c r="I41" s="116">
        <f t="shared" si="8"/>
        <v>0</v>
      </c>
      <c r="J41" s="123"/>
    </row>
    <row r="42" spans="1:10" s="118" customFormat="1" x14ac:dyDescent="0.3">
      <c r="A42" s="106" t="s">
        <v>109</v>
      </c>
      <c r="B42" s="265" t="s">
        <v>110</v>
      </c>
      <c r="C42" s="265"/>
      <c r="D42" s="265"/>
      <c r="E42" s="266">
        <f>26*10</f>
        <v>260</v>
      </c>
      <c r="F42" s="266"/>
      <c r="G42" s="115">
        <f>F9+F10+F11</f>
        <v>4</v>
      </c>
      <c r="H42" s="116"/>
      <c r="I42" s="116">
        <f t="shared" si="8"/>
        <v>0</v>
      </c>
      <c r="J42" s="124"/>
    </row>
    <row r="43" spans="1:10" x14ac:dyDescent="0.3">
      <c r="A43" s="106" t="s">
        <v>111</v>
      </c>
      <c r="B43" s="265" t="s">
        <v>112</v>
      </c>
      <c r="C43" s="265"/>
      <c r="D43" s="265"/>
      <c r="E43" s="266">
        <f>3*12</f>
        <v>36</v>
      </c>
      <c r="F43" s="266"/>
      <c r="G43" s="115">
        <f>F9+F10+F11</f>
        <v>4</v>
      </c>
      <c r="H43" s="116"/>
      <c r="I43" s="116">
        <f t="shared" si="8"/>
        <v>0</v>
      </c>
      <c r="J43" s="123"/>
    </row>
    <row r="44" spans="1:10" x14ac:dyDescent="0.3">
      <c r="A44" s="106" t="s">
        <v>113</v>
      </c>
      <c r="B44" s="265" t="s">
        <v>114</v>
      </c>
      <c r="C44" s="265"/>
      <c r="D44" s="265"/>
      <c r="E44" s="266">
        <f>1*12</f>
        <v>12</v>
      </c>
      <c r="F44" s="266"/>
      <c r="G44" s="115">
        <f>F9+F10+F11</f>
        <v>4</v>
      </c>
      <c r="H44" s="116"/>
      <c r="I44" s="116">
        <f t="shared" si="8"/>
        <v>0</v>
      </c>
      <c r="J44" s="123"/>
    </row>
    <row r="45" spans="1:10" x14ac:dyDescent="0.3">
      <c r="A45" s="106" t="s">
        <v>115</v>
      </c>
      <c r="B45" s="273" t="s">
        <v>118</v>
      </c>
      <c r="C45" s="274"/>
      <c r="D45" s="275"/>
      <c r="E45" s="276">
        <v>6</v>
      </c>
      <c r="F45" s="277"/>
      <c r="G45" s="115">
        <f>F9+F10+F11</f>
        <v>4</v>
      </c>
      <c r="H45" s="116"/>
      <c r="I45" s="116">
        <f t="shared" si="8"/>
        <v>0</v>
      </c>
      <c r="J45" s="123"/>
    </row>
    <row r="46" spans="1:10" x14ac:dyDescent="0.3">
      <c r="A46" s="263" t="s">
        <v>119</v>
      </c>
      <c r="B46" s="263"/>
      <c r="C46" s="263"/>
      <c r="D46" s="263"/>
      <c r="E46" s="263"/>
      <c r="F46" s="263"/>
      <c r="G46" s="263"/>
      <c r="H46" s="263"/>
      <c r="I46" s="125">
        <f>SUM(I33:I45)</f>
        <v>0</v>
      </c>
      <c r="J46" s="123"/>
    </row>
    <row r="47" spans="1:10" x14ac:dyDescent="0.3">
      <c r="A47" s="263" t="s">
        <v>120</v>
      </c>
      <c r="B47" s="263"/>
      <c r="C47" s="263"/>
      <c r="D47" s="263"/>
      <c r="E47" s="263"/>
      <c r="F47" s="263"/>
      <c r="G47" s="263"/>
      <c r="H47" s="263"/>
      <c r="I47" s="125">
        <f>I46/12</f>
        <v>0</v>
      </c>
      <c r="J47" s="123"/>
    </row>
    <row r="48" spans="1:10" x14ac:dyDescent="0.3">
      <c r="A48" s="103" t="s">
        <v>2</v>
      </c>
      <c r="B48" s="271" t="s">
        <v>121</v>
      </c>
      <c r="C48" s="271"/>
      <c r="D48" s="271"/>
      <c r="E48" s="272" t="s">
        <v>76</v>
      </c>
      <c r="F48" s="272"/>
      <c r="G48" s="272" t="s">
        <v>122</v>
      </c>
      <c r="H48" s="272"/>
      <c r="I48" s="122" t="s">
        <v>79</v>
      </c>
    </row>
    <row r="49" spans="1:10" x14ac:dyDescent="0.3">
      <c r="A49" s="126" t="s">
        <v>80</v>
      </c>
      <c r="B49" s="265" t="s">
        <v>142</v>
      </c>
      <c r="C49" s="265"/>
      <c r="D49" s="265"/>
      <c r="E49" s="266">
        <v>1</v>
      </c>
      <c r="F49" s="266"/>
      <c r="G49" s="267"/>
      <c r="H49" s="267"/>
      <c r="I49" s="127">
        <f>E49*G49</f>
        <v>0</v>
      </c>
      <c r="J49" s="123"/>
    </row>
    <row r="50" spans="1:10" x14ac:dyDescent="0.3">
      <c r="A50" s="126" t="s">
        <v>81</v>
      </c>
      <c r="B50" s="265" t="s">
        <v>143</v>
      </c>
      <c r="C50" s="265"/>
      <c r="D50" s="265"/>
      <c r="E50" s="266">
        <v>1</v>
      </c>
      <c r="F50" s="266"/>
      <c r="G50" s="267"/>
      <c r="H50" s="267"/>
      <c r="I50" s="127">
        <f>E50*G50</f>
        <v>0</v>
      </c>
      <c r="J50" s="123"/>
    </row>
    <row r="51" spans="1:10" x14ac:dyDescent="0.3">
      <c r="A51" s="268" t="s">
        <v>127</v>
      </c>
      <c r="B51" s="269"/>
      <c r="C51" s="269"/>
      <c r="D51" s="269"/>
      <c r="E51" s="269"/>
      <c r="F51" s="269"/>
      <c r="G51" s="269"/>
      <c r="H51" s="270"/>
      <c r="I51" s="128">
        <f>I49+I50</f>
        <v>0</v>
      </c>
      <c r="J51" s="123"/>
    </row>
    <row r="52" spans="1:10" x14ac:dyDescent="0.3">
      <c r="A52" s="263" t="s">
        <v>128</v>
      </c>
      <c r="B52" s="263"/>
      <c r="C52" s="263"/>
      <c r="D52" s="263"/>
      <c r="E52" s="263"/>
      <c r="F52" s="263"/>
      <c r="G52" s="263"/>
      <c r="H52" s="263"/>
      <c r="I52" s="125">
        <f>I12+I31+I47+I51</f>
        <v>0</v>
      </c>
    </row>
    <row r="53" spans="1:10" x14ac:dyDescent="0.3">
      <c r="A53" s="263" t="s">
        <v>129</v>
      </c>
      <c r="B53" s="263"/>
      <c r="C53" s="263"/>
      <c r="D53" s="263"/>
      <c r="E53" s="263"/>
      <c r="F53" s="263"/>
      <c r="G53" s="263"/>
      <c r="H53" s="129">
        <f>'Fator Referencial'!D14</f>
        <v>0</v>
      </c>
      <c r="I53" s="110"/>
    </row>
    <row r="54" spans="1:10" x14ac:dyDescent="0.3">
      <c r="A54" s="262" t="s">
        <v>130</v>
      </c>
      <c r="B54" s="262"/>
      <c r="C54" s="262"/>
      <c r="D54" s="262"/>
      <c r="E54" s="262"/>
      <c r="F54" s="262"/>
      <c r="G54" s="262"/>
      <c r="H54" s="262"/>
      <c r="I54" s="125">
        <f>I52*H53</f>
        <v>0</v>
      </c>
    </row>
    <row r="55" spans="1:10" x14ac:dyDescent="0.3">
      <c r="A55" s="263" t="s">
        <v>131</v>
      </c>
      <c r="B55" s="263"/>
      <c r="C55" s="263"/>
      <c r="D55" s="263"/>
      <c r="E55" s="263"/>
      <c r="F55" s="263"/>
      <c r="G55" s="263"/>
      <c r="H55" s="263"/>
      <c r="I55" s="125">
        <f>ROUND((I52+I54),2)</f>
        <v>0</v>
      </c>
    </row>
    <row r="56" spans="1:10" x14ac:dyDescent="0.3">
      <c r="A56" s="263" t="str">
        <f>[2]Resumo!D8</f>
        <v>m²</v>
      </c>
      <c r="B56" s="263"/>
      <c r="C56" s="263"/>
      <c r="D56" s="263"/>
      <c r="E56" s="263"/>
      <c r="F56" s="263"/>
      <c r="G56" s="263"/>
      <c r="H56" s="130">
        <v>660000</v>
      </c>
      <c r="I56" s="131">
        <f>I55/H56</f>
        <v>0</v>
      </c>
    </row>
    <row r="58" spans="1:10" x14ac:dyDescent="0.3">
      <c r="A58" s="264"/>
      <c r="B58" s="264"/>
      <c r="C58" s="264"/>
      <c r="D58" s="264"/>
      <c r="E58" s="264"/>
      <c r="F58" s="264"/>
      <c r="G58" s="264"/>
      <c r="H58" s="264"/>
      <c r="I58" s="264"/>
    </row>
  </sheetData>
  <mergeCells count="89">
    <mergeCell ref="A12:H12"/>
    <mergeCell ref="A1:I1"/>
    <mergeCell ref="A2:I2"/>
    <mergeCell ref="A3:I3"/>
    <mergeCell ref="A4:I4"/>
    <mergeCell ref="A5:I5"/>
    <mergeCell ref="A6:I6"/>
    <mergeCell ref="A7:I7"/>
    <mergeCell ref="B8:D8"/>
    <mergeCell ref="B9:D9"/>
    <mergeCell ref="B10:D10"/>
    <mergeCell ref="B11:D11"/>
    <mergeCell ref="B13:D13"/>
    <mergeCell ref="E13:F13"/>
    <mergeCell ref="B14:D14"/>
    <mergeCell ref="E14:F14"/>
    <mergeCell ref="B15:D15"/>
    <mergeCell ref="E15:F15"/>
    <mergeCell ref="B23:D23"/>
    <mergeCell ref="E23:F23"/>
    <mergeCell ref="B16:D16"/>
    <mergeCell ref="E16:F16"/>
    <mergeCell ref="B17:D17"/>
    <mergeCell ref="E17:F17"/>
    <mergeCell ref="B18:D18"/>
    <mergeCell ref="E18:F18"/>
    <mergeCell ref="B19:D19"/>
    <mergeCell ref="E19:F19"/>
    <mergeCell ref="E20:F20"/>
    <mergeCell ref="E21:F21"/>
    <mergeCell ref="E22:F22"/>
    <mergeCell ref="A31:H31"/>
    <mergeCell ref="B24:D24"/>
    <mergeCell ref="E24:F24"/>
    <mergeCell ref="B25:D25"/>
    <mergeCell ref="E25:F25"/>
    <mergeCell ref="B26:D26"/>
    <mergeCell ref="E26:F26"/>
    <mergeCell ref="B27:D27"/>
    <mergeCell ref="E27:F27"/>
    <mergeCell ref="E28:F28"/>
    <mergeCell ref="E29:F29"/>
    <mergeCell ref="E30:F30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A47:H47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A46:H46"/>
    <mergeCell ref="B48:D48"/>
    <mergeCell ref="E48:F48"/>
    <mergeCell ref="G48:H48"/>
    <mergeCell ref="B49:D49"/>
    <mergeCell ref="E49:F49"/>
    <mergeCell ref="G49:H49"/>
    <mergeCell ref="A54:H54"/>
    <mergeCell ref="A55:H55"/>
    <mergeCell ref="A56:G56"/>
    <mergeCell ref="A58:I58"/>
    <mergeCell ref="B50:D50"/>
    <mergeCell ref="E50:F50"/>
    <mergeCell ref="G50:H50"/>
    <mergeCell ref="A51:H51"/>
    <mergeCell ref="A52:H52"/>
    <mergeCell ref="A53:G53"/>
  </mergeCells>
  <pageMargins left="0.511811024" right="0.511811024" top="0.78740157499999996" bottom="0.78740157499999996" header="0.31496062000000002" footer="0.31496062000000002"/>
  <pageSetup paperSize="9" scale="44" orientation="portrait" horizontalDpi="300" verticalDpi="300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345C1-E784-442B-A017-51DA43AC9DA6}">
  <sheetPr>
    <tabColor theme="9" tint="0.79998168889431442"/>
  </sheetPr>
  <dimension ref="A1:N65"/>
  <sheetViews>
    <sheetView view="pageBreakPreview" topLeftCell="A37" zoomScale="90" zoomScaleNormal="100" zoomScaleSheetLayoutView="90" workbookViewId="0">
      <selection activeCell="G55" sqref="G55:H57"/>
    </sheetView>
  </sheetViews>
  <sheetFormatPr defaultColWidth="9.140625" defaultRowHeight="16.5" x14ac:dyDescent="0.3"/>
  <cols>
    <col min="1" max="1" width="8.42578125" style="60" customWidth="1"/>
    <col min="2" max="2" width="44.85546875" style="60" bestFit="1" customWidth="1"/>
    <col min="3" max="3" width="46.5703125" style="60" bestFit="1" customWidth="1"/>
    <col min="4" max="4" width="12.42578125" style="60" bestFit="1" customWidth="1"/>
    <col min="5" max="5" width="6.140625" style="60" customWidth="1"/>
    <col min="6" max="6" width="5.85546875" style="132" customWidth="1"/>
    <col min="7" max="7" width="24.5703125" style="60" customWidth="1"/>
    <col min="8" max="8" width="23.5703125" style="60" bestFit="1" customWidth="1"/>
    <col min="9" max="9" width="19.7109375" style="60" customWidth="1"/>
    <col min="10" max="10" width="16.140625" style="60" bestFit="1" customWidth="1"/>
    <col min="11" max="11" width="11.7109375" style="60" bestFit="1" customWidth="1"/>
    <col min="12" max="12" width="13.85546875" style="60" bestFit="1" customWidth="1"/>
    <col min="13" max="16" width="9.140625" style="60"/>
    <col min="17" max="17" width="10.5703125" style="60" bestFit="1" customWidth="1"/>
    <col min="18" max="18" width="12.140625" style="60" bestFit="1" customWidth="1"/>
    <col min="19" max="16384" width="9.140625" style="60"/>
  </cols>
  <sheetData>
    <row r="1" spans="1:10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10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10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10" x14ac:dyDescent="0.3">
      <c r="A4" s="284"/>
      <c r="B4" s="284"/>
      <c r="C4" s="284"/>
      <c r="D4" s="284"/>
      <c r="E4" s="284"/>
      <c r="F4" s="284"/>
      <c r="G4" s="284"/>
      <c r="H4" s="284"/>
      <c r="I4" s="284"/>
    </row>
    <row r="5" spans="1:10" x14ac:dyDescent="0.3">
      <c r="A5" s="312" t="s">
        <v>0</v>
      </c>
      <c r="B5" s="312"/>
      <c r="C5" s="312"/>
      <c r="D5" s="312"/>
      <c r="E5" s="312"/>
      <c r="F5" s="312"/>
      <c r="G5" s="312"/>
      <c r="H5" s="312"/>
      <c r="I5" s="312"/>
    </row>
    <row r="6" spans="1:10" x14ac:dyDescent="0.3">
      <c r="A6" s="286" t="str">
        <f>[2]Resumo!C9</f>
        <v>Equipe   volante   de limpeza urbana</v>
      </c>
      <c r="B6" s="286"/>
      <c r="C6" s="286"/>
      <c r="D6" s="286"/>
      <c r="E6" s="286"/>
      <c r="F6" s="286"/>
      <c r="G6" s="286"/>
      <c r="H6" s="286"/>
      <c r="I6" s="286"/>
    </row>
    <row r="7" spans="1:10" x14ac:dyDescent="0.3">
      <c r="A7" s="263" t="s">
        <v>73</v>
      </c>
      <c r="B7" s="263"/>
      <c r="C7" s="263"/>
      <c r="D7" s="263"/>
      <c r="E7" s="263"/>
      <c r="F7" s="263"/>
      <c r="G7" s="263"/>
      <c r="H7" s="263"/>
      <c r="I7" s="287"/>
    </row>
    <row r="8" spans="1:10" s="133" customFormat="1" ht="49.5" x14ac:dyDescent="0.2">
      <c r="A8" s="103" t="s">
        <v>2</v>
      </c>
      <c r="B8" s="271" t="s">
        <v>74</v>
      </c>
      <c r="C8" s="271"/>
      <c r="D8" s="271"/>
      <c r="E8" s="103" t="s">
        <v>75</v>
      </c>
      <c r="F8" s="103" t="s">
        <v>76</v>
      </c>
      <c r="G8" s="104" t="s">
        <v>77</v>
      </c>
      <c r="H8" s="103" t="s">
        <v>78</v>
      </c>
      <c r="I8" s="105" t="s">
        <v>79</v>
      </c>
    </row>
    <row r="9" spans="1:10" x14ac:dyDescent="0.3">
      <c r="A9" s="203" t="s">
        <v>80</v>
      </c>
      <c r="B9" s="293" t="str">
        <f>'Tabela de Salários '!B7</f>
        <v>Agente de Limpeza e Conservação</v>
      </c>
      <c r="C9" s="293"/>
      <c r="D9" s="293"/>
      <c r="E9" s="204" t="s">
        <v>75</v>
      </c>
      <c r="F9" s="205">
        <v>70</v>
      </c>
      <c r="G9" s="143">
        <f>'Tabela de Salários '!F7</f>
        <v>0</v>
      </c>
      <c r="H9" s="206">
        <f>G9*85.41%</f>
        <v>0</v>
      </c>
      <c r="I9" s="111">
        <f>(H9+G9)*F9</f>
        <v>0</v>
      </c>
    </row>
    <row r="10" spans="1:10" x14ac:dyDescent="0.3">
      <c r="A10" s="203" t="s">
        <v>81</v>
      </c>
      <c r="B10" s="293" t="str">
        <f>'Tabela de Salários '!B11</f>
        <v>Fiscal de Limpeza Pública</v>
      </c>
      <c r="C10" s="293"/>
      <c r="D10" s="293"/>
      <c r="E10" s="204" t="s">
        <v>75</v>
      </c>
      <c r="F10" s="205">
        <v>2</v>
      </c>
      <c r="G10" s="143">
        <f>'Tabela de Salários '!F11</f>
        <v>0</v>
      </c>
      <c r="H10" s="206">
        <f t="shared" ref="H10:H12" si="0">G10*85.41%</f>
        <v>0</v>
      </c>
      <c r="I10" s="111">
        <f t="shared" ref="I10:I12" si="1">(H10+G10)*F10</f>
        <v>0</v>
      </c>
    </row>
    <row r="11" spans="1:10" x14ac:dyDescent="0.3">
      <c r="A11" s="203" t="s">
        <v>82</v>
      </c>
      <c r="B11" s="303" t="str">
        <f>'Tabela de Salários '!B12</f>
        <v>Motorista de caminhão (Categoria D)</v>
      </c>
      <c r="C11" s="304"/>
      <c r="D11" s="305"/>
      <c r="E11" s="204" t="s">
        <v>75</v>
      </c>
      <c r="F11" s="205">
        <v>9</v>
      </c>
      <c r="G11" s="143">
        <f>'Tabela de Salários '!F12</f>
        <v>0</v>
      </c>
      <c r="H11" s="206">
        <f t="shared" si="0"/>
        <v>0</v>
      </c>
      <c r="I11" s="111">
        <f t="shared" si="1"/>
        <v>0</v>
      </c>
    </row>
    <row r="12" spans="1:10" x14ac:dyDescent="0.3">
      <c r="A12" s="203" t="s">
        <v>84</v>
      </c>
      <c r="B12" s="303" t="str">
        <f>'Tabela de Salários '!B16</f>
        <v>Encarregado de Limpeza Urbana/Pública</v>
      </c>
      <c r="C12" s="304"/>
      <c r="D12" s="305"/>
      <c r="E12" s="204" t="s">
        <v>75</v>
      </c>
      <c r="F12" s="205">
        <v>1</v>
      </c>
      <c r="G12" s="143">
        <f>'Tabela de Salários '!F16</f>
        <v>0</v>
      </c>
      <c r="H12" s="206">
        <f t="shared" si="0"/>
        <v>0</v>
      </c>
      <c r="I12" s="111">
        <f t="shared" si="1"/>
        <v>0</v>
      </c>
    </row>
    <row r="13" spans="1:10" x14ac:dyDescent="0.3">
      <c r="A13" s="309" t="s">
        <v>86</v>
      </c>
      <c r="B13" s="309"/>
      <c r="C13" s="309"/>
      <c r="D13" s="309"/>
      <c r="E13" s="309"/>
      <c r="F13" s="309"/>
      <c r="G13" s="309"/>
      <c r="H13" s="309"/>
      <c r="I13" s="112">
        <f>SUM(I9:I12)</f>
        <v>0</v>
      </c>
    </row>
    <row r="14" spans="1:10" s="133" customFormat="1" ht="33" x14ac:dyDescent="0.3">
      <c r="A14" s="207" t="s">
        <v>134</v>
      </c>
      <c r="B14" s="291" t="s">
        <v>135</v>
      </c>
      <c r="C14" s="291"/>
      <c r="D14" s="291"/>
      <c r="E14" s="311" t="s">
        <v>88</v>
      </c>
      <c r="F14" s="311"/>
      <c r="G14" s="208" t="s">
        <v>89</v>
      </c>
      <c r="H14" s="209" t="s">
        <v>90</v>
      </c>
      <c r="I14" s="102" t="s">
        <v>79</v>
      </c>
    </row>
    <row r="15" spans="1:10" x14ac:dyDescent="0.3">
      <c r="A15" s="203" t="s">
        <v>80</v>
      </c>
      <c r="B15" s="293" t="s">
        <v>57</v>
      </c>
      <c r="C15" s="293"/>
      <c r="D15" s="293"/>
      <c r="E15" s="307">
        <v>1</v>
      </c>
      <c r="F15" s="308"/>
      <c r="G15" s="210">
        <f>+F9+F10+F12+F11</f>
        <v>82</v>
      </c>
      <c r="H15" s="143">
        <f>'Varrição Manual '!H14</f>
        <v>0</v>
      </c>
      <c r="I15" s="117">
        <f>H15*G15*E15*0.95</f>
        <v>0</v>
      </c>
      <c r="J15" s="134"/>
    </row>
    <row r="16" spans="1:10" x14ac:dyDescent="0.3">
      <c r="A16" s="203" t="s">
        <v>81</v>
      </c>
      <c r="B16" s="303" t="s">
        <v>58</v>
      </c>
      <c r="C16" s="304"/>
      <c r="D16" s="305"/>
      <c r="E16" s="307">
        <v>26</v>
      </c>
      <c r="F16" s="308"/>
      <c r="G16" s="210">
        <f>G15</f>
        <v>82</v>
      </c>
      <c r="H16" s="143">
        <f>'Varrição Manual '!H15</f>
        <v>0</v>
      </c>
      <c r="I16" s="117">
        <f>E16*G16*H16</f>
        <v>0</v>
      </c>
      <c r="J16" s="134"/>
    </row>
    <row r="17" spans="1:14" x14ac:dyDescent="0.3">
      <c r="A17" s="203" t="s">
        <v>82</v>
      </c>
      <c r="B17" s="303" t="s">
        <v>59</v>
      </c>
      <c r="C17" s="304"/>
      <c r="D17" s="305"/>
      <c r="E17" s="307">
        <v>1</v>
      </c>
      <c r="F17" s="308"/>
      <c r="G17" s="210">
        <f t="shared" ref="G17:G20" si="2">G16</f>
        <v>82</v>
      </c>
      <c r="H17" s="143">
        <f>'Varrição Manual '!H16</f>
        <v>0</v>
      </c>
      <c r="I17" s="117">
        <f>E17*G17*H17</f>
        <v>0</v>
      </c>
      <c r="J17" s="134"/>
    </row>
    <row r="18" spans="1:14" x14ac:dyDescent="0.3">
      <c r="A18" s="203" t="s">
        <v>84</v>
      </c>
      <c r="B18" s="303" t="s">
        <v>60</v>
      </c>
      <c r="C18" s="304"/>
      <c r="D18" s="305"/>
      <c r="E18" s="307">
        <v>1</v>
      </c>
      <c r="F18" s="308"/>
      <c r="G18" s="210">
        <f t="shared" si="2"/>
        <v>82</v>
      </c>
      <c r="H18" s="143"/>
      <c r="I18" s="117">
        <f t="shared" ref="I18:I20" si="3">E18*G18*H18</f>
        <v>0</v>
      </c>
      <c r="J18" s="134"/>
    </row>
    <row r="19" spans="1:14" x14ac:dyDescent="0.3">
      <c r="A19" s="203" t="s">
        <v>98</v>
      </c>
      <c r="B19" s="303" t="s">
        <v>61</v>
      </c>
      <c r="C19" s="304"/>
      <c r="D19" s="305"/>
      <c r="E19" s="307">
        <v>1</v>
      </c>
      <c r="F19" s="308"/>
      <c r="G19" s="210">
        <f t="shared" si="2"/>
        <v>82</v>
      </c>
      <c r="H19" s="143"/>
      <c r="I19" s="117">
        <f t="shared" si="3"/>
        <v>0</v>
      </c>
      <c r="J19" s="134"/>
    </row>
    <row r="20" spans="1:14" s="118" customFormat="1" x14ac:dyDescent="0.3">
      <c r="A20" s="203" t="s">
        <v>100</v>
      </c>
      <c r="B20" s="303" t="s">
        <v>62</v>
      </c>
      <c r="C20" s="304"/>
      <c r="D20" s="305"/>
      <c r="E20" s="307">
        <v>1</v>
      </c>
      <c r="F20" s="308"/>
      <c r="G20" s="210">
        <f t="shared" si="2"/>
        <v>82</v>
      </c>
      <c r="H20" s="143"/>
      <c r="I20" s="117">
        <f t="shared" si="3"/>
        <v>0</v>
      </c>
      <c r="J20" s="134"/>
    </row>
    <row r="21" spans="1:14" x14ac:dyDescent="0.3">
      <c r="A21" s="203" t="s">
        <v>102</v>
      </c>
      <c r="B21" s="211" t="str">
        <f>'Varrição Manual '!B20</f>
        <v>Vale transporte</v>
      </c>
      <c r="C21" s="211" t="str">
        <f>B9</f>
        <v>Agente de Limpeza e Conservação</v>
      </c>
      <c r="D21" s="212">
        <f>'Tabela de Salários '!C7</f>
        <v>0</v>
      </c>
      <c r="E21" s="307">
        <f>26*2</f>
        <v>52</v>
      </c>
      <c r="F21" s="308"/>
      <c r="G21" s="210">
        <f>F9</f>
        <v>70</v>
      </c>
      <c r="H21" s="143"/>
      <c r="I21" s="117">
        <f>G21*H21</f>
        <v>0</v>
      </c>
      <c r="J21" s="134"/>
      <c r="K21" s="121"/>
      <c r="L21" s="121"/>
    </row>
    <row r="22" spans="1:14" x14ac:dyDescent="0.3">
      <c r="A22" s="203" t="s">
        <v>104</v>
      </c>
      <c r="B22" s="211" t="str">
        <f>'Varrição Manual '!B21</f>
        <v>Vale transporte</v>
      </c>
      <c r="C22" s="211" t="str">
        <f t="shared" ref="C22:C24" si="4">B10</f>
        <v>Fiscal de Limpeza Pública</v>
      </c>
      <c r="D22" s="212">
        <f>'Tabela de Salários '!C11</f>
        <v>0</v>
      </c>
      <c r="E22" s="307">
        <f t="shared" ref="E22:E24" si="5">26*2</f>
        <v>52</v>
      </c>
      <c r="F22" s="308"/>
      <c r="G22" s="210">
        <f>F10</f>
        <v>2</v>
      </c>
      <c r="H22" s="143"/>
      <c r="I22" s="117">
        <f>G22*H22</f>
        <v>0</v>
      </c>
      <c r="J22" s="134"/>
      <c r="L22" s="121"/>
      <c r="M22" s="121"/>
    </row>
    <row r="23" spans="1:14" x14ac:dyDescent="0.3">
      <c r="A23" s="203" t="s">
        <v>107</v>
      </c>
      <c r="B23" s="211" t="str">
        <f>'Varrição Manual '!B22</f>
        <v>Vale transporte</v>
      </c>
      <c r="C23" s="211" t="str">
        <f t="shared" si="4"/>
        <v>Motorista de caminhão (Categoria D)</v>
      </c>
      <c r="D23" s="212">
        <f>'Tabela de Salários '!C12</f>
        <v>0</v>
      </c>
      <c r="E23" s="307">
        <f t="shared" si="5"/>
        <v>52</v>
      </c>
      <c r="F23" s="308"/>
      <c r="G23" s="210">
        <f>F11</f>
        <v>9</v>
      </c>
      <c r="H23" s="143"/>
      <c r="I23" s="117">
        <f>G23*H23</f>
        <v>0</v>
      </c>
      <c r="J23" s="134"/>
      <c r="L23" s="121"/>
      <c r="M23" s="121"/>
    </row>
    <row r="24" spans="1:14" x14ac:dyDescent="0.3">
      <c r="A24" s="203" t="s">
        <v>109</v>
      </c>
      <c r="B24" s="211" t="str">
        <f>'Varrição Manual '!B23</f>
        <v>Vale transporte</v>
      </c>
      <c r="C24" s="211" t="str">
        <f t="shared" si="4"/>
        <v>Encarregado de Limpeza Urbana/Pública</v>
      </c>
      <c r="D24" s="212">
        <f>'Tabela de Salários '!C16</f>
        <v>0</v>
      </c>
      <c r="E24" s="307">
        <f t="shared" si="5"/>
        <v>52</v>
      </c>
      <c r="F24" s="308"/>
      <c r="G24" s="210">
        <f>F12</f>
        <v>1</v>
      </c>
      <c r="H24" s="143"/>
      <c r="I24" s="117">
        <f t="shared" ref="I24" si="6">G24*H24</f>
        <v>0</v>
      </c>
      <c r="J24" s="134"/>
      <c r="L24" s="121"/>
      <c r="M24" s="121"/>
    </row>
    <row r="25" spans="1:14" x14ac:dyDescent="0.3">
      <c r="A25" s="203" t="s">
        <v>111</v>
      </c>
      <c r="B25" s="293" t="str">
        <f>'Varrição Manual '!B24</f>
        <v>Ppra/pcmso (por pessoa)</v>
      </c>
      <c r="C25" s="293"/>
      <c r="D25" s="293"/>
      <c r="E25" s="310">
        <v>1</v>
      </c>
      <c r="F25" s="310"/>
      <c r="G25" s="210">
        <f>F9+F10+F12+F11</f>
        <v>82</v>
      </c>
      <c r="H25" s="143">
        <f>'Varrição Manual '!H24</f>
        <v>0</v>
      </c>
      <c r="I25" s="117">
        <f>H25*G25*E25</f>
        <v>0</v>
      </c>
      <c r="J25" s="134"/>
      <c r="L25" s="121"/>
      <c r="M25" s="121"/>
    </row>
    <row r="26" spans="1:14" x14ac:dyDescent="0.3">
      <c r="A26" s="203" t="s">
        <v>113</v>
      </c>
      <c r="B26" s="293" t="str">
        <f>'Varrição Manual '!B25</f>
        <v>Seguro de vida (por pessoa)</v>
      </c>
      <c r="C26" s="293"/>
      <c r="D26" s="293"/>
      <c r="E26" s="310">
        <v>1</v>
      </c>
      <c r="F26" s="310"/>
      <c r="G26" s="210">
        <f>G25</f>
        <v>82</v>
      </c>
      <c r="H26" s="143">
        <f>'Varrição Manual '!H25</f>
        <v>0</v>
      </c>
      <c r="I26" s="117">
        <f>H26*G26*E26</f>
        <v>0</v>
      </c>
      <c r="J26" s="134"/>
    </row>
    <row r="27" spans="1:14" x14ac:dyDescent="0.3">
      <c r="A27" s="203" t="s">
        <v>115</v>
      </c>
      <c r="B27" s="293" t="str">
        <f>'Varrição Manual '!B26</f>
        <v>Exames admissionais , demissionais e periódicos (por pessoa)</v>
      </c>
      <c r="C27" s="293"/>
      <c r="D27" s="293"/>
      <c r="E27" s="310">
        <v>1</v>
      </c>
      <c r="F27" s="310"/>
      <c r="G27" s="210">
        <f>G25</f>
        <v>82</v>
      </c>
      <c r="H27" s="143">
        <f>'Varrição Manual '!H26</f>
        <v>0</v>
      </c>
      <c r="I27" s="117">
        <f>E27*G27*H27</f>
        <v>0</v>
      </c>
      <c r="J27" s="134"/>
    </row>
    <row r="28" spans="1:14" x14ac:dyDescent="0.3">
      <c r="A28" s="203" t="s">
        <v>117</v>
      </c>
      <c r="B28" s="293" t="str">
        <f>'Varrição Manual '!B27</f>
        <v>Cota de aprendizagem (por pessoa )</v>
      </c>
      <c r="C28" s="293"/>
      <c r="D28" s="293"/>
      <c r="E28" s="310">
        <v>1</v>
      </c>
      <c r="F28" s="310"/>
      <c r="G28" s="210">
        <f>G25</f>
        <v>82</v>
      </c>
      <c r="H28" s="143">
        <f>'Varrição Manual '!H27</f>
        <v>0</v>
      </c>
      <c r="I28" s="117">
        <f>E28*G28*H28</f>
        <v>0</v>
      </c>
      <c r="J28" s="134"/>
    </row>
    <row r="29" spans="1:14" x14ac:dyDescent="0.3">
      <c r="A29" s="203" t="s">
        <v>137</v>
      </c>
      <c r="B29" s="293" t="str">
        <f>'Varrição Manual '!B28</f>
        <v>Plano odontológico (por pessoa)</v>
      </c>
      <c r="C29" s="293"/>
      <c r="D29" s="293"/>
      <c r="E29" s="310">
        <v>1</v>
      </c>
      <c r="F29" s="310"/>
      <c r="G29" s="210">
        <f>G25</f>
        <v>82</v>
      </c>
      <c r="H29" s="143">
        <f>'Varrição Manual '!H28</f>
        <v>0</v>
      </c>
      <c r="I29" s="117">
        <f>E29*G29*H29</f>
        <v>0</v>
      </c>
      <c r="J29" s="134"/>
    </row>
    <row r="30" spans="1:14" x14ac:dyDescent="0.3">
      <c r="A30" s="203" t="s">
        <v>139</v>
      </c>
      <c r="B30" s="211" t="str">
        <f>'Varrição Manual '!B29</f>
        <v>Reserva de amparo ao trabalhador</v>
      </c>
      <c r="C30" s="211" t="str">
        <f>C21</f>
        <v>Agente de Limpeza e Conservação</v>
      </c>
      <c r="D30" s="212">
        <f>D21</f>
        <v>0</v>
      </c>
      <c r="E30" s="307">
        <v>1</v>
      </c>
      <c r="F30" s="308"/>
      <c r="G30" s="210">
        <f>G21</f>
        <v>70</v>
      </c>
      <c r="H30" s="143">
        <f>D30*1%</f>
        <v>0</v>
      </c>
      <c r="I30" s="117">
        <f>G30*H30</f>
        <v>0</v>
      </c>
      <c r="J30" s="134"/>
      <c r="K30" s="121"/>
      <c r="L30" s="121"/>
      <c r="N30" s="121"/>
    </row>
    <row r="31" spans="1:14" x14ac:dyDescent="0.3">
      <c r="A31" s="203" t="s">
        <v>140</v>
      </c>
      <c r="B31" s="211" t="str">
        <f>'Varrição Manual '!B30</f>
        <v>Reserva de amparo ao trabalhador</v>
      </c>
      <c r="C31" s="211" t="str">
        <f t="shared" ref="C31:D33" si="7">C22</f>
        <v>Fiscal de Limpeza Pública</v>
      </c>
      <c r="D31" s="212">
        <f t="shared" si="7"/>
        <v>0</v>
      </c>
      <c r="E31" s="307">
        <v>1</v>
      </c>
      <c r="F31" s="308"/>
      <c r="G31" s="210">
        <f t="shared" ref="G31:G33" si="8">G22</f>
        <v>2</v>
      </c>
      <c r="H31" s="143">
        <f t="shared" ref="H31:H33" si="9">D31*1%</f>
        <v>0</v>
      </c>
      <c r="I31" s="117">
        <f t="shared" ref="I31:I33" si="10">G31*H31</f>
        <v>0</v>
      </c>
    </row>
    <row r="32" spans="1:14" x14ac:dyDescent="0.3">
      <c r="A32" s="203" t="s">
        <v>144</v>
      </c>
      <c r="B32" s="211" t="str">
        <f>'Varrição Manual '!B31</f>
        <v>Reserva de amparo ao trabalhador</v>
      </c>
      <c r="C32" s="211" t="str">
        <f t="shared" si="7"/>
        <v>Motorista de caminhão (Categoria D)</v>
      </c>
      <c r="D32" s="212">
        <f t="shared" si="7"/>
        <v>0</v>
      </c>
      <c r="E32" s="307">
        <v>1</v>
      </c>
      <c r="F32" s="308"/>
      <c r="G32" s="210">
        <f t="shared" si="8"/>
        <v>9</v>
      </c>
      <c r="H32" s="143">
        <f t="shared" si="9"/>
        <v>0</v>
      </c>
      <c r="I32" s="117">
        <f>G32*H32</f>
        <v>0</v>
      </c>
    </row>
    <row r="33" spans="1:10" x14ac:dyDescent="0.3">
      <c r="A33" s="203" t="s">
        <v>145</v>
      </c>
      <c r="B33" s="211" t="str">
        <f>'Varrição Manual '!B32</f>
        <v>Reserva de amparo ao trabalhador</v>
      </c>
      <c r="C33" s="211" t="str">
        <f t="shared" si="7"/>
        <v>Encarregado de Limpeza Urbana/Pública</v>
      </c>
      <c r="D33" s="212">
        <f t="shared" si="7"/>
        <v>0</v>
      </c>
      <c r="E33" s="307">
        <v>1</v>
      </c>
      <c r="F33" s="308"/>
      <c r="G33" s="210">
        <f t="shared" si="8"/>
        <v>1</v>
      </c>
      <c r="H33" s="143">
        <f t="shared" si="9"/>
        <v>0</v>
      </c>
      <c r="I33" s="117">
        <f t="shared" si="10"/>
        <v>0</v>
      </c>
    </row>
    <row r="34" spans="1:10" x14ac:dyDescent="0.3">
      <c r="A34" s="309" t="s">
        <v>86</v>
      </c>
      <c r="B34" s="309"/>
      <c r="C34" s="309"/>
      <c r="D34" s="309"/>
      <c r="E34" s="309"/>
      <c r="F34" s="309"/>
      <c r="G34" s="309"/>
      <c r="H34" s="309"/>
      <c r="I34" s="112">
        <f>SUM(I15:I33)</f>
        <v>0</v>
      </c>
    </row>
    <row r="35" spans="1:10" s="133" customFormat="1" ht="33" x14ac:dyDescent="0.2">
      <c r="A35" s="213" t="s">
        <v>2</v>
      </c>
      <c r="B35" s="296" t="s">
        <v>92</v>
      </c>
      <c r="C35" s="296"/>
      <c r="D35" s="296"/>
      <c r="E35" s="297" t="s">
        <v>93</v>
      </c>
      <c r="F35" s="297"/>
      <c r="G35" s="214" t="s">
        <v>89</v>
      </c>
      <c r="H35" s="213" t="s">
        <v>90</v>
      </c>
      <c r="I35" s="122" t="s">
        <v>79</v>
      </c>
    </row>
    <row r="36" spans="1:10" x14ac:dyDescent="0.3">
      <c r="A36" s="203" t="s">
        <v>80</v>
      </c>
      <c r="B36" s="293" t="s">
        <v>94</v>
      </c>
      <c r="C36" s="293"/>
      <c r="D36" s="293"/>
      <c r="E36" s="294">
        <v>6</v>
      </c>
      <c r="F36" s="294"/>
      <c r="G36" s="210">
        <f>$G$15</f>
        <v>82</v>
      </c>
      <c r="H36" s="143">
        <f>'Varrição Manual '!H35</f>
        <v>0</v>
      </c>
      <c r="I36" s="116">
        <f t="shared" ref="I36:I51" si="11">H36*G36*E36</f>
        <v>0</v>
      </c>
      <c r="J36" s="123"/>
    </row>
    <row r="37" spans="1:10" x14ac:dyDescent="0.3">
      <c r="A37" s="203" t="s">
        <v>81</v>
      </c>
      <c r="B37" s="293" t="s">
        <v>95</v>
      </c>
      <c r="C37" s="293"/>
      <c r="D37" s="293"/>
      <c r="E37" s="294">
        <v>6</v>
      </c>
      <c r="F37" s="294"/>
      <c r="G37" s="210">
        <f>$G$15</f>
        <v>82</v>
      </c>
      <c r="H37" s="143">
        <f>'Varrição Manual '!H36</f>
        <v>0</v>
      </c>
      <c r="I37" s="116">
        <f t="shared" si="11"/>
        <v>0</v>
      </c>
      <c r="J37" s="123"/>
    </row>
    <row r="38" spans="1:10" x14ac:dyDescent="0.3">
      <c r="A38" s="203" t="s">
        <v>82</v>
      </c>
      <c r="B38" s="293" t="s">
        <v>146</v>
      </c>
      <c r="C38" s="293"/>
      <c r="D38" s="293"/>
      <c r="E38" s="294">
        <v>12</v>
      </c>
      <c r="F38" s="294"/>
      <c r="G38" s="210">
        <f>F9</f>
        <v>70</v>
      </c>
      <c r="H38" s="143"/>
      <c r="I38" s="116">
        <f t="shared" si="11"/>
        <v>0</v>
      </c>
      <c r="J38" s="123"/>
    </row>
    <row r="39" spans="1:10" x14ac:dyDescent="0.3">
      <c r="A39" s="203" t="s">
        <v>84</v>
      </c>
      <c r="B39" s="293" t="s">
        <v>97</v>
      </c>
      <c r="C39" s="293"/>
      <c r="D39" s="293"/>
      <c r="E39" s="294">
        <v>1</v>
      </c>
      <c r="F39" s="294"/>
      <c r="G39" s="210">
        <f>G38</f>
        <v>70</v>
      </c>
      <c r="H39" s="143"/>
      <c r="I39" s="116">
        <f t="shared" si="11"/>
        <v>0</v>
      </c>
      <c r="J39" s="123"/>
    </row>
    <row r="40" spans="1:10" x14ac:dyDescent="0.3">
      <c r="A40" s="203" t="s">
        <v>98</v>
      </c>
      <c r="B40" s="306" t="s">
        <v>147</v>
      </c>
      <c r="C40" s="306"/>
      <c r="D40" s="306"/>
      <c r="E40" s="294">
        <v>12</v>
      </c>
      <c r="F40" s="294"/>
      <c r="G40" s="210">
        <f>G38</f>
        <v>70</v>
      </c>
      <c r="H40" s="143"/>
      <c r="I40" s="116">
        <f t="shared" si="11"/>
        <v>0</v>
      </c>
      <c r="J40" s="123"/>
    </row>
    <row r="41" spans="1:10" x14ac:dyDescent="0.3">
      <c r="A41" s="203" t="s">
        <v>100</v>
      </c>
      <c r="B41" s="293" t="s">
        <v>101</v>
      </c>
      <c r="C41" s="293"/>
      <c r="D41" s="293"/>
      <c r="E41" s="294">
        <v>2</v>
      </c>
      <c r="F41" s="294"/>
      <c r="G41" s="210">
        <f>G38</f>
        <v>70</v>
      </c>
      <c r="H41" s="143"/>
      <c r="I41" s="116">
        <f t="shared" si="11"/>
        <v>0</v>
      </c>
      <c r="J41" s="123"/>
    </row>
    <row r="42" spans="1:10" x14ac:dyDescent="0.3">
      <c r="A42" s="203" t="s">
        <v>102</v>
      </c>
      <c r="B42" s="293" t="s">
        <v>103</v>
      </c>
      <c r="C42" s="293"/>
      <c r="D42" s="293"/>
      <c r="E42" s="294">
        <v>2</v>
      </c>
      <c r="F42" s="294"/>
      <c r="G42" s="210">
        <f>G38</f>
        <v>70</v>
      </c>
      <c r="H42" s="143"/>
      <c r="I42" s="116">
        <f t="shared" si="11"/>
        <v>0</v>
      </c>
      <c r="J42" s="123"/>
    </row>
    <row r="43" spans="1:10" x14ac:dyDescent="0.3">
      <c r="A43" s="203" t="s">
        <v>104</v>
      </c>
      <c r="B43" s="293" t="s">
        <v>105</v>
      </c>
      <c r="C43" s="293"/>
      <c r="D43" s="293"/>
      <c r="E43" s="294">
        <v>2</v>
      </c>
      <c r="F43" s="294"/>
      <c r="G43" s="210">
        <f>G38</f>
        <v>70</v>
      </c>
      <c r="H43" s="143"/>
      <c r="I43" s="116">
        <f t="shared" si="11"/>
        <v>0</v>
      </c>
      <c r="J43" s="123"/>
    </row>
    <row r="44" spans="1:10" x14ac:dyDescent="0.3">
      <c r="A44" s="203" t="s">
        <v>107</v>
      </c>
      <c r="B44" s="293" t="s">
        <v>148</v>
      </c>
      <c r="C44" s="293"/>
      <c r="D44" s="293"/>
      <c r="E44" s="294">
        <v>0.3</v>
      </c>
      <c r="F44" s="294"/>
      <c r="G44" s="210">
        <f>G38</f>
        <v>70</v>
      </c>
      <c r="H44" s="143"/>
      <c r="I44" s="116">
        <f t="shared" si="11"/>
        <v>0</v>
      </c>
      <c r="J44" s="123"/>
    </row>
    <row r="45" spans="1:10" x14ac:dyDescent="0.3">
      <c r="A45" s="203" t="s">
        <v>109</v>
      </c>
      <c r="B45" s="293" t="s">
        <v>149</v>
      </c>
      <c r="C45" s="293"/>
      <c r="D45" s="293"/>
      <c r="E45" s="294">
        <f>26*10</f>
        <v>260</v>
      </c>
      <c r="F45" s="294"/>
      <c r="G45" s="210">
        <f>G38</f>
        <v>70</v>
      </c>
      <c r="H45" s="143"/>
      <c r="I45" s="116">
        <f t="shared" si="11"/>
        <v>0</v>
      </c>
      <c r="J45" s="123"/>
    </row>
    <row r="46" spans="1:10" x14ac:dyDescent="0.3">
      <c r="A46" s="203" t="s">
        <v>111</v>
      </c>
      <c r="B46" s="293" t="s">
        <v>112</v>
      </c>
      <c r="C46" s="293"/>
      <c r="D46" s="293"/>
      <c r="E46" s="294">
        <f>1/2</f>
        <v>0.5</v>
      </c>
      <c r="F46" s="294"/>
      <c r="G46" s="210">
        <f>G44</f>
        <v>70</v>
      </c>
      <c r="H46" s="143"/>
      <c r="I46" s="116">
        <f t="shared" si="11"/>
        <v>0</v>
      </c>
      <c r="J46" s="123"/>
    </row>
    <row r="47" spans="1:10" x14ac:dyDescent="0.3">
      <c r="A47" s="203" t="s">
        <v>113</v>
      </c>
      <c r="B47" s="293" t="s">
        <v>114</v>
      </c>
      <c r="C47" s="293"/>
      <c r="D47" s="293"/>
      <c r="E47" s="294">
        <v>4</v>
      </c>
      <c r="F47" s="294"/>
      <c r="G47" s="210">
        <f>G45</f>
        <v>70</v>
      </c>
      <c r="H47" s="143"/>
      <c r="I47" s="116">
        <f t="shared" si="11"/>
        <v>0</v>
      </c>
      <c r="J47" s="123"/>
    </row>
    <row r="48" spans="1:10" x14ac:dyDescent="0.3">
      <c r="A48" s="203" t="s">
        <v>115</v>
      </c>
      <c r="B48" s="298" t="s">
        <v>150</v>
      </c>
      <c r="C48" s="299"/>
      <c r="D48" s="300"/>
      <c r="E48" s="301">
        <v>4</v>
      </c>
      <c r="F48" s="302"/>
      <c r="G48" s="210">
        <f>F9</f>
        <v>70</v>
      </c>
      <c r="H48" s="143"/>
      <c r="I48" s="116">
        <f t="shared" si="11"/>
        <v>0</v>
      </c>
      <c r="J48" s="123"/>
    </row>
    <row r="49" spans="1:11" x14ac:dyDescent="0.3">
      <c r="A49" s="203" t="s">
        <v>117</v>
      </c>
      <c r="B49" s="298" t="s">
        <v>151</v>
      </c>
      <c r="C49" s="299"/>
      <c r="D49" s="300"/>
      <c r="E49" s="301">
        <v>2</v>
      </c>
      <c r="F49" s="302"/>
      <c r="G49" s="210">
        <f>F9</f>
        <v>70</v>
      </c>
      <c r="H49" s="143"/>
      <c r="I49" s="116">
        <f t="shared" si="11"/>
        <v>0</v>
      </c>
      <c r="J49" s="123"/>
    </row>
    <row r="50" spans="1:11" x14ac:dyDescent="0.3">
      <c r="A50" s="203" t="s">
        <v>137</v>
      </c>
      <c r="B50" s="303" t="s">
        <v>152</v>
      </c>
      <c r="C50" s="304"/>
      <c r="D50" s="305"/>
      <c r="E50" s="301">
        <v>1</v>
      </c>
      <c r="F50" s="302"/>
      <c r="G50" s="210">
        <f>F9</f>
        <v>70</v>
      </c>
      <c r="H50" s="143"/>
      <c r="I50" s="116">
        <f t="shared" si="11"/>
        <v>0</v>
      </c>
      <c r="J50" s="123"/>
    </row>
    <row r="51" spans="1:11" x14ac:dyDescent="0.3">
      <c r="A51" s="203" t="s">
        <v>139</v>
      </c>
      <c r="B51" s="303" t="s">
        <v>118</v>
      </c>
      <c r="C51" s="304"/>
      <c r="D51" s="305"/>
      <c r="E51" s="301">
        <v>1</v>
      </c>
      <c r="F51" s="302"/>
      <c r="G51" s="210">
        <f>F9</f>
        <v>70</v>
      </c>
      <c r="H51" s="143"/>
      <c r="I51" s="116">
        <f t="shared" si="11"/>
        <v>0</v>
      </c>
      <c r="J51" s="123"/>
    </row>
    <row r="52" spans="1:11" x14ac:dyDescent="0.3">
      <c r="A52" s="291" t="s">
        <v>119</v>
      </c>
      <c r="B52" s="291"/>
      <c r="C52" s="291"/>
      <c r="D52" s="291"/>
      <c r="E52" s="291"/>
      <c r="F52" s="291"/>
      <c r="G52" s="291"/>
      <c r="H52" s="291"/>
      <c r="I52" s="125">
        <f>SUM(I36:I51)</f>
        <v>0</v>
      </c>
      <c r="J52" s="123"/>
    </row>
    <row r="53" spans="1:11" x14ac:dyDescent="0.3">
      <c r="A53" s="291" t="s">
        <v>120</v>
      </c>
      <c r="B53" s="291"/>
      <c r="C53" s="291"/>
      <c r="D53" s="291"/>
      <c r="E53" s="291"/>
      <c r="F53" s="291"/>
      <c r="G53" s="291"/>
      <c r="H53" s="291"/>
      <c r="I53" s="125">
        <f>I52/12</f>
        <v>0</v>
      </c>
      <c r="J53" s="123"/>
    </row>
    <row r="54" spans="1:11" s="133" customFormat="1" x14ac:dyDescent="0.2">
      <c r="A54" s="213" t="s">
        <v>2</v>
      </c>
      <c r="B54" s="296" t="s">
        <v>121</v>
      </c>
      <c r="C54" s="296"/>
      <c r="D54" s="296"/>
      <c r="E54" s="297" t="s">
        <v>76</v>
      </c>
      <c r="F54" s="297"/>
      <c r="G54" s="297" t="s">
        <v>122</v>
      </c>
      <c r="H54" s="297"/>
      <c r="I54" s="122" t="s">
        <v>79</v>
      </c>
    </row>
    <row r="55" spans="1:11" x14ac:dyDescent="0.3">
      <c r="A55" s="203" t="s">
        <v>123</v>
      </c>
      <c r="B55" s="293" t="s">
        <v>153</v>
      </c>
      <c r="C55" s="293"/>
      <c r="D55" s="293"/>
      <c r="E55" s="294">
        <v>5</v>
      </c>
      <c r="F55" s="294"/>
      <c r="G55" s="295"/>
      <c r="H55" s="295"/>
      <c r="I55" s="116">
        <f>E55*G55</f>
        <v>0</v>
      </c>
      <c r="J55" s="123"/>
    </row>
    <row r="56" spans="1:11" x14ac:dyDescent="0.3">
      <c r="A56" s="203" t="s">
        <v>125</v>
      </c>
      <c r="B56" s="293" t="s">
        <v>154</v>
      </c>
      <c r="C56" s="293"/>
      <c r="D56" s="293"/>
      <c r="E56" s="294">
        <v>4</v>
      </c>
      <c r="F56" s="294"/>
      <c r="G56" s="295"/>
      <c r="H56" s="295"/>
      <c r="I56" s="116">
        <f>E56*G56</f>
        <v>0</v>
      </c>
      <c r="J56" s="123"/>
    </row>
    <row r="57" spans="1:11" s="118" customFormat="1" x14ac:dyDescent="0.3">
      <c r="A57" s="203" t="s">
        <v>155</v>
      </c>
      <c r="B57" s="293" t="s">
        <v>156</v>
      </c>
      <c r="C57" s="293"/>
      <c r="D57" s="293"/>
      <c r="E57" s="294">
        <v>20</v>
      </c>
      <c r="F57" s="294"/>
      <c r="G57" s="295"/>
      <c r="H57" s="295"/>
      <c r="I57" s="116">
        <f>E57*G57</f>
        <v>0</v>
      </c>
      <c r="J57" s="124"/>
      <c r="K57" s="124"/>
    </row>
    <row r="58" spans="1:11" x14ac:dyDescent="0.3">
      <c r="A58" s="288" t="s">
        <v>127</v>
      </c>
      <c r="B58" s="289"/>
      <c r="C58" s="289"/>
      <c r="D58" s="289"/>
      <c r="E58" s="289"/>
      <c r="F58" s="289"/>
      <c r="G58" s="289"/>
      <c r="H58" s="290"/>
      <c r="I58" s="128">
        <f>I55+I56+I57</f>
        <v>0</v>
      </c>
      <c r="J58" s="123"/>
    </row>
    <row r="59" spans="1:11" x14ac:dyDescent="0.3">
      <c r="A59" s="291" t="s">
        <v>128</v>
      </c>
      <c r="B59" s="291"/>
      <c r="C59" s="291"/>
      <c r="D59" s="291"/>
      <c r="E59" s="291"/>
      <c r="F59" s="291"/>
      <c r="G59" s="291"/>
      <c r="H59" s="291"/>
      <c r="I59" s="125">
        <f>I13+I34+I53+I58</f>
        <v>0</v>
      </c>
    </row>
    <row r="60" spans="1:11" x14ac:dyDescent="0.3">
      <c r="A60" s="291" t="s">
        <v>129</v>
      </c>
      <c r="B60" s="291"/>
      <c r="C60" s="291"/>
      <c r="D60" s="291"/>
      <c r="E60" s="291"/>
      <c r="F60" s="291"/>
      <c r="G60" s="291"/>
      <c r="H60" s="215">
        <f>'Fator Referencial'!$D$14</f>
        <v>0</v>
      </c>
      <c r="I60" s="110"/>
    </row>
    <row r="61" spans="1:11" x14ac:dyDescent="0.3">
      <c r="A61" s="292" t="s">
        <v>130</v>
      </c>
      <c r="B61" s="292"/>
      <c r="C61" s="292"/>
      <c r="D61" s="292"/>
      <c r="E61" s="292"/>
      <c r="F61" s="292"/>
      <c r="G61" s="292"/>
      <c r="H61" s="292"/>
      <c r="I61" s="125">
        <f>I59*H60</f>
        <v>0</v>
      </c>
    </row>
    <row r="62" spans="1:11" x14ac:dyDescent="0.3">
      <c r="A62" s="291" t="s">
        <v>131</v>
      </c>
      <c r="B62" s="291"/>
      <c r="C62" s="291"/>
      <c r="D62" s="291"/>
      <c r="E62" s="291"/>
      <c r="F62" s="291"/>
      <c r="G62" s="291"/>
      <c r="H62" s="291"/>
      <c r="I62" s="125">
        <f>ROUND((I59+I61),2)</f>
        <v>0</v>
      </c>
    </row>
    <row r="63" spans="1:11" x14ac:dyDescent="0.3">
      <c r="A63" s="263" t="str">
        <f>[2]Resumo!D9</f>
        <v>m²</v>
      </c>
      <c r="B63" s="263"/>
      <c r="C63" s="263"/>
      <c r="D63" s="263"/>
      <c r="E63" s="263"/>
      <c r="F63" s="263"/>
      <c r="G63" s="263"/>
      <c r="H63" s="130">
        <f>[2]Resumo!E9</f>
        <v>624000</v>
      </c>
      <c r="I63" s="131">
        <f>I62/H63</f>
        <v>0</v>
      </c>
    </row>
    <row r="65" spans="1:10" x14ac:dyDescent="0.3">
      <c r="A65" s="264"/>
      <c r="B65" s="264"/>
      <c r="C65" s="264"/>
      <c r="D65" s="264"/>
      <c r="E65" s="264"/>
      <c r="F65" s="264"/>
      <c r="G65" s="264"/>
      <c r="H65" s="264"/>
      <c r="I65" s="264"/>
      <c r="J65" s="136"/>
    </row>
  </sheetData>
  <mergeCells count="101">
    <mergeCell ref="A7:I7"/>
    <mergeCell ref="B8:D8"/>
    <mergeCell ref="B9:D9"/>
    <mergeCell ref="B10:D10"/>
    <mergeCell ref="B11:D11"/>
    <mergeCell ref="B12:D12"/>
    <mergeCell ref="A1:I1"/>
    <mergeCell ref="A2:I2"/>
    <mergeCell ref="A3:I3"/>
    <mergeCell ref="A4:I4"/>
    <mergeCell ref="A5:I5"/>
    <mergeCell ref="A6:I6"/>
    <mergeCell ref="B17:D17"/>
    <mergeCell ref="E17:F17"/>
    <mergeCell ref="B18:D18"/>
    <mergeCell ref="E18:F18"/>
    <mergeCell ref="B19:D19"/>
    <mergeCell ref="E19:F19"/>
    <mergeCell ref="A13:H13"/>
    <mergeCell ref="B14:D14"/>
    <mergeCell ref="E14:F14"/>
    <mergeCell ref="B15:D15"/>
    <mergeCell ref="E15:F15"/>
    <mergeCell ref="B16:D16"/>
    <mergeCell ref="E16:F16"/>
    <mergeCell ref="B25:D25"/>
    <mergeCell ref="E25:F25"/>
    <mergeCell ref="B26:D26"/>
    <mergeCell ref="E26:F26"/>
    <mergeCell ref="B27:D27"/>
    <mergeCell ref="E27:F27"/>
    <mergeCell ref="B20:D20"/>
    <mergeCell ref="E20:F20"/>
    <mergeCell ref="E21:F21"/>
    <mergeCell ref="E22:F22"/>
    <mergeCell ref="E23:F23"/>
    <mergeCell ref="E24:F24"/>
    <mergeCell ref="E32:F32"/>
    <mergeCell ref="E33:F33"/>
    <mergeCell ref="A34:H34"/>
    <mergeCell ref="B35:D35"/>
    <mergeCell ref="E35:F35"/>
    <mergeCell ref="B36:D36"/>
    <mergeCell ref="E36:F36"/>
    <mergeCell ref="B28:D28"/>
    <mergeCell ref="E28:F28"/>
    <mergeCell ref="B29:D29"/>
    <mergeCell ref="E29:F29"/>
    <mergeCell ref="E30:F30"/>
    <mergeCell ref="E31:F31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A52:H52"/>
    <mergeCell ref="A53:H53"/>
    <mergeCell ref="B54:D54"/>
    <mergeCell ref="E54:F54"/>
    <mergeCell ref="G54:H54"/>
    <mergeCell ref="B55:D55"/>
    <mergeCell ref="E55:F55"/>
    <mergeCell ref="G55:H55"/>
    <mergeCell ref="B49:D49"/>
    <mergeCell ref="E49:F49"/>
    <mergeCell ref="B50:D50"/>
    <mergeCell ref="E50:F50"/>
    <mergeCell ref="B51:D51"/>
    <mergeCell ref="E51:F51"/>
    <mergeCell ref="A65:I65"/>
    <mergeCell ref="A58:H58"/>
    <mergeCell ref="A59:H59"/>
    <mergeCell ref="A60:G60"/>
    <mergeCell ref="A61:H61"/>
    <mergeCell ref="A62:H62"/>
    <mergeCell ref="A63:G63"/>
    <mergeCell ref="B56:D56"/>
    <mergeCell ref="E56:F56"/>
    <mergeCell ref="G56:H56"/>
    <mergeCell ref="B57:D57"/>
    <mergeCell ref="E57:F57"/>
    <mergeCell ref="G57:H57"/>
  </mergeCells>
  <pageMargins left="0.511811024" right="0.511811024" top="0.78740157499999996" bottom="0.78740157499999996" header="0.31496062000000002" footer="0.31496062000000002"/>
  <pageSetup paperSize="9" scale="42" orientation="portrait" horizontalDpi="300" verticalDpi="300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2B03-75CA-48A4-AB3A-0A9785E25ADE}">
  <sheetPr>
    <tabColor theme="9" tint="0.79998168889431442"/>
  </sheetPr>
  <dimension ref="A1:N60"/>
  <sheetViews>
    <sheetView view="pageBreakPreview" topLeftCell="A22" zoomScale="90" zoomScaleNormal="90" zoomScaleSheetLayoutView="90" workbookViewId="0">
      <selection activeCell="G50" sqref="G50:H50"/>
    </sheetView>
  </sheetViews>
  <sheetFormatPr defaultColWidth="9.140625" defaultRowHeight="16.5" x14ac:dyDescent="0.3"/>
  <cols>
    <col min="1" max="1" width="8.42578125" style="60" customWidth="1"/>
    <col min="2" max="2" width="50.42578125" style="60" bestFit="1" customWidth="1"/>
    <col min="3" max="3" width="27.5703125" style="60" bestFit="1" customWidth="1"/>
    <col min="4" max="4" width="20.140625" style="60" customWidth="1"/>
    <col min="5" max="5" width="6.140625" style="60" customWidth="1"/>
    <col min="6" max="6" width="5.85546875" style="132" customWidth="1"/>
    <col min="7" max="7" width="24.5703125" style="60" customWidth="1"/>
    <col min="8" max="8" width="23.5703125" style="60" bestFit="1" customWidth="1"/>
    <col min="9" max="9" width="20.85546875" style="60" bestFit="1" customWidth="1"/>
    <col min="10" max="10" width="16.140625" style="60" bestFit="1" customWidth="1"/>
    <col min="11" max="11" width="13.5703125" style="60" bestFit="1" customWidth="1"/>
    <col min="12" max="12" width="10.5703125" style="60" bestFit="1" customWidth="1"/>
    <col min="13" max="16" width="9.140625" style="60"/>
    <col min="17" max="17" width="10.5703125" style="60" bestFit="1" customWidth="1"/>
    <col min="18" max="18" width="12.140625" style="60" bestFit="1" customWidth="1"/>
    <col min="19" max="16384" width="9.140625" style="60"/>
  </cols>
  <sheetData>
    <row r="1" spans="1:9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9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9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9" x14ac:dyDescent="0.3">
      <c r="A4" s="284"/>
      <c r="B4" s="284"/>
      <c r="C4" s="284"/>
      <c r="D4" s="284"/>
      <c r="E4" s="284"/>
      <c r="F4" s="284"/>
      <c r="G4" s="284"/>
      <c r="H4" s="284"/>
      <c r="I4" s="284"/>
    </row>
    <row r="5" spans="1:9" x14ac:dyDescent="0.3">
      <c r="A5" s="285" t="s">
        <v>0</v>
      </c>
      <c r="B5" s="285"/>
      <c r="C5" s="285"/>
      <c r="D5" s="285"/>
      <c r="E5" s="285"/>
      <c r="F5" s="285"/>
      <c r="G5" s="285"/>
      <c r="H5" s="285"/>
      <c r="I5" s="285"/>
    </row>
    <row r="6" spans="1:9" x14ac:dyDescent="0.3">
      <c r="A6" s="286" t="str">
        <f>[2]Resumo!C10</f>
        <v>Roçagem mecanizada</v>
      </c>
      <c r="B6" s="286"/>
      <c r="C6" s="286"/>
      <c r="D6" s="286"/>
      <c r="E6" s="286"/>
      <c r="F6" s="286"/>
      <c r="G6" s="286"/>
      <c r="H6" s="286"/>
      <c r="I6" s="286"/>
    </row>
    <row r="7" spans="1:9" x14ac:dyDescent="0.3">
      <c r="A7" s="263" t="s">
        <v>73</v>
      </c>
      <c r="B7" s="263"/>
      <c r="C7" s="263"/>
      <c r="D7" s="263"/>
      <c r="E7" s="263"/>
      <c r="F7" s="263"/>
      <c r="G7" s="263"/>
      <c r="H7" s="263"/>
      <c r="I7" s="287"/>
    </row>
    <row r="8" spans="1:9" ht="49.5" x14ac:dyDescent="0.3">
      <c r="A8" s="103" t="s">
        <v>2</v>
      </c>
      <c r="B8" s="271" t="s">
        <v>74</v>
      </c>
      <c r="C8" s="271"/>
      <c r="D8" s="271"/>
      <c r="E8" s="103" t="s">
        <v>75</v>
      </c>
      <c r="F8" s="103" t="s">
        <v>76</v>
      </c>
      <c r="G8" s="104" t="s">
        <v>77</v>
      </c>
      <c r="H8" s="103" t="s">
        <v>78</v>
      </c>
      <c r="I8" s="105" t="s">
        <v>79</v>
      </c>
    </row>
    <row r="9" spans="1:9" x14ac:dyDescent="0.3">
      <c r="A9" s="106" t="s">
        <v>80</v>
      </c>
      <c r="B9" s="265" t="s">
        <v>157</v>
      </c>
      <c r="C9" s="265"/>
      <c r="D9" s="265"/>
      <c r="E9" s="107" t="s">
        <v>75</v>
      </c>
      <c r="F9" s="108">
        <v>4</v>
      </c>
      <c r="G9" s="116">
        <f>'Tabela de Salários '!F7</f>
        <v>0</v>
      </c>
      <c r="H9" s="110">
        <f>G9*85.41%</f>
        <v>0</v>
      </c>
      <c r="I9" s="111">
        <f>(H9+G9)*F9</f>
        <v>0</v>
      </c>
    </row>
    <row r="10" spans="1:9" x14ac:dyDescent="0.3">
      <c r="A10" s="106" t="s">
        <v>81</v>
      </c>
      <c r="B10" s="265" t="s">
        <v>38</v>
      </c>
      <c r="C10" s="265"/>
      <c r="D10" s="265"/>
      <c r="E10" s="107" t="s">
        <v>75</v>
      </c>
      <c r="F10" s="108">
        <v>2</v>
      </c>
      <c r="G10" s="116">
        <f>'Tabela de Salários '!F9</f>
        <v>0</v>
      </c>
      <c r="H10" s="110">
        <f t="shared" ref="H10:H11" si="0">G10*85.41%</f>
        <v>0</v>
      </c>
      <c r="I10" s="111">
        <f>(H10+G10)*F10</f>
        <v>0</v>
      </c>
    </row>
    <row r="11" spans="1:9" x14ac:dyDescent="0.3">
      <c r="A11" s="106" t="s">
        <v>82</v>
      </c>
      <c r="B11" s="273" t="s">
        <v>41</v>
      </c>
      <c r="C11" s="274"/>
      <c r="D11" s="275"/>
      <c r="E11" s="107" t="s">
        <v>75</v>
      </c>
      <c r="F11" s="108">
        <v>1</v>
      </c>
      <c r="G11" s="116">
        <f>'Tabela de Salários '!F11</f>
        <v>0</v>
      </c>
      <c r="H11" s="110">
        <f t="shared" si="0"/>
        <v>0</v>
      </c>
      <c r="I11" s="111">
        <f t="shared" ref="I11" si="1">(H11+G11)*F11</f>
        <v>0</v>
      </c>
    </row>
    <row r="12" spans="1:9" x14ac:dyDescent="0.3">
      <c r="A12" s="279" t="s">
        <v>86</v>
      </c>
      <c r="B12" s="279"/>
      <c r="C12" s="279"/>
      <c r="D12" s="279"/>
      <c r="E12" s="279"/>
      <c r="F12" s="279"/>
      <c r="G12" s="279"/>
      <c r="H12" s="279"/>
      <c r="I12" s="112">
        <f>SUM(I9:I11)</f>
        <v>0</v>
      </c>
    </row>
    <row r="13" spans="1:9" ht="33" x14ac:dyDescent="0.3">
      <c r="A13" s="113" t="s">
        <v>134</v>
      </c>
      <c r="B13" s="263" t="s">
        <v>135</v>
      </c>
      <c r="C13" s="263"/>
      <c r="D13" s="263"/>
      <c r="E13" s="283" t="s">
        <v>88</v>
      </c>
      <c r="F13" s="283"/>
      <c r="G13" s="114" t="s">
        <v>89</v>
      </c>
      <c r="H13" s="101" t="s">
        <v>90</v>
      </c>
      <c r="I13" s="102" t="s">
        <v>79</v>
      </c>
    </row>
    <row r="14" spans="1:9" s="118" customFormat="1" x14ac:dyDescent="0.3">
      <c r="A14" s="106" t="s">
        <v>80</v>
      </c>
      <c r="B14" s="265" t="s">
        <v>57</v>
      </c>
      <c r="C14" s="265"/>
      <c r="D14" s="265"/>
      <c r="E14" s="281">
        <v>1</v>
      </c>
      <c r="F14" s="282"/>
      <c r="G14" s="115">
        <f>F9+F10+F11</f>
        <v>7</v>
      </c>
      <c r="H14" s="116"/>
      <c r="I14" s="117">
        <f>H14*G14*E14*0.95</f>
        <v>0</v>
      </c>
    </row>
    <row r="15" spans="1:9" x14ac:dyDescent="0.3">
      <c r="A15" s="106" t="s">
        <v>81</v>
      </c>
      <c r="B15" s="273" t="s">
        <v>58</v>
      </c>
      <c r="C15" s="274"/>
      <c r="D15" s="275"/>
      <c r="E15" s="281">
        <v>26</v>
      </c>
      <c r="F15" s="282"/>
      <c r="G15" s="115">
        <f>F9+F10+F11</f>
        <v>7</v>
      </c>
      <c r="H15" s="116"/>
      <c r="I15" s="117">
        <f>E15*G15*H15</f>
        <v>0</v>
      </c>
    </row>
    <row r="16" spans="1:9" x14ac:dyDescent="0.3">
      <c r="A16" s="106" t="s">
        <v>82</v>
      </c>
      <c r="B16" s="273" t="s">
        <v>59</v>
      </c>
      <c r="C16" s="274"/>
      <c r="D16" s="275"/>
      <c r="E16" s="281">
        <v>1</v>
      </c>
      <c r="F16" s="282"/>
      <c r="G16" s="115">
        <f>F9+F10+F11</f>
        <v>7</v>
      </c>
      <c r="H16" s="116"/>
      <c r="I16" s="117">
        <f t="shared" ref="I16:I19" si="2">E16*G16*H16</f>
        <v>0</v>
      </c>
    </row>
    <row r="17" spans="1:14" x14ac:dyDescent="0.3">
      <c r="A17" s="106" t="s">
        <v>84</v>
      </c>
      <c r="B17" s="273" t="s">
        <v>60</v>
      </c>
      <c r="C17" s="274"/>
      <c r="D17" s="275"/>
      <c r="E17" s="281">
        <v>1</v>
      </c>
      <c r="F17" s="282"/>
      <c r="G17" s="115">
        <f>F9+F10+F11</f>
        <v>7</v>
      </c>
      <c r="H17" s="116"/>
      <c r="I17" s="117">
        <f t="shared" si="2"/>
        <v>0</v>
      </c>
    </row>
    <row r="18" spans="1:14" x14ac:dyDescent="0.3">
      <c r="A18" s="106" t="s">
        <v>98</v>
      </c>
      <c r="B18" s="273" t="s">
        <v>61</v>
      </c>
      <c r="C18" s="274"/>
      <c r="D18" s="275"/>
      <c r="E18" s="281">
        <v>1</v>
      </c>
      <c r="F18" s="282"/>
      <c r="G18" s="115">
        <f>G17</f>
        <v>7</v>
      </c>
      <c r="H18" s="116"/>
      <c r="I18" s="117">
        <f t="shared" si="2"/>
        <v>0</v>
      </c>
    </row>
    <row r="19" spans="1:14" s="118" customFormat="1" x14ac:dyDescent="0.3">
      <c r="A19" s="106" t="s">
        <v>100</v>
      </c>
      <c r="B19" s="273" t="s">
        <v>62</v>
      </c>
      <c r="C19" s="274"/>
      <c r="D19" s="275"/>
      <c r="E19" s="281">
        <v>1</v>
      </c>
      <c r="F19" s="282"/>
      <c r="G19" s="115">
        <f>F9+F10+F11</f>
        <v>7</v>
      </c>
      <c r="H19" s="116"/>
      <c r="I19" s="117">
        <f t="shared" si="2"/>
        <v>0</v>
      </c>
    </row>
    <row r="20" spans="1:14" x14ac:dyDescent="0.3">
      <c r="A20" s="106" t="s">
        <v>102</v>
      </c>
      <c r="B20" s="119" t="str">
        <f>'Equipe Volante '!B21</f>
        <v>Vale transporte</v>
      </c>
      <c r="C20" s="119" t="str">
        <f>B9</f>
        <v>Agente de conservação</v>
      </c>
      <c r="D20" s="120">
        <f>'Tabela de Salários '!C7</f>
        <v>0</v>
      </c>
      <c r="E20" s="281">
        <f>26*2</f>
        <v>52</v>
      </c>
      <c r="F20" s="282"/>
      <c r="G20" s="115">
        <f>F9</f>
        <v>4</v>
      </c>
      <c r="H20" s="116"/>
      <c r="I20" s="117">
        <f>G20*H20</f>
        <v>0</v>
      </c>
      <c r="K20" s="121"/>
      <c r="L20" s="121"/>
    </row>
    <row r="21" spans="1:14" x14ac:dyDescent="0.3">
      <c r="A21" s="106" t="s">
        <v>104</v>
      </c>
      <c r="B21" s="119" t="str">
        <f>'Equipe Volante '!B22</f>
        <v>Vale transporte</v>
      </c>
      <c r="C21" s="119" t="str">
        <f t="shared" ref="C21:C22" si="3">B10</f>
        <v>Operador de Trator</v>
      </c>
      <c r="D21" s="120">
        <f>'Tabela de Salários '!C9</f>
        <v>0</v>
      </c>
      <c r="E21" s="281">
        <f t="shared" ref="E21:E22" si="4">26*2</f>
        <v>52</v>
      </c>
      <c r="F21" s="282"/>
      <c r="G21" s="115">
        <f>F10</f>
        <v>2</v>
      </c>
      <c r="H21" s="116"/>
      <c r="I21" s="117">
        <f t="shared" ref="I21:I23" si="5">G21*H21</f>
        <v>0</v>
      </c>
    </row>
    <row r="22" spans="1:14" x14ac:dyDescent="0.3">
      <c r="A22" s="106" t="s">
        <v>107</v>
      </c>
      <c r="B22" s="119" t="str">
        <f>'Equipe Volante '!B23</f>
        <v>Vale transporte</v>
      </c>
      <c r="C22" s="119" t="str">
        <f t="shared" si="3"/>
        <v>Fiscal de Limpeza Pública</v>
      </c>
      <c r="D22" s="120">
        <f>'Tabela de Salários '!C11</f>
        <v>0</v>
      </c>
      <c r="E22" s="281">
        <f t="shared" si="4"/>
        <v>52</v>
      </c>
      <c r="F22" s="282"/>
      <c r="G22" s="115">
        <f>F11</f>
        <v>1</v>
      </c>
      <c r="H22" s="116"/>
      <c r="I22" s="117">
        <f t="shared" si="5"/>
        <v>0</v>
      </c>
    </row>
    <row r="23" spans="1:14" x14ac:dyDescent="0.3">
      <c r="A23" s="106" t="s">
        <v>109</v>
      </c>
      <c r="B23" s="265" t="str">
        <f>'Equipe Volante '!B25</f>
        <v>Ppra/pcmso (por pessoa)</v>
      </c>
      <c r="C23" s="265"/>
      <c r="D23" s="265"/>
      <c r="E23" s="280">
        <v>1</v>
      </c>
      <c r="F23" s="280"/>
      <c r="G23" s="115">
        <f>F9+F10+F11</f>
        <v>7</v>
      </c>
      <c r="H23" s="116"/>
      <c r="I23" s="117">
        <f t="shared" si="5"/>
        <v>0</v>
      </c>
    </row>
    <row r="24" spans="1:14" x14ac:dyDescent="0.3">
      <c r="A24" s="106" t="s">
        <v>111</v>
      </c>
      <c r="B24" s="265" t="str">
        <f>'Equipe Volante '!B26</f>
        <v>Seguro de vida (por pessoa)</v>
      </c>
      <c r="C24" s="265"/>
      <c r="D24" s="265"/>
      <c r="E24" s="280">
        <v>1</v>
      </c>
      <c r="F24" s="280"/>
      <c r="G24" s="115">
        <f>F9+F10+F11</f>
        <v>7</v>
      </c>
      <c r="H24" s="116"/>
      <c r="I24" s="117">
        <f>H24*G24*E24</f>
        <v>0</v>
      </c>
    </row>
    <row r="25" spans="1:14" x14ac:dyDescent="0.3">
      <c r="A25" s="106" t="s">
        <v>113</v>
      </c>
      <c r="B25" s="265" t="str">
        <f>'Equipe Volante '!B27</f>
        <v>Exames admissionais , demissionais e periódicos (por pessoa)</v>
      </c>
      <c r="C25" s="265"/>
      <c r="D25" s="265"/>
      <c r="E25" s="280">
        <v>1</v>
      </c>
      <c r="F25" s="280"/>
      <c r="G25" s="115">
        <f>F9+F10+F11</f>
        <v>7</v>
      </c>
      <c r="H25" s="116"/>
      <c r="I25" s="117">
        <f>E25*G25*H25</f>
        <v>0</v>
      </c>
    </row>
    <row r="26" spans="1:14" x14ac:dyDescent="0.3">
      <c r="A26" s="106" t="s">
        <v>115</v>
      </c>
      <c r="B26" s="265" t="str">
        <f>'Equipe Volante '!B28</f>
        <v>Cota de aprendizagem (por pessoa )</v>
      </c>
      <c r="C26" s="265"/>
      <c r="D26" s="265"/>
      <c r="E26" s="280">
        <v>1</v>
      </c>
      <c r="F26" s="280"/>
      <c r="G26" s="115">
        <f>F9+F10+F11</f>
        <v>7</v>
      </c>
      <c r="H26" s="116"/>
      <c r="I26" s="117">
        <f>E26*G26*H26</f>
        <v>0</v>
      </c>
      <c r="J26" s="121"/>
    </row>
    <row r="27" spans="1:14" x14ac:dyDescent="0.3">
      <c r="A27" s="106" t="s">
        <v>117</v>
      </c>
      <c r="B27" s="265" t="str">
        <f>'Equipe Volante '!B29</f>
        <v>Plano odontológico (por pessoa)</v>
      </c>
      <c r="C27" s="265"/>
      <c r="D27" s="265"/>
      <c r="E27" s="280">
        <v>1</v>
      </c>
      <c r="F27" s="280"/>
      <c r="G27" s="115">
        <f>F9+F10+F11</f>
        <v>7</v>
      </c>
      <c r="H27" s="116"/>
      <c r="I27" s="117">
        <f>E27*G27*H27</f>
        <v>0</v>
      </c>
    </row>
    <row r="28" spans="1:14" x14ac:dyDescent="0.3">
      <c r="A28" s="106" t="s">
        <v>137</v>
      </c>
      <c r="B28" s="119" t="str">
        <f>'Equipe Volante '!B30</f>
        <v>Reserva de amparo ao trabalhador</v>
      </c>
      <c r="C28" s="119" t="str">
        <f>B9</f>
        <v>Agente de conservação</v>
      </c>
      <c r="D28" s="120">
        <f>D20</f>
        <v>0</v>
      </c>
      <c r="E28" s="281">
        <v>1</v>
      </c>
      <c r="F28" s="282"/>
      <c r="G28" s="115">
        <f>F9</f>
        <v>4</v>
      </c>
      <c r="H28" s="116"/>
      <c r="I28" s="117">
        <f>G28*H28</f>
        <v>0</v>
      </c>
      <c r="K28" s="121"/>
      <c r="L28" s="121"/>
      <c r="N28" s="121"/>
    </row>
    <row r="29" spans="1:14" x14ac:dyDescent="0.3">
      <c r="A29" s="106" t="s">
        <v>139</v>
      </c>
      <c r="B29" s="119" t="str">
        <f>'Equipe Volante '!B31</f>
        <v>Reserva de amparo ao trabalhador</v>
      </c>
      <c r="C29" s="119" t="str">
        <f>B10</f>
        <v>Operador de Trator</v>
      </c>
      <c r="D29" s="120">
        <f>D21</f>
        <v>0</v>
      </c>
      <c r="E29" s="281">
        <v>1</v>
      </c>
      <c r="F29" s="282"/>
      <c r="G29" s="115">
        <f>F10</f>
        <v>2</v>
      </c>
      <c r="H29" s="116"/>
      <c r="I29" s="117">
        <f t="shared" ref="I29:I30" si="6">G29*H29</f>
        <v>0</v>
      </c>
    </row>
    <row r="30" spans="1:14" x14ac:dyDescent="0.3">
      <c r="A30" s="106" t="s">
        <v>140</v>
      </c>
      <c r="B30" s="119" t="str">
        <f>'Equipe Volante '!B32</f>
        <v>Reserva de amparo ao trabalhador</v>
      </c>
      <c r="C30" s="119" t="str">
        <f>B11</f>
        <v>Fiscal de Limpeza Pública</v>
      </c>
      <c r="D30" s="120">
        <f>D22</f>
        <v>0</v>
      </c>
      <c r="E30" s="281">
        <v>1</v>
      </c>
      <c r="F30" s="282"/>
      <c r="G30" s="115">
        <f>F11</f>
        <v>1</v>
      </c>
      <c r="H30" s="116"/>
      <c r="I30" s="117">
        <f t="shared" si="6"/>
        <v>0</v>
      </c>
    </row>
    <row r="31" spans="1:14" x14ac:dyDescent="0.3">
      <c r="A31" s="279" t="s">
        <v>86</v>
      </c>
      <c r="B31" s="279"/>
      <c r="C31" s="279"/>
      <c r="D31" s="279"/>
      <c r="E31" s="279"/>
      <c r="F31" s="279"/>
      <c r="G31" s="279"/>
      <c r="H31" s="279"/>
      <c r="I31" s="112">
        <f>SUM(I14:I30)</f>
        <v>0</v>
      </c>
      <c r="K31" s="123"/>
    </row>
    <row r="32" spans="1:14" ht="33" x14ac:dyDescent="0.3">
      <c r="A32" s="103" t="s">
        <v>2</v>
      </c>
      <c r="B32" s="271" t="s">
        <v>92</v>
      </c>
      <c r="C32" s="271"/>
      <c r="D32" s="271"/>
      <c r="E32" s="272" t="s">
        <v>93</v>
      </c>
      <c r="F32" s="272"/>
      <c r="G32" s="104" t="s">
        <v>89</v>
      </c>
      <c r="H32" s="103" t="s">
        <v>90</v>
      </c>
      <c r="I32" s="122" t="s">
        <v>79</v>
      </c>
      <c r="K32" s="123"/>
    </row>
    <row r="33" spans="1:11" x14ac:dyDescent="0.3">
      <c r="A33" s="106" t="s">
        <v>80</v>
      </c>
      <c r="B33" s="265" t="s">
        <v>94</v>
      </c>
      <c r="C33" s="265"/>
      <c r="D33" s="265"/>
      <c r="E33" s="266">
        <v>6</v>
      </c>
      <c r="F33" s="266"/>
      <c r="G33" s="115">
        <f>F9+F10+F11</f>
        <v>7</v>
      </c>
      <c r="H33" s="116">
        <f>'Equipe Volante '!H36</f>
        <v>0</v>
      </c>
      <c r="I33" s="116">
        <f t="shared" ref="I33:I46" si="7">H33*G33*E33</f>
        <v>0</v>
      </c>
      <c r="J33" s="123"/>
      <c r="K33" s="123"/>
    </row>
    <row r="34" spans="1:11" x14ac:dyDescent="0.3">
      <c r="A34" s="106" t="s">
        <v>81</v>
      </c>
      <c r="B34" s="265" t="s">
        <v>95</v>
      </c>
      <c r="C34" s="265"/>
      <c r="D34" s="265"/>
      <c r="E34" s="266">
        <v>6</v>
      </c>
      <c r="F34" s="266"/>
      <c r="G34" s="115">
        <f>F9+F10+F11</f>
        <v>7</v>
      </c>
      <c r="H34" s="116"/>
      <c r="I34" s="116">
        <f t="shared" si="7"/>
        <v>0</v>
      </c>
      <c r="J34" s="123"/>
    </row>
    <row r="35" spans="1:11" x14ac:dyDescent="0.3">
      <c r="A35" s="106" t="s">
        <v>82</v>
      </c>
      <c r="B35" s="273" t="s">
        <v>150</v>
      </c>
      <c r="C35" s="274"/>
      <c r="D35" s="275"/>
      <c r="E35" s="276">
        <v>12</v>
      </c>
      <c r="F35" s="277"/>
      <c r="G35" s="115">
        <f>F9</f>
        <v>4</v>
      </c>
      <c r="H35" s="116"/>
      <c r="I35" s="116">
        <f t="shared" si="7"/>
        <v>0</v>
      </c>
      <c r="J35" s="123"/>
    </row>
    <row r="36" spans="1:11" x14ac:dyDescent="0.3">
      <c r="A36" s="106" t="s">
        <v>84</v>
      </c>
      <c r="B36" s="265" t="s">
        <v>96</v>
      </c>
      <c r="C36" s="265"/>
      <c r="D36" s="265"/>
      <c r="E36" s="266">
        <f>2*12</f>
        <v>24</v>
      </c>
      <c r="F36" s="266"/>
      <c r="G36" s="115">
        <f>F9+F10+F11</f>
        <v>7</v>
      </c>
      <c r="H36" s="116"/>
      <c r="I36" s="116">
        <f t="shared" si="7"/>
        <v>0</v>
      </c>
      <c r="J36" s="123"/>
    </row>
    <row r="37" spans="1:11" x14ac:dyDescent="0.3">
      <c r="A37" s="106" t="s">
        <v>98</v>
      </c>
      <c r="B37" s="265" t="s">
        <v>97</v>
      </c>
      <c r="C37" s="265"/>
      <c r="D37" s="265"/>
      <c r="E37" s="266">
        <v>2</v>
      </c>
      <c r="F37" s="266"/>
      <c r="G37" s="115">
        <f>F9+F10+F11</f>
        <v>7</v>
      </c>
      <c r="H37" s="116"/>
      <c r="I37" s="116">
        <f t="shared" si="7"/>
        <v>0</v>
      </c>
      <c r="J37" s="123"/>
    </row>
    <row r="38" spans="1:11" x14ac:dyDescent="0.3">
      <c r="A38" s="106" t="s">
        <v>100</v>
      </c>
      <c r="B38" s="278" t="s">
        <v>141</v>
      </c>
      <c r="C38" s="278"/>
      <c r="D38" s="278"/>
      <c r="E38" s="266">
        <v>12</v>
      </c>
      <c r="F38" s="266"/>
      <c r="G38" s="115">
        <f>F9+F10+F11</f>
        <v>7</v>
      </c>
      <c r="H38" s="116"/>
      <c r="I38" s="116">
        <f t="shared" si="7"/>
        <v>0</v>
      </c>
      <c r="J38" s="123"/>
    </row>
    <row r="39" spans="1:11" x14ac:dyDescent="0.3">
      <c r="A39" s="106" t="s">
        <v>102</v>
      </c>
      <c r="B39" s="265" t="s">
        <v>101</v>
      </c>
      <c r="C39" s="265"/>
      <c r="D39" s="265"/>
      <c r="E39" s="266">
        <v>6</v>
      </c>
      <c r="F39" s="266"/>
      <c r="G39" s="115">
        <f>F9+F10+F11</f>
        <v>7</v>
      </c>
      <c r="H39" s="116"/>
      <c r="I39" s="116">
        <f t="shared" si="7"/>
        <v>0</v>
      </c>
      <c r="J39" s="123"/>
    </row>
    <row r="40" spans="1:11" x14ac:dyDescent="0.3">
      <c r="A40" s="106" t="s">
        <v>104</v>
      </c>
      <c r="B40" s="265" t="s">
        <v>103</v>
      </c>
      <c r="C40" s="265"/>
      <c r="D40" s="265"/>
      <c r="E40" s="266">
        <v>6</v>
      </c>
      <c r="F40" s="266"/>
      <c r="G40" s="115">
        <f>F9+F10+F11</f>
        <v>7</v>
      </c>
      <c r="H40" s="116"/>
      <c r="I40" s="116">
        <f t="shared" si="7"/>
        <v>0</v>
      </c>
      <c r="J40" s="123"/>
    </row>
    <row r="41" spans="1:11" x14ac:dyDescent="0.3">
      <c r="A41" s="106" t="s">
        <v>107</v>
      </c>
      <c r="B41" s="265" t="s">
        <v>105</v>
      </c>
      <c r="C41" s="265"/>
      <c r="D41" s="265"/>
      <c r="E41" s="266">
        <v>6</v>
      </c>
      <c r="F41" s="266"/>
      <c r="G41" s="115">
        <f>F9+F10+F11</f>
        <v>7</v>
      </c>
      <c r="H41" s="116"/>
      <c r="I41" s="116">
        <f t="shared" si="7"/>
        <v>0</v>
      </c>
      <c r="J41" s="123"/>
    </row>
    <row r="42" spans="1:11" x14ac:dyDescent="0.3">
      <c r="A42" s="106" t="s">
        <v>109</v>
      </c>
      <c r="B42" s="265" t="s">
        <v>108</v>
      </c>
      <c r="C42" s="265"/>
      <c r="D42" s="265"/>
      <c r="E42" s="266">
        <v>1</v>
      </c>
      <c r="F42" s="266"/>
      <c r="G42" s="115">
        <f>F9+F10+F11</f>
        <v>7</v>
      </c>
      <c r="H42" s="116"/>
      <c r="I42" s="116">
        <f t="shared" si="7"/>
        <v>0</v>
      </c>
      <c r="J42" s="123"/>
    </row>
    <row r="43" spans="1:11" x14ac:dyDescent="0.3">
      <c r="A43" s="106" t="s">
        <v>111</v>
      </c>
      <c r="B43" s="265" t="s">
        <v>110</v>
      </c>
      <c r="C43" s="265"/>
      <c r="D43" s="265"/>
      <c r="E43" s="266">
        <f>26*10</f>
        <v>260</v>
      </c>
      <c r="F43" s="266"/>
      <c r="G43" s="115">
        <f>F9+F10+F11</f>
        <v>7</v>
      </c>
      <c r="H43" s="116"/>
      <c r="I43" s="116">
        <f t="shared" si="7"/>
        <v>0</v>
      </c>
      <c r="J43" s="123"/>
    </row>
    <row r="44" spans="1:11" x14ac:dyDescent="0.3">
      <c r="A44" s="106" t="s">
        <v>113</v>
      </c>
      <c r="B44" s="265" t="s">
        <v>112</v>
      </c>
      <c r="C44" s="265"/>
      <c r="D44" s="265"/>
      <c r="E44" s="266">
        <f>3*12</f>
        <v>36</v>
      </c>
      <c r="F44" s="266"/>
      <c r="G44" s="115">
        <f>F9+F10+F11</f>
        <v>7</v>
      </c>
      <c r="H44" s="116"/>
      <c r="I44" s="116">
        <f t="shared" si="7"/>
        <v>0</v>
      </c>
      <c r="J44" s="123"/>
    </row>
    <row r="45" spans="1:11" x14ac:dyDescent="0.3">
      <c r="A45" s="106" t="s">
        <v>115</v>
      </c>
      <c r="B45" s="265" t="s">
        <v>114</v>
      </c>
      <c r="C45" s="265"/>
      <c r="D45" s="265"/>
      <c r="E45" s="266">
        <f>1*12</f>
        <v>12</v>
      </c>
      <c r="F45" s="266"/>
      <c r="G45" s="115">
        <f>F9+F10+F11</f>
        <v>7</v>
      </c>
      <c r="H45" s="116"/>
      <c r="I45" s="116">
        <f t="shared" si="7"/>
        <v>0</v>
      </c>
      <c r="J45" s="123"/>
    </row>
    <row r="46" spans="1:11" x14ac:dyDescent="0.3">
      <c r="A46" s="106" t="s">
        <v>117</v>
      </c>
      <c r="B46" s="273" t="s">
        <v>118</v>
      </c>
      <c r="C46" s="274"/>
      <c r="D46" s="275"/>
      <c r="E46" s="276">
        <v>6</v>
      </c>
      <c r="F46" s="277"/>
      <c r="G46" s="115">
        <f>F9+F10+F11</f>
        <v>7</v>
      </c>
      <c r="H46" s="116"/>
      <c r="I46" s="116">
        <f t="shared" si="7"/>
        <v>0</v>
      </c>
      <c r="J46" s="123"/>
    </row>
    <row r="47" spans="1:11" x14ac:dyDescent="0.3">
      <c r="A47" s="263" t="s">
        <v>119</v>
      </c>
      <c r="B47" s="263"/>
      <c r="C47" s="263"/>
      <c r="D47" s="263"/>
      <c r="E47" s="263"/>
      <c r="F47" s="263"/>
      <c r="G47" s="263"/>
      <c r="H47" s="263"/>
      <c r="I47" s="125">
        <f>SUM(I33:I46)</f>
        <v>0</v>
      </c>
      <c r="J47" s="123"/>
    </row>
    <row r="48" spans="1:11" x14ac:dyDescent="0.3">
      <c r="A48" s="263" t="s">
        <v>120</v>
      </c>
      <c r="B48" s="263"/>
      <c r="C48" s="263"/>
      <c r="D48" s="263"/>
      <c r="E48" s="263"/>
      <c r="F48" s="263"/>
      <c r="G48" s="263"/>
      <c r="H48" s="263"/>
      <c r="I48" s="125">
        <f>I47/12</f>
        <v>0</v>
      </c>
      <c r="J48" s="123"/>
    </row>
    <row r="49" spans="1:10" x14ac:dyDescent="0.3">
      <c r="A49" s="103" t="s">
        <v>2</v>
      </c>
      <c r="B49" s="271" t="s">
        <v>121</v>
      </c>
      <c r="C49" s="271"/>
      <c r="D49" s="271"/>
      <c r="E49" s="272" t="s">
        <v>76</v>
      </c>
      <c r="F49" s="272"/>
      <c r="G49" s="272" t="s">
        <v>122</v>
      </c>
      <c r="H49" s="272"/>
      <c r="I49" s="122" t="s">
        <v>79</v>
      </c>
    </row>
    <row r="50" spans="1:10" x14ac:dyDescent="0.3">
      <c r="A50" s="106" t="s">
        <v>80</v>
      </c>
      <c r="B50" s="265" t="s">
        <v>158</v>
      </c>
      <c r="C50" s="265"/>
      <c r="D50" s="265"/>
      <c r="E50" s="266">
        <v>2</v>
      </c>
      <c r="F50" s="266"/>
      <c r="G50" s="313"/>
      <c r="H50" s="313"/>
      <c r="I50" s="116">
        <f>E50*G50</f>
        <v>0</v>
      </c>
      <c r="J50" s="123"/>
    </row>
    <row r="51" spans="1:10" x14ac:dyDescent="0.3">
      <c r="A51" s="268" t="s">
        <v>127</v>
      </c>
      <c r="B51" s="269"/>
      <c r="C51" s="269"/>
      <c r="D51" s="269"/>
      <c r="E51" s="269"/>
      <c r="F51" s="269"/>
      <c r="G51" s="269"/>
      <c r="H51" s="270"/>
      <c r="I51" s="128">
        <f>I50</f>
        <v>0</v>
      </c>
      <c r="J51" s="123"/>
    </row>
    <row r="52" spans="1:10" x14ac:dyDescent="0.3">
      <c r="A52" s="263" t="s">
        <v>128</v>
      </c>
      <c r="B52" s="263"/>
      <c r="C52" s="263"/>
      <c r="D52" s="263"/>
      <c r="E52" s="263"/>
      <c r="F52" s="263"/>
      <c r="G52" s="263"/>
      <c r="H52" s="263"/>
      <c r="I52" s="125">
        <f>I12+I31+I48+I51</f>
        <v>0</v>
      </c>
    </row>
    <row r="53" spans="1:10" x14ac:dyDescent="0.3">
      <c r="A53" s="263" t="s">
        <v>129</v>
      </c>
      <c r="B53" s="263"/>
      <c r="C53" s="263"/>
      <c r="D53" s="263"/>
      <c r="E53" s="263"/>
      <c r="F53" s="263"/>
      <c r="G53" s="263"/>
      <c r="H53" s="129">
        <f>'Fator Referencial'!D14</f>
        <v>0</v>
      </c>
      <c r="I53" s="110"/>
    </row>
    <row r="54" spans="1:10" x14ac:dyDescent="0.3">
      <c r="A54" s="262" t="s">
        <v>130</v>
      </c>
      <c r="B54" s="262"/>
      <c r="C54" s="262"/>
      <c r="D54" s="262"/>
      <c r="E54" s="262"/>
      <c r="F54" s="262"/>
      <c r="G54" s="262"/>
      <c r="H54" s="262"/>
      <c r="I54" s="125">
        <f>I52*H53</f>
        <v>0</v>
      </c>
    </row>
    <row r="55" spans="1:10" x14ac:dyDescent="0.3">
      <c r="A55" s="263" t="s">
        <v>131</v>
      </c>
      <c r="B55" s="263"/>
      <c r="C55" s="263"/>
      <c r="D55" s="263"/>
      <c r="E55" s="263"/>
      <c r="F55" s="263"/>
      <c r="G55" s="263"/>
      <c r="H55" s="263"/>
      <c r="I55" s="125">
        <f>ROUND((I52+I54),2)</f>
        <v>0</v>
      </c>
    </row>
    <row r="56" spans="1:10" x14ac:dyDescent="0.3">
      <c r="A56" s="263" t="str">
        <f>[2]Resumo!D10</f>
        <v>hora/equipe</v>
      </c>
      <c r="B56" s="263"/>
      <c r="C56" s="263"/>
      <c r="D56" s="263"/>
      <c r="E56" s="263"/>
      <c r="F56" s="263"/>
      <c r="G56" s="263"/>
      <c r="H56" s="130">
        <f>[2]Resumo!E10</f>
        <v>352</v>
      </c>
      <c r="I56" s="131">
        <f>I55/H56</f>
        <v>0</v>
      </c>
    </row>
    <row r="58" spans="1:10" x14ac:dyDescent="0.3">
      <c r="A58" s="264"/>
      <c r="B58" s="264"/>
      <c r="C58" s="264"/>
      <c r="D58" s="264"/>
      <c r="E58" s="264"/>
      <c r="F58" s="264"/>
      <c r="G58" s="264"/>
      <c r="H58" s="264"/>
      <c r="I58" s="264"/>
    </row>
    <row r="60" spans="1:10" x14ac:dyDescent="0.3">
      <c r="H60" s="137"/>
    </row>
  </sheetData>
  <mergeCells count="88">
    <mergeCell ref="A12:H12"/>
    <mergeCell ref="A1:I1"/>
    <mergeCell ref="A2:I2"/>
    <mergeCell ref="A3:I3"/>
    <mergeCell ref="A4:I4"/>
    <mergeCell ref="A5:I5"/>
    <mergeCell ref="A6:I6"/>
    <mergeCell ref="A7:I7"/>
    <mergeCell ref="B8:D8"/>
    <mergeCell ref="B9:D9"/>
    <mergeCell ref="B10:D10"/>
    <mergeCell ref="B11:D11"/>
    <mergeCell ref="B13:D13"/>
    <mergeCell ref="E13:F13"/>
    <mergeCell ref="B14:D14"/>
    <mergeCell ref="E14:F14"/>
    <mergeCell ref="B15:D15"/>
    <mergeCell ref="E15:F15"/>
    <mergeCell ref="B23:D23"/>
    <mergeCell ref="E23:F23"/>
    <mergeCell ref="B16:D16"/>
    <mergeCell ref="E16:F16"/>
    <mergeCell ref="B17:D17"/>
    <mergeCell ref="E17:F17"/>
    <mergeCell ref="B18:D18"/>
    <mergeCell ref="E18:F18"/>
    <mergeCell ref="B19:D19"/>
    <mergeCell ref="E19:F19"/>
    <mergeCell ref="E20:F20"/>
    <mergeCell ref="E21:F21"/>
    <mergeCell ref="E22:F22"/>
    <mergeCell ref="A31:H31"/>
    <mergeCell ref="B24:D24"/>
    <mergeCell ref="E24:F24"/>
    <mergeCell ref="B25:D25"/>
    <mergeCell ref="E25:F25"/>
    <mergeCell ref="B26:D26"/>
    <mergeCell ref="E26:F26"/>
    <mergeCell ref="B27:D27"/>
    <mergeCell ref="E27:F27"/>
    <mergeCell ref="E28:F28"/>
    <mergeCell ref="E29:F29"/>
    <mergeCell ref="E30:F30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50:D50"/>
    <mergeCell ref="E50:F50"/>
    <mergeCell ref="G50:H50"/>
    <mergeCell ref="B44:D44"/>
    <mergeCell ref="E44:F44"/>
    <mergeCell ref="B45:D45"/>
    <mergeCell ref="E45:F45"/>
    <mergeCell ref="B46:D46"/>
    <mergeCell ref="E46:F46"/>
    <mergeCell ref="A47:H47"/>
    <mergeCell ref="A48:H48"/>
    <mergeCell ref="B49:D49"/>
    <mergeCell ref="E49:F49"/>
    <mergeCell ref="G49:H49"/>
    <mergeCell ref="A58:I58"/>
    <mergeCell ref="A51:H51"/>
    <mergeCell ref="A52:H52"/>
    <mergeCell ref="A53:G53"/>
    <mergeCell ref="A54:H54"/>
    <mergeCell ref="A55:H55"/>
    <mergeCell ref="A56:G56"/>
  </mergeCells>
  <pageMargins left="0.511811024" right="0.511811024" top="0.78740157499999996" bottom="0.78740157499999996" header="0.31496062000000002" footer="0.31496062000000002"/>
  <pageSetup paperSize="9" scale="4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0C7E-C37C-4704-9159-F04AC131650B}">
  <sheetPr>
    <tabColor rgb="FFFFFF00"/>
    <pageSetUpPr fitToPage="1"/>
  </sheetPr>
  <dimension ref="A1:N66"/>
  <sheetViews>
    <sheetView view="pageBreakPreview" topLeftCell="A47" zoomScale="90" zoomScaleNormal="78" zoomScaleSheetLayoutView="90" workbookViewId="0">
      <selection activeCell="H21" sqref="H21"/>
    </sheetView>
  </sheetViews>
  <sheetFormatPr defaultColWidth="9.140625" defaultRowHeight="16.5" x14ac:dyDescent="0.3"/>
  <cols>
    <col min="1" max="1" width="8.42578125" style="60" customWidth="1"/>
    <col min="2" max="2" width="45" style="60" bestFit="1" customWidth="1"/>
    <col min="3" max="3" width="49.42578125" style="60" bestFit="1" customWidth="1"/>
    <col min="4" max="4" width="20.5703125" style="60" customWidth="1"/>
    <col min="5" max="5" width="6.140625" style="60" customWidth="1"/>
    <col min="6" max="6" width="5.85546875" style="132" customWidth="1"/>
    <col min="7" max="7" width="24.5703125" style="60" customWidth="1"/>
    <col min="8" max="8" width="23.5703125" style="60" bestFit="1" customWidth="1"/>
    <col min="9" max="9" width="19.7109375" style="60" customWidth="1"/>
    <col min="10" max="10" width="16.140625" style="60" bestFit="1" customWidth="1"/>
    <col min="11" max="11" width="11.7109375" style="60" bestFit="1" customWidth="1"/>
    <col min="12" max="12" width="10.5703125" style="60" bestFit="1" customWidth="1"/>
    <col min="13" max="16" width="9.140625" style="60"/>
    <col min="17" max="17" width="10.5703125" style="60" bestFit="1" customWidth="1"/>
    <col min="18" max="18" width="12.140625" style="60" bestFit="1" customWidth="1"/>
    <col min="19" max="16384" width="9.140625" style="60"/>
  </cols>
  <sheetData>
    <row r="1" spans="1:9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9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9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9" x14ac:dyDescent="0.3">
      <c r="A4" s="284"/>
      <c r="B4" s="284"/>
      <c r="C4" s="284"/>
      <c r="D4" s="284"/>
      <c r="E4" s="284"/>
      <c r="F4" s="284"/>
      <c r="G4" s="284"/>
      <c r="H4" s="284"/>
      <c r="I4" s="284"/>
    </row>
    <row r="5" spans="1:9" x14ac:dyDescent="0.3">
      <c r="A5" s="285" t="s">
        <v>0</v>
      </c>
      <c r="B5" s="285"/>
      <c r="C5" s="285"/>
      <c r="D5" s="285"/>
      <c r="E5" s="285"/>
      <c r="F5" s="285"/>
      <c r="G5" s="285"/>
      <c r="H5" s="285"/>
      <c r="I5" s="285"/>
    </row>
    <row r="6" spans="1:9" x14ac:dyDescent="0.3">
      <c r="A6" s="286" t="str">
        <f>[2]Resumo!C11</f>
        <v>Poda  de  árvores  e arbustos</v>
      </c>
      <c r="B6" s="286"/>
      <c r="C6" s="286"/>
      <c r="D6" s="286"/>
      <c r="E6" s="286"/>
      <c r="F6" s="286"/>
      <c r="G6" s="286"/>
      <c r="H6" s="286"/>
      <c r="I6" s="286"/>
    </row>
    <row r="7" spans="1:9" x14ac:dyDescent="0.3">
      <c r="A7" s="263" t="s">
        <v>73</v>
      </c>
      <c r="B7" s="263"/>
      <c r="C7" s="263"/>
      <c r="D7" s="263"/>
      <c r="E7" s="263"/>
      <c r="F7" s="263"/>
      <c r="G7" s="263"/>
      <c r="H7" s="263"/>
      <c r="I7" s="287"/>
    </row>
    <row r="8" spans="1:9" s="133" customFormat="1" ht="49.5" x14ac:dyDescent="0.2">
      <c r="A8" s="103" t="s">
        <v>2</v>
      </c>
      <c r="B8" s="271" t="s">
        <v>74</v>
      </c>
      <c r="C8" s="271"/>
      <c r="D8" s="271"/>
      <c r="E8" s="103" t="s">
        <v>75</v>
      </c>
      <c r="F8" s="103" t="s">
        <v>76</v>
      </c>
      <c r="G8" s="104" t="s">
        <v>77</v>
      </c>
      <c r="H8" s="103" t="s">
        <v>78</v>
      </c>
      <c r="I8" s="105" t="s">
        <v>79</v>
      </c>
    </row>
    <row r="9" spans="1:9" x14ac:dyDescent="0.3">
      <c r="A9" s="106" t="s">
        <v>80</v>
      </c>
      <c r="B9" s="265" t="s">
        <v>159</v>
      </c>
      <c r="C9" s="265"/>
      <c r="D9" s="265"/>
      <c r="E9" s="107" t="s">
        <v>75</v>
      </c>
      <c r="F9" s="108">
        <v>4</v>
      </c>
      <c r="G9" s="116">
        <f>'Tabela de Salários '!F24</f>
        <v>0</v>
      </c>
      <c r="H9" s="110">
        <f>G9*85.41%</f>
        <v>0</v>
      </c>
      <c r="I9" s="111">
        <f>(H9+G9)*F9</f>
        <v>0</v>
      </c>
    </row>
    <row r="10" spans="1:9" x14ac:dyDescent="0.3">
      <c r="A10" s="106" t="s">
        <v>81</v>
      </c>
      <c r="B10" s="265" t="s">
        <v>46</v>
      </c>
      <c r="C10" s="265"/>
      <c r="D10" s="265"/>
      <c r="E10" s="107" t="s">
        <v>75</v>
      </c>
      <c r="F10" s="108">
        <v>1</v>
      </c>
      <c r="G10" s="116">
        <f>'Tabela de Salários '!F16</f>
        <v>0</v>
      </c>
      <c r="H10" s="110">
        <f t="shared" ref="H10:H11" si="0">G10*85.41%</f>
        <v>0</v>
      </c>
      <c r="I10" s="111">
        <f>(H10+G10)*F10</f>
        <v>0</v>
      </c>
    </row>
    <row r="11" spans="1:9" x14ac:dyDescent="0.3">
      <c r="A11" s="106" t="s">
        <v>82</v>
      </c>
      <c r="B11" s="273" t="s">
        <v>160</v>
      </c>
      <c r="C11" s="274"/>
      <c r="D11" s="275"/>
      <c r="E11" s="107" t="s">
        <v>75</v>
      </c>
      <c r="F11" s="108">
        <v>2</v>
      </c>
      <c r="G11" s="116">
        <f>'Tabela de Salários '!F12</f>
        <v>0</v>
      </c>
      <c r="H11" s="110">
        <f t="shared" si="0"/>
        <v>0</v>
      </c>
      <c r="I11" s="111">
        <f t="shared" ref="I11:I12" si="1">(H11+G11)*F11</f>
        <v>0</v>
      </c>
    </row>
    <row r="12" spans="1:9" x14ac:dyDescent="0.3">
      <c r="A12" s="106" t="s">
        <v>84</v>
      </c>
      <c r="B12" s="273" t="s">
        <v>161</v>
      </c>
      <c r="C12" s="274"/>
      <c r="D12" s="275"/>
      <c r="E12" s="107" t="s">
        <v>75</v>
      </c>
      <c r="F12" s="108">
        <v>1</v>
      </c>
      <c r="G12" s="116"/>
      <c r="H12" s="110"/>
      <c r="I12" s="111">
        <f t="shared" si="1"/>
        <v>0</v>
      </c>
    </row>
    <row r="13" spans="1:9" x14ac:dyDescent="0.3">
      <c r="A13" s="279" t="s">
        <v>86</v>
      </c>
      <c r="B13" s="279"/>
      <c r="C13" s="279"/>
      <c r="D13" s="279"/>
      <c r="E13" s="279"/>
      <c r="F13" s="279"/>
      <c r="G13" s="279"/>
      <c r="H13" s="279"/>
      <c r="I13" s="112">
        <f>SUM(I9:I12)</f>
        <v>0</v>
      </c>
    </row>
    <row r="14" spans="1:9" s="133" customFormat="1" ht="29.25" customHeight="1" x14ac:dyDescent="0.3">
      <c r="A14" s="113" t="s">
        <v>134</v>
      </c>
      <c r="B14" s="263" t="s">
        <v>135</v>
      </c>
      <c r="C14" s="263"/>
      <c r="D14" s="263"/>
      <c r="E14" s="283" t="s">
        <v>88</v>
      </c>
      <c r="F14" s="283"/>
      <c r="G14" s="114" t="s">
        <v>89</v>
      </c>
      <c r="H14" s="101" t="s">
        <v>90</v>
      </c>
      <c r="I14" s="102" t="s">
        <v>79</v>
      </c>
    </row>
    <row r="15" spans="1:9" x14ac:dyDescent="0.3">
      <c r="A15" s="106" t="s">
        <v>80</v>
      </c>
      <c r="B15" s="273" t="str">
        <f>'Varrição Mecanizada '!B14</f>
        <v xml:space="preserve">Vale Alimentação </v>
      </c>
      <c r="C15" s="274"/>
      <c r="D15" s="275"/>
      <c r="E15" s="281">
        <v>1</v>
      </c>
      <c r="F15" s="282"/>
      <c r="G15" s="115">
        <f>+F9+F10+F11</f>
        <v>7</v>
      </c>
      <c r="H15" s="116">
        <f>'Varrição Mecanizada '!H14</f>
        <v>0</v>
      </c>
      <c r="I15" s="117">
        <f>H15*G15*E15*0.95</f>
        <v>0</v>
      </c>
    </row>
    <row r="16" spans="1:9" x14ac:dyDescent="0.3">
      <c r="A16" s="106" t="s">
        <v>81</v>
      </c>
      <c r="B16" s="273" t="str">
        <f>'Varrição Mecanizada '!B15</f>
        <v xml:space="preserve">Vale Lanche  </v>
      </c>
      <c r="C16" s="274"/>
      <c r="D16" s="275"/>
      <c r="E16" s="281">
        <v>26</v>
      </c>
      <c r="F16" s="282"/>
      <c r="G16" s="115">
        <f>G15</f>
        <v>7</v>
      </c>
      <c r="H16" s="116">
        <f>'Varrição Mecanizada '!H15</f>
        <v>0</v>
      </c>
      <c r="I16" s="117">
        <f>E16*G16*H16</f>
        <v>0</v>
      </c>
    </row>
    <row r="17" spans="1:14" x14ac:dyDescent="0.3">
      <c r="A17" s="106" t="s">
        <v>82</v>
      </c>
      <c r="B17" s="273" t="str">
        <f>'Varrição Mecanizada '!B16</f>
        <v xml:space="preserve">Vale Gás </v>
      </c>
      <c r="C17" s="274"/>
      <c r="D17" s="275"/>
      <c r="E17" s="281">
        <v>1</v>
      </c>
      <c r="F17" s="282"/>
      <c r="G17" s="115">
        <f>G15</f>
        <v>7</v>
      </c>
      <c r="H17" s="116"/>
      <c r="I17" s="117">
        <f>E17*G17*H17</f>
        <v>0</v>
      </c>
    </row>
    <row r="18" spans="1:14" x14ac:dyDescent="0.3">
      <c r="A18" s="106" t="s">
        <v>84</v>
      </c>
      <c r="B18" s="273" t="str">
        <f>'Varrição Mecanizada '!B17</f>
        <v xml:space="preserve">Assiduidade </v>
      </c>
      <c r="C18" s="274"/>
      <c r="D18" s="275"/>
      <c r="E18" s="281">
        <v>1</v>
      </c>
      <c r="F18" s="282"/>
      <c r="G18" s="115">
        <f>G15</f>
        <v>7</v>
      </c>
      <c r="H18" s="116"/>
      <c r="I18" s="117">
        <f>E18*G18*H18</f>
        <v>0</v>
      </c>
    </row>
    <row r="19" spans="1:14" x14ac:dyDescent="0.3">
      <c r="A19" s="106" t="s">
        <v>98</v>
      </c>
      <c r="B19" s="273" t="str">
        <f>'Varrição Mecanizada '!B18</f>
        <v xml:space="preserve">Bonificação de não Ausência </v>
      </c>
      <c r="C19" s="274"/>
      <c r="D19" s="275"/>
      <c r="E19" s="281">
        <v>1</v>
      </c>
      <c r="F19" s="282"/>
      <c r="G19" s="115">
        <f>G18</f>
        <v>7</v>
      </c>
      <c r="H19" s="116"/>
      <c r="I19" s="117">
        <f t="shared" ref="I19:I20" si="2">E19*G19*H19</f>
        <v>0</v>
      </c>
    </row>
    <row r="20" spans="1:14" s="118" customFormat="1" x14ac:dyDescent="0.3">
      <c r="A20" s="106" t="s">
        <v>100</v>
      </c>
      <c r="B20" s="273" t="str">
        <f>'Varrição Mecanizada '!B19</f>
        <v>Auxilio Funeral</v>
      </c>
      <c r="C20" s="274"/>
      <c r="D20" s="275"/>
      <c r="E20" s="281">
        <v>1</v>
      </c>
      <c r="F20" s="282"/>
      <c r="G20" s="115">
        <f>G15</f>
        <v>7</v>
      </c>
      <c r="H20" s="116"/>
      <c r="I20" s="117">
        <f t="shared" si="2"/>
        <v>0</v>
      </c>
    </row>
    <row r="21" spans="1:14" x14ac:dyDescent="0.3">
      <c r="A21" s="106" t="s">
        <v>102</v>
      </c>
      <c r="B21" s="119" t="str">
        <f>'Varrição Mecanizada '!B20</f>
        <v>Vale Transporte</v>
      </c>
      <c r="C21" s="119" t="str">
        <f>B9</f>
        <v>Podador de árvore</v>
      </c>
      <c r="D21" s="120">
        <f>'Tabela de Salários '!C6</f>
        <v>0</v>
      </c>
      <c r="E21" s="281">
        <f>26*2</f>
        <v>52</v>
      </c>
      <c r="F21" s="282"/>
      <c r="G21" s="115">
        <f>F9</f>
        <v>4</v>
      </c>
      <c r="H21" s="116"/>
      <c r="I21" s="117">
        <f>G21*H21</f>
        <v>0</v>
      </c>
      <c r="K21" s="121"/>
      <c r="L21" s="121"/>
    </row>
    <row r="22" spans="1:14" x14ac:dyDescent="0.3">
      <c r="A22" s="106" t="s">
        <v>104</v>
      </c>
      <c r="B22" s="119" t="str">
        <f>'Varrição Mecanizada '!B21</f>
        <v>Vale Transporte</v>
      </c>
      <c r="C22" s="119" t="str">
        <f>B10</f>
        <v>Encarregado de Limpeza Urbana/Pública</v>
      </c>
      <c r="D22" s="120">
        <f>'Tabela de Salários '!F16</f>
        <v>0</v>
      </c>
      <c r="E22" s="281">
        <f t="shared" ref="E22:E24" si="3">26*2</f>
        <v>52</v>
      </c>
      <c r="F22" s="282"/>
      <c r="G22" s="115">
        <f>F10</f>
        <v>1</v>
      </c>
      <c r="H22" s="116"/>
      <c r="I22" s="117">
        <v>0</v>
      </c>
    </row>
    <row r="23" spans="1:14" x14ac:dyDescent="0.3">
      <c r="A23" s="106" t="s">
        <v>107</v>
      </c>
      <c r="B23" s="119" t="str">
        <f>'Varrição Mecanizada '!B22</f>
        <v>Vale Transporte</v>
      </c>
      <c r="C23" s="119" t="str">
        <f>B11</f>
        <v>Motorista de caminhão (habilitação categoria D)</v>
      </c>
      <c r="D23" s="120">
        <f>'Tabela de Salários '!C12</f>
        <v>0</v>
      </c>
      <c r="E23" s="281">
        <f t="shared" si="3"/>
        <v>52</v>
      </c>
      <c r="F23" s="282"/>
      <c r="G23" s="115">
        <f>F11</f>
        <v>2</v>
      </c>
      <c r="H23" s="116"/>
      <c r="I23" s="117">
        <f t="shared" ref="I23:I24" si="4">G23*H23</f>
        <v>0</v>
      </c>
    </row>
    <row r="24" spans="1:14" x14ac:dyDescent="0.3">
      <c r="A24" s="106" t="s">
        <v>109</v>
      </c>
      <c r="B24" s="119" t="s">
        <v>162</v>
      </c>
      <c r="C24" s="119" t="str">
        <f>B12</f>
        <v>Engenheiro Agronomo ou Florestal</v>
      </c>
      <c r="D24" s="120">
        <f>G12</f>
        <v>0</v>
      </c>
      <c r="E24" s="281">
        <f t="shared" si="3"/>
        <v>52</v>
      </c>
      <c r="F24" s="282"/>
      <c r="G24" s="115">
        <f>F12</f>
        <v>1</v>
      </c>
      <c r="H24" s="116"/>
      <c r="I24" s="117">
        <f t="shared" si="4"/>
        <v>0</v>
      </c>
    </row>
    <row r="25" spans="1:14" ht="16.5" customHeight="1" x14ac:dyDescent="0.3">
      <c r="A25" s="106" t="s">
        <v>109</v>
      </c>
      <c r="B25" s="265" t="str">
        <f>'Varrição Mecanizada '!B23</f>
        <v>Ppra/pcmso (por pessoa)</v>
      </c>
      <c r="C25" s="265"/>
      <c r="D25" s="265"/>
      <c r="E25" s="280">
        <v>1</v>
      </c>
      <c r="F25" s="280"/>
      <c r="G25" s="115">
        <f>G15+F12</f>
        <v>8</v>
      </c>
      <c r="H25" s="116"/>
      <c r="I25" s="117">
        <f>H25*G25*E25</f>
        <v>0</v>
      </c>
    </row>
    <row r="26" spans="1:14" ht="20.25" customHeight="1" x14ac:dyDescent="0.3">
      <c r="A26" s="106" t="s">
        <v>111</v>
      </c>
      <c r="B26" s="265" t="str">
        <f>'Varrição Mecanizada '!B24</f>
        <v>Seguro de vida (por pessoa)</v>
      </c>
      <c r="C26" s="265"/>
      <c r="D26" s="265"/>
      <c r="E26" s="280">
        <v>1</v>
      </c>
      <c r="F26" s="280"/>
      <c r="G26" s="115">
        <f>G25</f>
        <v>8</v>
      </c>
      <c r="H26" s="116"/>
      <c r="I26" s="117">
        <f>H26*G26*E26</f>
        <v>0</v>
      </c>
    </row>
    <row r="27" spans="1:14" ht="15.75" customHeight="1" x14ac:dyDescent="0.3">
      <c r="A27" s="106" t="s">
        <v>113</v>
      </c>
      <c r="B27" s="265" t="str">
        <f>'Varrição Mecanizada '!B25</f>
        <v>Exames admissionais , demissionais e periódicos (por pessoa)</v>
      </c>
      <c r="C27" s="265"/>
      <c r="D27" s="265"/>
      <c r="E27" s="280">
        <v>1</v>
      </c>
      <c r="F27" s="280"/>
      <c r="G27" s="115">
        <f>G25</f>
        <v>8</v>
      </c>
      <c r="H27" s="116"/>
      <c r="I27" s="117">
        <f>E27*G27*H27</f>
        <v>0</v>
      </c>
    </row>
    <row r="28" spans="1:14" ht="15.75" customHeight="1" x14ac:dyDescent="0.3">
      <c r="A28" s="106" t="s">
        <v>115</v>
      </c>
      <c r="B28" s="265" t="str">
        <f>'Varrição Mecanizada '!B26</f>
        <v>Cota de aprendizagem (por pessoa )</v>
      </c>
      <c r="C28" s="265"/>
      <c r="D28" s="265"/>
      <c r="E28" s="280">
        <v>1</v>
      </c>
      <c r="F28" s="280"/>
      <c r="G28" s="115">
        <f>G25</f>
        <v>8</v>
      </c>
      <c r="H28" s="116"/>
      <c r="I28" s="117">
        <f>E28*G28*H28</f>
        <v>0</v>
      </c>
    </row>
    <row r="29" spans="1:14" ht="15.75" customHeight="1" x14ac:dyDescent="0.3">
      <c r="A29" s="106" t="s">
        <v>117</v>
      </c>
      <c r="B29" s="265" t="str">
        <f>'Varrição Mecanizada '!B27</f>
        <v>Plano odontológico (por pessoa)</v>
      </c>
      <c r="C29" s="265"/>
      <c r="D29" s="265"/>
      <c r="E29" s="280">
        <v>1</v>
      </c>
      <c r="F29" s="280"/>
      <c r="G29" s="115">
        <f>G25</f>
        <v>8</v>
      </c>
      <c r="H29" s="116"/>
      <c r="I29" s="117">
        <f>E29*G29*H29</f>
        <v>0</v>
      </c>
    </row>
    <row r="30" spans="1:14" x14ac:dyDescent="0.3">
      <c r="A30" s="106" t="s">
        <v>137</v>
      </c>
      <c r="B30" s="119" t="s">
        <v>138</v>
      </c>
      <c r="C30" s="119" t="str">
        <f>B9</f>
        <v>Podador de árvore</v>
      </c>
      <c r="D30" s="120">
        <f>D21</f>
        <v>0</v>
      </c>
      <c r="E30" s="281">
        <v>1</v>
      </c>
      <c r="F30" s="282"/>
      <c r="G30" s="115">
        <f>F9</f>
        <v>4</v>
      </c>
      <c r="H30" s="116"/>
      <c r="I30" s="117">
        <f>G30*H30</f>
        <v>0</v>
      </c>
      <c r="K30" s="121"/>
      <c r="L30" s="121"/>
      <c r="N30" s="121"/>
    </row>
    <row r="31" spans="1:14" x14ac:dyDescent="0.3">
      <c r="A31" s="106" t="s">
        <v>139</v>
      </c>
      <c r="B31" s="119" t="s">
        <v>138</v>
      </c>
      <c r="C31" s="119" t="str">
        <f>B10</f>
        <v>Encarregado de Limpeza Urbana/Pública</v>
      </c>
      <c r="D31" s="120">
        <f>D22</f>
        <v>0</v>
      </c>
      <c r="E31" s="281">
        <v>1</v>
      </c>
      <c r="F31" s="282"/>
      <c r="G31" s="115">
        <f>F10</f>
        <v>1</v>
      </c>
      <c r="H31" s="116"/>
      <c r="I31" s="117">
        <f t="shared" ref="I31:I33" si="5">G31*H31</f>
        <v>0</v>
      </c>
    </row>
    <row r="32" spans="1:14" x14ac:dyDescent="0.3">
      <c r="A32" s="106" t="s">
        <v>140</v>
      </c>
      <c r="B32" s="119" t="s">
        <v>138</v>
      </c>
      <c r="C32" s="119" t="str">
        <f>B11</f>
        <v>Motorista de caminhão (habilitação categoria D)</v>
      </c>
      <c r="D32" s="120">
        <f>D23</f>
        <v>0</v>
      </c>
      <c r="E32" s="281">
        <v>1</v>
      </c>
      <c r="F32" s="282"/>
      <c r="G32" s="115">
        <f>F11</f>
        <v>2</v>
      </c>
      <c r="H32" s="116"/>
      <c r="I32" s="117">
        <f t="shared" si="5"/>
        <v>0</v>
      </c>
    </row>
    <row r="33" spans="1:10" x14ac:dyDescent="0.3">
      <c r="A33" s="106" t="s">
        <v>144</v>
      </c>
      <c r="B33" s="119" t="s">
        <v>138</v>
      </c>
      <c r="C33" s="119" t="str">
        <f>B12</f>
        <v>Engenheiro Agronomo ou Florestal</v>
      </c>
      <c r="D33" s="120">
        <f>D24</f>
        <v>0</v>
      </c>
      <c r="E33" s="281">
        <v>1</v>
      </c>
      <c r="F33" s="282"/>
      <c r="G33" s="115">
        <f>F12</f>
        <v>1</v>
      </c>
      <c r="H33" s="116"/>
      <c r="I33" s="117">
        <f t="shared" si="5"/>
        <v>0</v>
      </c>
    </row>
    <row r="34" spans="1:10" ht="21.75" customHeight="1" x14ac:dyDescent="0.3">
      <c r="A34" s="279" t="s">
        <v>86</v>
      </c>
      <c r="B34" s="279"/>
      <c r="C34" s="279"/>
      <c r="D34" s="279"/>
      <c r="E34" s="279"/>
      <c r="F34" s="279"/>
      <c r="G34" s="279"/>
      <c r="H34" s="279"/>
      <c r="I34" s="112">
        <f>SUM(I15:I33)</f>
        <v>0</v>
      </c>
    </row>
    <row r="35" spans="1:10" s="133" customFormat="1" ht="45.75" customHeight="1" x14ac:dyDescent="0.2">
      <c r="A35" s="103" t="s">
        <v>2</v>
      </c>
      <c r="B35" s="271" t="s">
        <v>92</v>
      </c>
      <c r="C35" s="271"/>
      <c r="D35" s="271"/>
      <c r="E35" s="272" t="s">
        <v>93</v>
      </c>
      <c r="F35" s="272"/>
      <c r="G35" s="104" t="s">
        <v>89</v>
      </c>
      <c r="H35" s="103" t="s">
        <v>90</v>
      </c>
      <c r="I35" s="122" t="s">
        <v>79</v>
      </c>
    </row>
    <row r="36" spans="1:10" x14ac:dyDescent="0.3">
      <c r="A36" s="106" t="s">
        <v>80</v>
      </c>
      <c r="B36" s="265" t="s">
        <v>94</v>
      </c>
      <c r="C36" s="265"/>
      <c r="D36" s="265"/>
      <c r="E36" s="266">
        <v>6</v>
      </c>
      <c r="F36" s="266"/>
      <c r="G36" s="115">
        <f>F9+F10+F11</f>
        <v>7</v>
      </c>
      <c r="H36" s="116"/>
      <c r="I36" s="116">
        <f t="shared" ref="I36:I51" si="6">H36*G36*E36</f>
        <v>0</v>
      </c>
      <c r="J36" s="123"/>
    </row>
    <row r="37" spans="1:10" ht="18" customHeight="1" x14ac:dyDescent="0.3">
      <c r="A37" s="106" t="s">
        <v>81</v>
      </c>
      <c r="B37" s="265" t="s">
        <v>95</v>
      </c>
      <c r="C37" s="265"/>
      <c r="D37" s="265"/>
      <c r="E37" s="266">
        <v>6</v>
      </c>
      <c r="F37" s="266"/>
      <c r="G37" s="115">
        <f>F9+F10+F11</f>
        <v>7</v>
      </c>
      <c r="H37" s="116"/>
      <c r="I37" s="116">
        <f t="shared" si="6"/>
        <v>0</v>
      </c>
      <c r="J37" s="123"/>
    </row>
    <row r="38" spans="1:10" ht="18" customHeight="1" x14ac:dyDescent="0.3">
      <c r="A38" s="106" t="s">
        <v>82</v>
      </c>
      <c r="B38" s="273" t="s">
        <v>163</v>
      </c>
      <c r="C38" s="274"/>
      <c r="D38" s="275"/>
      <c r="E38" s="276">
        <v>12</v>
      </c>
      <c r="F38" s="277"/>
      <c r="G38" s="115">
        <f>F9</f>
        <v>4</v>
      </c>
      <c r="H38" s="116"/>
      <c r="I38" s="116">
        <f t="shared" si="6"/>
        <v>0</v>
      </c>
      <c r="J38" s="123"/>
    </row>
    <row r="39" spans="1:10" ht="18" customHeight="1" x14ac:dyDescent="0.3">
      <c r="A39" s="106" t="s">
        <v>84</v>
      </c>
      <c r="B39" s="273" t="s">
        <v>164</v>
      </c>
      <c r="C39" s="274"/>
      <c r="D39" s="275"/>
      <c r="E39" s="276">
        <v>18</v>
      </c>
      <c r="F39" s="277"/>
      <c r="G39" s="115">
        <f>F9</f>
        <v>4</v>
      </c>
      <c r="H39" s="116"/>
      <c r="I39" s="116">
        <f t="shared" si="6"/>
        <v>0</v>
      </c>
      <c r="J39" s="123"/>
    </row>
    <row r="40" spans="1:10" ht="18" customHeight="1" x14ac:dyDescent="0.3">
      <c r="A40" s="106" t="s">
        <v>98</v>
      </c>
      <c r="B40" s="273" t="s">
        <v>165</v>
      </c>
      <c r="C40" s="274"/>
      <c r="D40" s="275"/>
      <c r="E40" s="276">
        <v>6</v>
      </c>
      <c r="F40" s="277"/>
      <c r="G40" s="115">
        <f>F9</f>
        <v>4</v>
      </c>
      <c r="H40" s="116"/>
      <c r="I40" s="116">
        <f t="shared" si="6"/>
        <v>0</v>
      </c>
      <c r="J40" s="123"/>
    </row>
    <row r="41" spans="1:10" ht="17.25" customHeight="1" x14ac:dyDescent="0.3">
      <c r="A41" s="106" t="s">
        <v>100</v>
      </c>
      <c r="B41" s="265" t="s">
        <v>96</v>
      </c>
      <c r="C41" s="265"/>
      <c r="D41" s="265"/>
      <c r="E41" s="266">
        <v>12</v>
      </c>
      <c r="F41" s="266"/>
      <c r="G41" s="115">
        <f>G38</f>
        <v>4</v>
      </c>
      <c r="H41" s="116"/>
      <c r="I41" s="116">
        <f t="shared" si="6"/>
        <v>0</v>
      </c>
      <c r="J41" s="123"/>
    </row>
    <row r="42" spans="1:10" ht="13.5" customHeight="1" x14ac:dyDescent="0.3">
      <c r="A42" s="106" t="s">
        <v>102</v>
      </c>
      <c r="B42" s="265" t="s">
        <v>97</v>
      </c>
      <c r="C42" s="265"/>
      <c r="D42" s="265"/>
      <c r="E42" s="266">
        <v>2</v>
      </c>
      <c r="F42" s="266"/>
      <c r="G42" s="115">
        <f>G38</f>
        <v>4</v>
      </c>
      <c r="H42" s="116"/>
      <c r="I42" s="116">
        <f t="shared" si="6"/>
        <v>0</v>
      </c>
      <c r="J42" s="123"/>
    </row>
    <row r="43" spans="1:10" x14ac:dyDescent="0.3">
      <c r="A43" s="106" t="s">
        <v>104</v>
      </c>
      <c r="B43" s="278" t="s">
        <v>141</v>
      </c>
      <c r="C43" s="278"/>
      <c r="D43" s="278"/>
      <c r="E43" s="266">
        <v>12</v>
      </c>
      <c r="F43" s="266"/>
      <c r="G43" s="115">
        <f>G42</f>
        <v>4</v>
      </c>
      <c r="H43" s="116"/>
      <c r="I43" s="116">
        <f t="shared" si="6"/>
        <v>0</v>
      </c>
      <c r="J43" s="123"/>
    </row>
    <row r="44" spans="1:10" ht="16.5" customHeight="1" x14ac:dyDescent="0.3">
      <c r="A44" s="106" t="s">
        <v>107</v>
      </c>
      <c r="B44" s="265" t="s">
        <v>101</v>
      </c>
      <c r="C44" s="265"/>
      <c r="D44" s="265"/>
      <c r="E44" s="266">
        <v>6</v>
      </c>
      <c r="F44" s="266"/>
      <c r="G44" s="115">
        <f>G43</f>
        <v>4</v>
      </c>
      <c r="H44" s="116"/>
      <c r="I44" s="116">
        <f t="shared" si="6"/>
        <v>0</v>
      </c>
      <c r="J44" s="123"/>
    </row>
    <row r="45" spans="1:10" ht="15" customHeight="1" x14ac:dyDescent="0.3">
      <c r="A45" s="106" t="s">
        <v>109</v>
      </c>
      <c r="B45" s="265" t="s">
        <v>103</v>
      </c>
      <c r="C45" s="265"/>
      <c r="D45" s="265"/>
      <c r="E45" s="266">
        <v>6</v>
      </c>
      <c r="F45" s="266"/>
      <c r="G45" s="115">
        <f>G43</f>
        <v>4</v>
      </c>
      <c r="H45" s="116"/>
      <c r="I45" s="116">
        <f t="shared" si="6"/>
        <v>0</v>
      </c>
      <c r="J45" s="123"/>
    </row>
    <row r="46" spans="1:10" ht="15" customHeight="1" x14ac:dyDescent="0.3">
      <c r="A46" s="106" t="s">
        <v>111</v>
      </c>
      <c r="B46" s="265" t="s">
        <v>105</v>
      </c>
      <c r="C46" s="265"/>
      <c r="D46" s="265"/>
      <c r="E46" s="266">
        <v>6</v>
      </c>
      <c r="F46" s="266"/>
      <c r="G46" s="115">
        <f>G44</f>
        <v>4</v>
      </c>
      <c r="H46" s="116"/>
      <c r="I46" s="116">
        <f t="shared" si="6"/>
        <v>0</v>
      </c>
      <c r="J46" s="123"/>
    </row>
    <row r="47" spans="1:10" x14ac:dyDescent="0.3">
      <c r="A47" s="106" t="s">
        <v>113</v>
      </c>
      <c r="B47" s="265" t="s">
        <v>108</v>
      </c>
      <c r="C47" s="265"/>
      <c r="D47" s="265"/>
      <c r="E47" s="266">
        <v>1</v>
      </c>
      <c r="F47" s="266"/>
      <c r="G47" s="115">
        <f>G38</f>
        <v>4</v>
      </c>
      <c r="H47" s="116"/>
      <c r="I47" s="116">
        <f t="shared" si="6"/>
        <v>0</v>
      </c>
      <c r="J47" s="123"/>
    </row>
    <row r="48" spans="1:10" ht="13.5" customHeight="1" x14ac:dyDescent="0.3">
      <c r="A48" s="106" t="s">
        <v>115</v>
      </c>
      <c r="B48" s="265" t="s">
        <v>110</v>
      </c>
      <c r="C48" s="265"/>
      <c r="D48" s="265"/>
      <c r="E48" s="266">
        <f>26*10</f>
        <v>260</v>
      </c>
      <c r="F48" s="266"/>
      <c r="G48" s="115">
        <f>G46</f>
        <v>4</v>
      </c>
      <c r="H48" s="116"/>
      <c r="I48" s="116">
        <f t="shared" si="6"/>
        <v>0</v>
      </c>
      <c r="J48" s="123"/>
    </row>
    <row r="49" spans="1:10" ht="17.25" customHeight="1" x14ac:dyDescent="0.3">
      <c r="A49" s="106" t="s">
        <v>117</v>
      </c>
      <c r="B49" s="265" t="s">
        <v>166</v>
      </c>
      <c r="C49" s="265"/>
      <c r="D49" s="265"/>
      <c r="E49" s="266">
        <f>3*12</f>
        <v>36</v>
      </c>
      <c r="F49" s="266"/>
      <c r="G49" s="115">
        <f>G47</f>
        <v>4</v>
      </c>
      <c r="H49" s="116"/>
      <c r="I49" s="116">
        <f t="shared" si="6"/>
        <v>0</v>
      </c>
      <c r="J49" s="123"/>
    </row>
    <row r="50" spans="1:10" ht="15" customHeight="1" x14ac:dyDescent="0.3">
      <c r="A50" s="106" t="s">
        <v>137</v>
      </c>
      <c r="B50" s="265" t="s">
        <v>114</v>
      </c>
      <c r="C50" s="265"/>
      <c r="D50" s="265"/>
      <c r="E50" s="266">
        <f>1*12</f>
        <v>12</v>
      </c>
      <c r="F50" s="266"/>
      <c r="G50" s="115">
        <f>G47</f>
        <v>4</v>
      </c>
      <c r="H50" s="116"/>
      <c r="I50" s="116">
        <f t="shared" si="6"/>
        <v>0</v>
      </c>
      <c r="J50" s="123"/>
    </row>
    <row r="51" spans="1:10" ht="15" customHeight="1" x14ac:dyDescent="0.3">
      <c r="A51" s="106" t="s">
        <v>139</v>
      </c>
      <c r="B51" s="273" t="s">
        <v>118</v>
      </c>
      <c r="C51" s="274"/>
      <c r="D51" s="275"/>
      <c r="E51" s="276">
        <v>6</v>
      </c>
      <c r="F51" s="277"/>
      <c r="G51" s="115">
        <f>G47</f>
        <v>4</v>
      </c>
      <c r="H51" s="116"/>
      <c r="I51" s="116">
        <f t="shared" si="6"/>
        <v>0</v>
      </c>
      <c r="J51" s="123"/>
    </row>
    <row r="52" spans="1:10" x14ac:dyDescent="0.3">
      <c r="A52" s="263" t="s">
        <v>119</v>
      </c>
      <c r="B52" s="263"/>
      <c r="C52" s="263"/>
      <c r="D52" s="263"/>
      <c r="E52" s="263"/>
      <c r="F52" s="263"/>
      <c r="G52" s="263"/>
      <c r="H52" s="263"/>
      <c r="I52" s="125">
        <f>SUM(I36:I51)</f>
        <v>0</v>
      </c>
      <c r="J52" s="123"/>
    </row>
    <row r="53" spans="1:10" x14ac:dyDescent="0.3">
      <c r="A53" s="263" t="s">
        <v>120</v>
      </c>
      <c r="B53" s="263"/>
      <c r="C53" s="263"/>
      <c r="D53" s="263"/>
      <c r="E53" s="263"/>
      <c r="F53" s="263"/>
      <c r="G53" s="263"/>
      <c r="H53" s="263"/>
      <c r="I53" s="125">
        <f>I52/12</f>
        <v>0</v>
      </c>
      <c r="J53" s="123"/>
    </row>
    <row r="54" spans="1:10" s="133" customFormat="1" ht="45.75" customHeight="1" x14ac:dyDescent="0.2">
      <c r="A54" s="103" t="s">
        <v>2</v>
      </c>
      <c r="B54" s="271" t="s">
        <v>121</v>
      </c>
      <c r="C54" s="271"/>
      <c r="D54" s="271"/>
      <c r="E54" s="272" t="s">
        <v>76</v>
      </c>
      <c r="F54" s="272"/>
      <c r="G54" s="272" t="s">
        <v>122</v>
      </c>
      <c r="H54" s="272"/>
      <c r="I54" s="122" t="s">
        <v>79</v>
      </c>
    </row>
    <row r="55" spans="1:10" x14ac:dyDescent="0.3">
      <c r="A55" s="106" t="s">
        <v>80</v>
      </c>
      <c r="B55" s="265" t="s">
        <v>124</v>
      </c>
      <c r="C55" s="265"/>
      <c r="D55" s="265"/>
      <c r="E55" s="266">
        <v>1</v>
      </c>
      <c r="F55" s="266"/>
      <c r="G55" s="313"/>
      <c r="H55" s="313"/>
      <c r="I55" s="116">
        <f>E55*G55</f>
        <v>0</v>
      </c>
      <c r="J55" s="123"/>
    </row>
    <row r="56" spans="1:10" ht="18" customHeight="1" x14ac:dyDescent="0.3">
      <c r="A56" s="106" t="s">
        <v>81</v>
      </c>
      <c r="B56" s="265" t="s">
        <v>126</v>
      </c>
      <c r="C56" s="265"/>
      <c r="D56" s="265"/>
      <c r="E56" s="266">
        <v>1</v>
      </c>
      <c r="F56" s="266"/>
      <c r="G56" s="313"/>
      <c r="H56" s="313"/>
      <c r="I56" s="116">
        <f>E56*G56</f>
        <v>0</v>
      </c>
      <c r="J56" s="123"/>
    </row>
    <row r="57" spans="1:10" ht="18" customHeight="1" x14ac:dyDescent="0.3">
      <c r="A57" s="106" t="s">
        <v>82</v>
      </c>
      <c r="B57" s="265" t="s">
        <v>167</v>
      </c>
      <c r="C57" s="265"/>
      <c r="D57" s="265"/>
      <c r="E57" s="266">
        <v>2</v>
      </c>
      <c r="F57" s="266"/>
      <c r="G57" s="313"/>
      <c r="H57" s="313"/>
      <c r="I57" s="116">
        <f>E57*G57</f>
        <v>0</v>
      </c>
      <c r="J57" s="123"/>
    </row>
    <row r="58" spans="1:10" ht="18" customHeight="1" x14ac:dyDescent="0.3">
      <c r="A58" s="106" t="s">
        <v>84</v>
      </c>
      <c r="B58" s="265" t="s">
        <v>168</v>
      </c>
      <c r="C58" s="265"/>
      <c r="D58" s="265"/>
      <c r="E58" s="266">
        <v>2</v>
      </c>
      <c r="F58" s="266"/>
      <c r="G58" s="313"/>
      <c r="H58" s="313"/>
      <c r="I58" s="116">
        <f>E58*G58</f>
        <v>0</v>
      </c>
      <c r="J58" s="123"/>
    </row>
    <row r="59" spans="1:10" ht="18" customHeight="1" x14ac:dyDescent="0.3">
      <c r="A59" s="268" t="s">
        <v>127</v>
      </c>
      <c r="B59" s="269"/>
      <c r="C59" s="269"/>
      <c r="D59" s="269"/>
      <c r="E59" s="269"/>
      <c r="F59" s="269"/>
      <c r="G59" s="269"/>
      <c r="H59" s="270"/>
      <c r="I59" s="128">
        <f>I55+I56+I57+I58</f>
        <v>0</v>
      </c>
      <c r="J59" s="123"/>
    </row>
    <row r="60" spans="1:10" x14ac:dyDescent="0.3">
      <c r="A60" s="263" t="s">
        <v>128</v>
      </c>
      <c r="B60" s="263"/>
      <c r="C60" s="263"/>
      <c r="D60" s="263"/>
      <c r="E60" s="263"/>
      <c r="F60" s="263"/>
      <c r="G60" s="263"/>
      <c r="H60" s="263"/>
      <c r="I60" s="125">
        <f>I13+I34+I53+I59</f>
        <v>0</v>
      </c>
    </row>
    <row r="61" spans="1:10" x14ac:dyDescent="0.3">
      <c r="A61" s="263" t="s">
        <v>129</v>
      </c>
      <c r="B61" s="263"/>
      <c r="C61" s="263"/>
      <c r="D61" s="263"/>
      <c r="E61" s="263"/>
      <c r="F61" s="263"/>
      <c r="G61" s="263"/>
      <c r="H61" s="129">
        <f>'Fator Referencial'!D14</f>
        <v>0</v>
      </c>
      <c r="I61" s="110"/>
    </row>
    <row r="62" spans="1:10" x14ac:dyDescent="0.3">
      <c r="A62" s="262" t="s">
        <v>130</v>
      </c>
      <c r="B62" s="262"/>
      <c r="C62" s="262"/>
      <c r="D62" s="262"/>
      <c r="E62" s="262"/>
      <c r="F62" s="262"/>
      <c r="G62" s="262"/>
      <c r="H62" s="262"/>
      <c r="I62" s="125">
        <f>I60*H61</f>
        <v>0</v>
      </c>
    </row>
    <row r="63" spans="1:10" x14ac:dyDescent="0.3">
      <c r="A63" s="263" t="s">
        <v>131</v>
      </c>
      <c r="B63" s="263"/>
      <c r="C63" s="263"/>
      <c r="D63" s="263"/>
      <c r="E63" s="263"/>
      <c r="F63" s="263"/>
      <c r="G63" s="263"/>
      <c r="H63" s="263"/>
      <c r="I63" s="125">
        <f>ROUND((I60+I62),2)</f>
        <v>0</v>
      </c>
    </row>
    <row r="64" spans="1:10" x14ac:dyDescent="0.3">
      <c r="A64" s="263" t="e">
        <f>Geral!#REF!</f>
        <v>#REF!</v>
      </c>
      <c r="B64" s="263"/>
      <c r="C64" s="263"/>
      <c r="D64" s="263"/>
      <c r="E64" s="263"/>
      <c r="F64" s="263"/>
      <c r="G64" s="263"/>
      <c r="H64" s="130">
        <v>176</v>
      </c>
      <c r="I64" s="131">
        <f>I63/H64</f>
        <v>0</v>
      </c>
    </row>
    <row r="65" spans="1:9" x14ac:dyDescent="0.3">
      <c r="I65" s="121"/>
    </row>
    <row r="66" spans="1:9" x14ac:dyDescent="0.3">
      <c r="A66" s="264"/>
      <c r="B66" s="264"/>
      <c r="C66" s="264"/>
      <c r="D66" s="264"/>
      <c r="E66" s="264"/>
      <c r="F66" s="264"/>
      <c r="G66" s="264"/>
      <c r="H66" s="264"/>
      <c r="I66" s="264"/>
    </row>
  </sheetData>
  <mergeCells count="104">
    <mergeCell ref="A1:I1"/>
    <mergeCell ref="A2:I2"/>
    <mergeCell ref="A3:I3"/>
    <mergeCell ref="A4:I4"/>
    <mergeCell ref="A5:I5"/>
    <mergeCell ref="A6:I6"/>
    <mergeCell ref="A13:H13"/>
    <mergeCell ref="B14:D14"/>
    <mergeCell ref="E14:F14"/>
    <mergeCell ref="B15:D15"/>
    <mergeCell ref="E15:F15"/>
    <mergeCell ref="B16:D16"/>
    <mergeCell ref="E16:F16"/>
    <mergeCell ref="A7:I7"/>
    <mergeCell ref="B8:D8"/>
    <mergeCell ref="B9:D9"/>
    <mergeCell ref="B10:D10"/>
    <mergeCell ref="B11:D11"/>
    <mergeCell ref="B12:D12"/>
    <mergeCell ref="B20:D20"/>
    <mergeCell ref="E20:F20"/>
    <mergeCell ref="E21:F21"/>
    <mergeCell ref="E22:F22"/>
    <mergeCell ref="E23:F23"/>
    <mergeCell ref="E24:F24"/>
    <mergeCell ref="B17:D17"/>
    <mergeCell ref="E17:F17"/>
    <mergeCell ref="B18:D18"/>
    <mergeCell ref="E18:F18"/>
    <mergeCell ref="B19:D19"/>
    <mergeCell ref="E19:F19"/>
    <mergeCell ref="B28:D28"/>
    <mergeCell ref="E28:F28"/>
    <mergeCell ref="B29:D29"/>
    <mergeCell ref="E29:F29"/>
    <mergeCell ref="E30:F30"/>
    <mergeCell ref="E31:F31"/>
    <mergeCell ref="B25:D25"/>
    <mergeCell ref="E25:F25"/>
    <mergeCell ref="B26:D26"/>
    <mergeCell ref="E26:F26"/>
    <mergeCell ref="B27:D27"/>
    <mergeCell ref="E27:F27"/>
    <mergeCell ref="B37:D37"/>
    <mergeCell ref="E37:F37"/>
    <mergeCell ref="B38:D38"/>
    <mergeCell ref="E38:F38"/>
    <mergeCell ref="B39:D39"/>
    <mergeCell ref="E39:F39"/>
    <mergeCell ref="E32:F32"/>
    <mergeCell ref="E33:F33"/>
    <mergeCell ref="A34:H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6:D56"/>
    <mergeCell ref="E56:F56"/>
    <mergeCell ref="G56:H56"/>
    <mergeCell ref="B57:D57"/>
    <mergeCell ref="E57:F57"/>
    <mergeCell ref="G57:H57"/>
    <mergeCell ref="A52:H52"/>
    <mergeCell ref="A53:H53"/>
    <mergeCell ref="B54:D54"/>
    <mergeCell ref="E54:F54"/>
    <mergeCell ref="G54:H54"/>
    <mergeCell ref="B55:D55"/>
    <mergeCell ref="E55:F55"/>
    <mergeCell ref="G55:H55"/>
    <mergeCell ref="A62:H62"/>
    <mergeCell ref="A63:H63"/>
    <mergeCell ref="A64:G64"/>
    <mergeCell ref="A66:I66"/>
    <mergeCell ref="B58:D58"/>
    <mergeCell ref="E58:F58"/>
    <mergeCell ref="G58:H58"/>
    <mergeCell ref="A59:H59"/>
    <mergeCell ref="A60:H60"/>
    <mergeCell ref="A61:G61"/>
  </mergeCells>
  <printOptions horizontalCentered="1"/>
  <pageMargins left="0.51181102362204722" right="0.51181102362204722" top="1.5748031496062993" bottom="0.78740157480314965" header="0.31496062992125984" footer="0.31496062992125984"/>
  <pageSetup paperSize="9" scale="6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E9C5E-01BB-4DC7-9374-C32A2FB461D9}">
  <sheetPr>
    <tabColor rgb="FFFFFF00"/>
    <pageSetUpPr fitToPage="1"/>
  </sheetPr>
  <dimension ref="A1:N70"/>
  <sheetViews>
    <sheetView view="pageBreakPreview" topLeftCell="A43" zoomScale="70" zoomScaleNormal="78" zoomScaleSheetLayoutView="70" workbookViewId="0">
      <selection activeCell="G60" sqref="G60:H62"/>
    </sheetView>
  </sheetViews>
  <sheetFormatPr defaultColWidth="9.140625" defaultRowHeight="16.5" x14ac:dyDescent="0.3"/>
  <cols>
    <col min="1" max="1" width="8.42578125" style="60" customWidth="1"/>
    <col min="2" max="2" width="45" style="60" bestFit="1" customWidth="1"/>
    <col min="3" max="3" width="49.42578125" style="60" bestFit="1" customWidth="1"/>
    <col min="4" max="4" width="20.5703125" style="60" customWidth="1"/>
    <col min="5" max="5" width="6.140625" style="60" customWidth="1"/>
    <col min="6" max="6" width="5.85546875" style="132" customWidth="1"/>
    <col min="7" max="7" width="24.5703125" style="60" customWidth="1"/>
    <col min="8" max="8" width="23.5703125" style="60" bestFit="1" customWidth="1"/>
    <col min="9" max="9" width="21.140625" style="60" bestFit="1" customWidth="1"/>
    <col min="10" max="10" width="16.140625" style="60" bestFit="1" customWidth="1"/>
    <col min="11" max="11" width="11.7109375" style="60" bestFit="1" customWidth="1"/>
    <col min="12" max="12" width="10.5703125" style="60" bestFit="1" customWidth="1"/>
    <col min="13" max="16" width="9.140625" style="60"/>
    <col min="17" max="17" width="10.5703125" style="60" bestFit="1" customWidth="1"/>
    <col min="18" max="18" width="12.140625" style="60" bestFit="1" customWidth="1"/>
    <col min="19" max="16384" width="9.140625" style="60"/>
  </cols>
  <sheetData>
    <row r="1" spans="1:9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9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9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9" x14ac:dyDescent="0.3">
      <c r="A4" s="285" t="s">
        <v>0</v>
      </c>
      <c r="B4" s="285"/>
      <c r="C4" s="285"/>
      <c r="D4" s="285"/>
      <c r="E4" s="285"/>
      <c r="F4" s="285"/>
      <c r="G4" s="285"/>
      <c r="H4" s="285"/>
      <c r="I4" s="285"/>
    </row>
    <row r="5" spans="1:9" x14ac:dyDescent="0.3">
      <c r="A5" s="286" t="str">
        <f>[2]Resumo!C12</f>
        <v>Serviço   fitossanitário em áreas verdes</v>
      </c>
      <c r="B5" s="286"/>
      <c r="C5" s="286"/>
      <c r="D5" s="286"/>
      <c r="E5" s="286"/>
      <c r="F5" s="286"/>
      <c r="G5" s="286"/>
      <c r="H5" s="286"/>
      <c r="I5" s="286"/>
    </row>
    <row r="6" spans="1:9" x14ac:dyDescent="0.3">
      <c r="A6" s="263" t="s">
        <v>73</v>
      </c>
      <c r="B6" s="263"/>
      <c r="C6" s="263"/>
      <c r="D6" s="263"/>
      <c r="E6" s="263"/>
      <c r="F6" s="263"/>
      <c r="G6" s="263"/>
      <c r="H6" s="263"/>
      <c r="I6" s="287"/>
    </row>
    <row r="7" spans="1:9" s="133" customFormat="1" ht="49.5" x14ac:dyDescent="0.2">
      <c r="A7" s="103" t="s">
        <v>2</v>
      </c>
      <c r="B7" s="271" t="s">
        <v>74</v>
      </c>
      <c r="C7" s="271"/>
      <c r="D7" s="271"/>
      <c r="E7" s="103" t="s">
        <v>75</v>
      </c>
      <c r="F7" s="103" t="s">
        <v>76</v>
      </c>
      <c r="G7" s="104" t="s">
        <v>77</v>
      </c>
      <c r="H7" s="103" t="s">
        <v>78</v>
      </c>
      <c r="I7" s="105" t="s">
        <v>79</v>
      </c>
    </row>
    <row r="8" spans="1:9" x14ac:dyDescent="0.3">
      <c r="A8" s="106" t="s">
        <v>80</v>
      </c>
      <c r="B8" s="273" t="str">
        <f>'Tabela de Salários '!B7</f>
        <v>Agente de Limpeza e Conservação</v>
      </c>
      <c r="C8" s="274"/>
      <c r="D8" s="275"/>
      <c r="E8" s="107" t="s">
        <v>75</v>
      </c>
      <c r="F8" s="108">
        <v>4</v>
      </c>
      <c r="G8" s="116"/>
      <c r="H8" s="110">
        <f>G8*85.41%</f>
        <v>0</v>
      </c>
      <c r="I8" s="111">
        <f>(H8+G8)*F8</f>
        <v>0</v>
      </c>
    </row>
    <row r="9" spans="1:9" x14ac:dyDescent="0.3">
      <c r="A9" s="106" t="s">
        <v>81</v>
      </c>
      <c r="B9" s="265" t="str">
        <f>'Tabela de Salários '!B23</f>
        <v>Jardineiro</v>
      </c>
      <c r="C9" s="265"/>
      <c r="D9" s="265"/>
      <c r="E9" s="107" t="s">
        <v>75</v>
      </c>
      <c r="F9" s="108">
        <v>4</v>
      </c>
      <c r="G9" s="116"/>
      <c r="H9" s="110">
        <f>G9*85.41%</f>
        <v>0</v>
      </c>
      <c r="I9" s="111">
        <f>(H9+G9)*F9</f>
        <v>0</v>
      </c>
    </row>
    <row r="10" spans="1:9" x14ac:dyDescent="0.3">
      <c r="A10" s="106" t="s">
        <v>82</v>
      </c>
      <c r="B10" s="265" t="str">
        <f>'Tabela de Salários '!B11</f>
        <v>Fiscal de Limpeza Pública</v>
      </c>
      <c r="C10" s="265"/>
      <c r="D10" s="265"/>
      <c r="E10" s="107" t="s">
        <v>75</v>
      </c>
      <c r="F10" s="108">
        <v>1</v>
      </c>
      <c r="G10" s="116"/>
      <c r="H10" s="110">
        <f t="shared" ref="H10:H11" si="0">G10*85.41%</f>
        <v>0</v>
      </c>
      <c r="I10" s="111">
        <f>(H10+G10)*F10</f>
        <v>0</v>
      </c>
    </row>
    <row r="11" spans="1:9" x14ac:dyDescent="0.3">
      <c r="A11" s="106" t="s">
        <v>84</v>
      </c>
      <c r="B11" s="273" t="str">
        <f>'Tabela de Salários '!B12</f>
        <v>Motorista de caminhão (Categoria D)</v>
      </c>
      <c r="C11" s="274"/>
      <c r="D11" s="275"/>
      <c r="E11" s="107" t="s">
        <v>75</v>
      </c>
      <c r="F11" s="108">
        <v>2</v>
      </c>
      <c r="G11" s="116"/>
      <c r="H11" s="110">
        <f t="shared" si="0"/>
        <v>0</v>
      </c>
      <c r="I11" s="111">
        <f t="shared" ref="I11" si="1">(H11+G11)*F11</f>
        <v>0</v>
      </c>
    </row>
    <row r="12" spans="1:9" x14ac:dyDescent="0.3">
      <c r="A12" s="279" t="s">
        <v>86</v>
      </c>
      <c r="B12" s="279"/>
      <c r="C12" s="279"/>
      <c r="D12" s="279"/>
      <c r="E12" s="279"/>
      <c r="F12" s="279"/>
      <c r="G12" s="279"/>
      <c r="H12" s="279"/>
      <c r="I12" s="112">
        <f>SUM(I8:I11)</f>
        <v>0</v>
      </c>
    </row>
    <row r="13" spans="1:9" s="133" customFormat="1" ht="29.25" customHeight="1" x14ac:dyDescent="0.3">
      <c r="A13" s="113" t="s">
        <v>134</v>
      </c>
      <c r="B13" s="263" t="s">
        <v>135</v>
      </c>
      <c r="C13" s="263"/>
      <c r="D13" s="263"/>
      <c r="E13" s="283" t="s">
        <v>88</v>
      </c>
      <c r="F13" s="283"/>
      <c r="G13" s="114" t="s">
        <v>89</v>
      </c>
      <c r="H13" s="101" t="s">
        <v>90</v>
      </c>
      <c r="I13" s="102" t="s">
        <v>79</v>
      </c>
    </row>
    <row r="14" spans="1:9" x14ac:dyDescent="0.3">
      <c r="A14" s="106" t="s">
        <v>80</v>
      </c>
      <c r="B14" s="273" t="str">
        <f>Poda!B15</f>
        <v xml:space="preserve">Vale Alimentação </v>
      </c>
      <c r="C14" s="274"/>
      <c r="D14" s="275"/>
      <c r="E14" s="281">
        <v>1</v>
      </c>
      <c r="F14" s="282"/>
      <c r="G14" s="115">
        <f>+F8+F10+F11+F9</f>
        <v>11</v>
      </c>
      <c r="H14" s="116"/>
      <c r="I14" s="117">
        <f>H14*G14*E14*0.95</f>
        <v>0</v>
      </c>
    </row>
    <row r="15" spans="1:9" x14ac:dyDescent="0.3">
      <c r="A15" s="106" t="s">
        <v>81</v>
      </c>
      <c r="B15" s="273" t="str">
        <f>Poda!B16</f>
        <v xml:space="preserve">Vale Lanche  </v>
      </c>
      <c r="C15" s="274"/>
      <c r="D15" s="275"/>
      <c r="E15" s="281">
        <v>26</v>
      </c>
      <c r="F15" s="282"/>
      <c r="G15" s="115">
        <f>+F8+F10+F11+F9</f>
        <v>11</v>
      </c>
      <c r="H15" s="116"/>
      <c r="I15" s="117">
        <f>E15*G15*H15</f>
        <v>0</v>
      </c>
    </row>
    <row r="16" spans="1:9" x14ac:dyDescent="0.3">
      <c r="A16" s="106" t="s">
        <v>82</v>
      </c>
      <c r="B16" s="273" t="str">
        <f>Poda!B17</f>
        <v xml:space="preserve">Vale Gás </v>
      </c>
      <c r="C16" s="274"/>
      <c r="D16" s="275"/>
      <c r="E16" s="281">
        <v>1</v>
      </c>
      <c r="F16" s="282"/>
      <c r="G16" s="115">
        <f>+F8+F10+F11+F9</f>
        <v>11</v>
      </c>
      <c r="H16" s="116"/>
      <c r="I16" s="117">
        <f>E16*G16*H16</f>
        <v>0</v>
      </c>
    </row>
    <row r="17" spans="1:14" x14ac:dyDescent="0.3">
      <c r="A17" s="106" t="s">
        <v>84</v>
      </c>
      <c r="B17" s="273" t="str">
        <f>Poda!B18</f>
        <v xml:space="preserve">Assiduidade </v>
      </c>
      <c r="C17" s="274"/>
      <c r="D17" s="275"/>
      <c r="E17" s="281">
        <v>1</v>
      </c>
      <c r="F17" s="282"/>
      <c r="G17" s="115">
        <f>+F8+F10+F11+F9</f>
        <v>11</v>
      </c>
      <c r="H17" s="116"/>
      <c r="I17" s="117">
        <f>E17*G17*H17</f>
        <v>0</v>
      </c>
    </row>
    <row r="18" spans="1:14" x14ac:dyDescent="0.3">
      <c r="A18" s="106" t="s">
        <v>98</v>
      </c>
      <c r="B18" s="273" t="str">
        <f>Poda!B19</f>
        <v xml:space="preserve">Bonificação de não Ausência </v>
      </c>
      <c r="C18" s="274"/>
      <c r="D18" s="275"/>
      <c r="E18" s="281">
        <v>1</v>
      </c>
      <c r="F18" s="282"/>
      <c r="G18" s="115">
        <f>G17</f>
        <v>11</v>
      </c>
      <c r="H18" s="116"/>
      <c r="I18" s="117">
        <f t="shared" ref="I18:I19" si="2">E18*G18*H18</f>
        <v>0</v>
      </c>
    </row>
    <row r="19" spans="1:14" s="118" customFormat="1" x14ac:dyDescent="0.3">
      <c r="A19" s="106" t="s">
        <v>100</v>
      </c>
      <c r="B19" s="273" t="str">
        <f>Poda!B20</f>
        <v>Auxilio Funeral</v>
      </c>
      <c r="C19" s="274"/>
      <c r="D19" s="275"/>
      <c r="E19" s="281">
        <v>1</v>
      </c>
      <c r="F19" s="282"/>
      <c r="G19" s="115">
        <f>+F8+F10+F11+F9</f>
        <v>11</v>
      </c>
      <c r="H19" s="116"/>
      <c r="I19" s="117">
        <f t="shared" si="2"/>
        <v>0</v>
      </c>
    </row>
    <row r="20" spans="1:14" x14ac:dyDescent="0.3">
      <c r="A20" s="106" t="s">
        <v>102</v>
      </c>
      <c r="B20" s="119" t="s">
        <v>169</v>
      </c>
      <c r="C20" s="119" t="str">
        <f>B8</f>
        <v>Agente de Limpeza e Conservação</v>
      </c>
      <c r="D20" s="120">
        <f>'Tabela de Salários '!C7</f>
        <v>0</v>
      </c>
      <c r="E20" s="281">
        <f>26*2</f>
        <v>52</v>
      </c>
      <c r="F20" s="282"/>
      <c r="G20" s="115">
        <f>F8</f>
        <v>4</v>
      </c>
      <c r="H20" s="116"/>
      <c r="I20" s="117">
        <f>G20*H20</f>
        <v>0</v>
      </c>
      <c r="K20" s="121"/>
      <c r="L20" s="121"/>
    </row>
    <row r="21" spans="1:14" x14ac:dyDescent="0.3">
      <c r="A21" s="106" t="s">
        <v>104</v>
      </c>
      <c r="B21" s="119" t="s">
        <v>169</v>
      </c>
      <c r="C21" s="119" t="str">
        <f>B9</f>
        <v>Jardineiro</v>
      </c>
      <c r="D21" s="120">
        <f>'Tabela de Salários '!C23</f>
        <v>0</v>
      </c>
      <c r="E21" s="281">
        <f>26*2</f>
        <v>52</v>
      </c>
      <c r="F21" s="282"/>
      <c r="G21" s="115">
        <f>F9</f>
        <v>4</v>
      </c>
      <c r="H21" s="116"/>
      <c r="I21" s="117">
        <f t="shared" ref="I21:I23" si="3">G21*H21</f>
        <v>0</v>
      </c>
      <c r="K21" s="121"/>
      <c r="L21" s="121"/>
    </row>
    <row r="22" spans="1:14" x14ac:dyDescent="0.3">
      <c r="A22" s="106" t="s">
        <v>107</v>
      </c>
      <c r="B22" s="119" t="s">
        <v>169</v>
      </c>
      <c r="C22" s="119" t="str">
        <f>B10</f>
        <v>Fiscal de Limpeza Pública</v>
      </c>
      <c r="D22" s="120">
        <f>'Tabela de Salários '!C11</f>
        <v>0</v>
      </c>
      <c r="E22" s="281">
        <f t="shared" ref="E22:E23" si="4">26*2</f>
        <v>52</v>
      </c>
      <c r="F22" s="282"/>
      <c r="G22" s="115">
        <f>F10</f>
        <v>1</v>
      </c>
      <c r="H22" s="116"/>
      <c r="I22" s="117">
        <f t="shared" si="3"/>
        <v>0</v>
      </c>
    </row>
    <row r="23" spans="1:14" x14ac:dyDescent="0.3">
      <c r="A23" s="106" t="s">
        <v>109</v>
      </c>
      <c r="B23" s="119" t="s">
        <v>169</v>
      </c>
      <c r="C23" s="119" t="str">
        <f>B11</f>
        <v>Motorista de caminhão (Categoria D)</v>
      </c>
      <c r="D23" s="120">
        <f>'Tabela de Salários '!C12</f>
        <v>0</v>
      </c>
      <c r="E23" s="281">
        <f t="shared" si="4"/>
        <v>52</v>
      </c>
      <c r="F23" s="282"/>
      <c r="G23" s="115">
        <f>F11</f>
        <v>2</v>
      </c>
      <c r="H23" s="116"/>
      <c r="I23" s="117">
        <f t="shared" si="3"/>
        <v>0</v>
      </c>
    </row>
    <row r="24" spans="1:14" ht="16.5" customHeight="1" x14ac:dyDescent="0.3">
      <c r="A24" s="106" t="s">
        <v>111</v>
      </c>
      <c r="B24" s="265" t="str">
        <f>'Varrição Mecanizada '!B23</f>
        <v>Ppra/pcmso (por pessoa)</v>
      </c>
      <c r="C24" s="265"/>
      <c r="D24" s="265"/>
      <c r="E24" s="280">
        <v>1</v>
      </c>
      <c r="F24" s="280"/>
      <c r="G24" s="115">
        <f>F8+F10+F11+F9</f>
        <v>11</v>
      </c>
      <c r="H24" s="116"/>
      <c r="I24" s="117">
        <f>H24*G24*E24</f>
        <v>0</v>
      </c>
    </row>
    <row r="25" spans="1:14" ht="20.25" customHeight="1" x14ac:dyDescent="0.3">
      <c r="A25" s="106" t="s">
        <v>113</v>
      </c>
      <c r="B25" s="265" t="str">
        <f>'Varrição Mecanizada '!B24</f>
        <v>Seguro de vida (por pessoa)</v>
      </c>
      <c r="C25" s="265"/>
      <c r="D25" s="265"/>
      <c r="E25" s="280">
        <v>1</v>
      </c>
      <c r="F25" s="280"/>
      <c r="G25" s="115">
        <f>F8+F10+F11+F9</f>
        <v>11</v>
      </c>
      <c r="H25" s="116"/>
      <c r="I25" s="117">
        <f>H25*G25*E25</f>
        <v>0</v>
      </c>
    </row>
    <row r="26" spans="1:14" ht="15.75" customHeight="1" x14ac:dyDescent="0.3">
      <c r="A26" s="106" t="s">
        <v>115</v>
      </c>
      <c r="B26" s="265" t="str">
        <f>'Varrição Mecanizada '!B25</f>
        <v>Exames admissionais , demissionais e periódicos (por pessoa)</v>
      </c>
      <c r="C26" s="265"/>
      <c r="D26" s="265"/>
      <c r="E26" s="280">
        <v>1</v>
      </c>
      <c r="F26" s="280"/>
      <c r="G26" s="115">
        <f>F8+F10+F11+F9</f>
        <v>11</v>
      </c>
      <c r="H26" s="116"/>
      <c r="I26" s="117">
        <f>E26*G26*H26</f>
        <v>0</v>
      </c>
    </row>
    <row r="27" spans="1:14" ht="15.75" customHeight="1" x14ac:dyDescent="0.3">
      <c r="A27" s="106" t="s">
        <v>117</v>
      </c>
      <c r="B27" s="265" t="str">
        <f>'Varrição Mecanizada '!B26</f>
        <v>Cota de aprendizagem (por pessoa )</v>
      </c>
      <c r="C27" s="265"/>
      <c r="D27" s="265"/>
      <c r="E27" s="280">
        <v>1</v>
      </c>
      <c r="F27" s="280"/>
      <c r="G27" s="115">
        <f>F8+F10+F11+F9</f>
        <v>11</v>
      </c>
      <c r="H27" s="116"/>
      <c r="I27" s="117">
        <f>E27*G27*H27</f>
        <v>0</v>
      </c>
    </row>
    <row r="28" spans="1:14" ht="15.75" customHeight="1" x14ac:dyDescent="0.3">
      <c r="A28" s="106" t="s">
        <v>137</v>
      </c>
      <c r="B28" s="265" t="str">
        <f>'Varrição Mecanizada '!B27</f>
        <v>Plano odontológico (por pessoa)</v>
      </c>
      <c r="C28" s="265"/>
      <c r="D28" s="265"/>
      <c r="E28" s="280">
        <v>1</v>
      </c>
      <c r="F28" s="280"/>
      <c r="G28" s="115">
        <f>F8+F10+F11+F9</f>
        <v>11</v>
      </c>
      <c r="H28" s="116"/>
      <c r="I28" s="117">
        <f>E28*G28*H28</f>
        <v>0</v>
      </c>
    </row>
    <row r="29" spans="1:14" x14ac:dyDescent="0.3">
      <c r="A29" s="106" t="s">
        <v>139</v>
      </c>
      <c r="B29" s="119" t="s">
        <v>138</v>
      </c>
      <c r="C29" s="119" t="str">
        <f>B8</f>
        <v>Agente de Limpeza e Conservação</v>
      </c>
      <c r="D29" s="120">
        <f>D20</f>
        <v>0</v>
      </c>
      <c r="E29" s="281">
        <v>1</v>
      </c>
      <c r="F29" s="282"/>
      <c r="G29" s="115">
        <f>F8</f>
        <v>4</v>
      </c>
      <c r="H29" s="116"/>
      <c r="I29" s="117">
        <f>G29*H29</f>
        <v>0</v>
      </c>
      <c r="K29" s="121"/>
      <c r="L29" s="121"/>
      <c r="N29" s="121"/>
    </row>
    <row r="30" spans="1:14" x14ac:dyDescent="0.3">
      <c r="A30" s="106" t="s">
        <v>140</v>
      </c>
      <c r="B30" s="119" t="s">
        <v>138</v>
      </c>
      <c r="C30" s="119" t="str">
        <f>B9</f>
        <v>Jardineiro</v>
      </c>
      <c r="D30" s="120">
        <f t="shared" ref="D30:D32" si="5">D21</f>
        <v>0</v>
      </c>
      <c r="E30" s="281">
        <v>1</v>
      </c>
      <c r="F30" s="282"/>
      <c r="G30" s="115">
        <f t="shared" ref="G30:G32" si="6">F9</f>
        <v>4</v>
      </c>
      <c r="H30" s="116"/>
      <c r="I30" s="117">
        <f t="shared" ref="I30:I32" si="7">G30*H30</f>
        <v>0</v>
      </c>
      <c r="K30" s="121"/>
      <c r="L30" s="121"/>
      <c r="N30" s="121"/>
    </row>
    <row r="31" spans="1:14" x14ac:dyDescent="0.3">
      <c r="A31" s="106" t="s">
        <v>144</v>
      </c>
      <c r="B31" s="119" t="s">
        <v>138</v>
      </c>
      <c r="C31" s="119" t="str">
        <f>B10</f>
        <v>Fiscal de Limpeza Pública</v>
      </c>
      <c r="D31" s="120">
        <f t="shared" si="5"/>
        <v>0</v>
      </c>
      <c r="E31" s="281">
        <v>1</v>
      </c>
      <c r="F31" s="282"/>
      <c r="G31" s="115">
        <f t="shared" si="6"/>
        <v>1</v>
      </c>
      <c r="H31" s="116"/>
      <c r="I31" s="117">
        <f t="shared" si="7"/>
        <v>0</v>
      </c>
    </row>
    <row r="32" spans="1:14" x14ac:dyDescent="0.3">
      <c r="A32" s="106" t="s">
        <v>145</v>
      </c>
      <c r="B32" s="119" t="s">
        <v>138</v>
      </c>
      <c r="C32" s="119" t="str">
        <f>B11</f>
        <v>Motorista de caminhão (Categoria D)</v>
      </c>
      <c r="D32" s="120">
        <f t="shared" si="5"/>
        <v>0</v>
      </c>
      <c r="E32" s="281">
        <v>1</v>
      </c>
      <c r="F32" s="282"/>
      <c r="G32" s="115">
        <f t="shared" si="6"/>
        <v>2</v>
      </c>
      <c r="H32" s="116"/>
      <c r="I32" s="117">
        <f t="shared" si="7"/>
        <v>0</v>
      </c>
    </row>
    <row r="33" spans="1:10" ht="21.75" customHeight="1" x14ac:dyDescent="0.3">
      <c r="A33" s="279" t="s">
        <v>86</v>
      </c>
      <c r="B33" s="279"/>
      <c r="C33" s="279"/>
      <c r="D33" s="279"/>
      <c r="E33" s="279"/>
      <c r="F33" s="279"/>
      <c r="G33" s="279"/>
      <c r="H33" s="279"/>
      <c r="I33" s="112">
        <f>SUM(I14:I32)</f>
        <v>0</v>
      </c>
    </row>
    <row r="34" spans="1:10" s="133" customFormat="1" ht="45.75" customHeight="1" x14ac:dyDescent="0.2">
      <c r="A34" s="103" t="s">
        <v>2</v>
      </c>
      <c r="B34" s="271" t="s">
        <v>92</v>
      </c>
      <c r="C34" s="271"/>
      <c r="D34" s="271"/>
      <c r="E34" s="272" t="s">
        <v>93</v>
      </c>
      <c r="F34" s="272"/>
      <c r="G34" s="104" t="s">
        <v>89</v>
      </c>
      <c r="H34" s="103" t="s">
        <v>90</v>
      </c>
      <c r="I34" s="122" t="s">
        <v>79</v>
      </c>
    </row>
    <row r="35" spans="1:10" x14ac:dyDescent="0.3">
      <c r="A35" s="106" t="s">
        <v>80</v>
      </c>
      <c r="B35" s="265" t="s">
        <v>94</v>
      </c>
      <c r="C35" s="265"/>
      <c r="D35" s="265"/>
      <c r="E35" s="266">
        <v>6</v>
      </c>
      <c r="F35" s="266"/>
      <c r="G35" s="115">
        <f>G14</f>
        <v>11</v>
      </c>
      <c r="H35" s="116"/>
      <c r="I35" s="116">
        <f t="shared" ref="I35:I50" si="8">H35*G35*E35</f>
        <v>0</v>
      </c>
      <c r="J35" s="123"/>
    </row>
    <row r="36" spans="1:10" ht="18" customHeight="1" x14ac:dyDescent="0.3">
      <c r="A36" s="106" t="s">
        <v>81</v>
      </c>
      <c r="B36" s="265" t="s">
        <v>95</v>
      </c>
      <c r="C36" s="265"/>
      <c r="D36" s="265"/>
      <c r="E36" s="266">
        <v>6</v>
      </c>
      <c r="F36" s="266"/>
      <c r="G36" s="115">
        <f>G14</f>
        <v>11</v>
      </c>
      <c r="H36" s="116"/>
      <c r="I36" s="116">
        <f t="shared" si="8"/>
        <v>0</v>
      </c>
      <c r="J36" s="123"/>
    </row>
    <row r="37" spans="1:10" ht="18" customHeight="1" x14ac:dyDescent="0.3">
      <c r="A37" s="106" t="s">
        <v>82</v>
      </c>
      <c r="B37" s="273" t="s">
        <v>163</v>
      </c>
      <c r="C37" s="274"/>
      <c r="D37" s="275"/>
      <c r="E37" s="276">
        <v>12</v>
      </c>
      <c r="F37" s="277"/>
      <c r="G37" s="115">
        <f>+F8+F9</f>
        <v>8</v>
      </c>
      <c r="H37" s="116"/>
      <c r="I37" s="116">
        <f t="shared" si="8"/>
        <v>0</v>
      </c>
      <c r="J37" s="123"/>
    </row>
    <row r="38" spans="1:10" ht="18" customHeight="1" x14ac:dyDescent="0.3">
      <c r="A38" s="106" t="s">
        <v>84</v>
      </c>
      <c r="B38" s="273" t="s">
        <v>164</v>
      </c>
      <c r="C38" s="274"/>
      <c r="D38" s="275"/>
      <c r="E38" s="276">
        <v>18</v>
      </c>
      <c r="F38" s="277"/>
      <c r="G38" s="115">
        <f>G37</f>
        <v>8</v>
      </c>
      <c r="H38" s="116"/>
      <c r="I38" s="116">
        <f t="shared" si="8"/>
        <v>0</v>
      </c>
      <c r="J38" s="123"/>
    </row>
    <row r="39" spans="1:10" ht="18" customHeight="1" x14ac:dyDescent="0.3">
      <c r="A39" s="106" t="s">
        <v>98</v>
      </c>
      <c r="B39" s="273" t="s">
        <v>165</v>
      </c>
      <c r="C39" s="274"/>
      <c r="D39" s="275"/>
      <c r="E39" s="276">
        <v>6</v>
      </c>
      <c r="F39" s="277"/>
      <c r="G39" s="115">
        <f>F9</f>
        <v>4</v>
      </c>
      <c r="H39" s="116"/>
      <c r="I39" s="116">
        <f t="shared" si="8"/>
        <v>0</v>
      </c>
      <c r="J39" s="123"/>
    </row>
    <row r="40" spans="1:10" ht="17.25" customHeight="1" x14ac:dyDescent="0.3">
      <c r="A40" s="106" t="s">
        <v>100</v>
      </c>
      <c r="B40" s="265" t="s">
        <v>96</v>
      </c>
      <c r="C40" s="265"/>
      <c r="D40" s="265"/>
      <c r="E40" s="266">
        <f>2*12</f>
        <v>24</v>
      </c>
      <c r="F40" s="266"/>
      <c r="G40" s="115">
        <f>F8</f>
        <v>4</v>
      </c>
      <c r="H40" s="116"/>
      <c r="I40" s="116">
        <f t="shared" si="8"/>
        <v>0</v>
      </c>
      <c r="J40" s="123"/>
    </row>
    <row r="41" spans="1:10" ht="13.5" customHeight="1" x14ac:dyDescent="0.3">
      <c r="A41" s="106" t="s">
        <v>102</v>
      </c>
      <c r="B41" s="265" t="s">
        <v>97</v>
      </c>
      <c r="C41" s="265"/>
      <c r="D41" s="265"/>
      <c r="E41" s="266">
        <v>2</v>
      </c>
      <c r="F41" s="266"/>
      <c r="G41" s="115">
        <f>+F8+F10+F11+F9</f>
        <v>11</v>
      </c>
      <c r="H41" s="116"/>
      <c r="I41" s="116">
        <f t="shared" si="8"/>
        <v>0</v>
      </c>
      <c r="J41" s="123"/>
    </row>
    <row r="42" spans="1:10" x14ac:dyDescent="0.3">
      <c r="A42" s="106" t="s">
        <v>104</v>
      </c>
      <c r="B42" s="278" t="s">
        <v>141</v>
      </c>
      <c r="C42" s="278"/>
      <c r="D42" s="278"/>
      <c r="E42" s="266">
        <v>12</v>
      </c>
      <c r="F42" s="266"/>
      <c r="G42" s="115">
        <f>+F8+F10+F11+F9</f>
        <v>11</v>
      </c>
      <c r="H42" s="116"/>
      <c r="I42" s="116">
        <f t="shared" si="8"/>
        <v>0</v>
      </c>
      <c r="J42" s="123"/>
    </row>
    <row r="43" spans="1:10" ht="16.5" customHeight="1" x14ac:dyDescent="0.3">
      <c r="A43" s="106" t="s">
        <v>107</v>
      </c>
      <c r="B43" s="265" t="s">
        <v>101</v>
      </c>
      <c r="C43" s="265"/>
      <c r="D43" s="265"/>
      <c r="E43" s="266">
        <v>6</v>
      </c>
      <c r="F43" s="266"/>
      <c r="G43" s="115">
        <f>F8+F9</f>
        <v>8</v>
      </c>
      <c r="H43" s="116"/>
      <c r="I43" s="116">
        <f t="shared" si="8"/>
        <v>0</v>
      </c>
      <c r="J43" s="123"/>
    </row>
    <row r="44" spans="1:10" ht="15" customHeight="1" x14ac:dyDescent="0.3">
      <c r="A44" s="106" t="s">
        <v>109</v>
      </c>
      <c r="B44" s="265" t="s">
        <v>103</v>
      </c>
      <c r="C44" s="265"/>
      <c r="D44" s="265"/>
      <c r="E44" s="266">
        <v>6</v>
      </c>
      <c r="F44" s="266"/>
      <c r="G44" s="115">
        <f>F8+F9</f>
        <v>8</v>
      </c>
      <c r="H44" s="116"/>
      <c r="I44" s="116">
        <f t="shared" si="8"/>
        <v>0</v>
      </c>
      <c r="J44" s="123"/>
    </row>
    <row r="45" spans="1:10" ht="15" customHeight="1" x14ac:dyDescent="0.3">
      <c r="A45" s="106" t="s">
        <v>111</v>
      </c>
      <c r="B45" s="265" t="s">
        <v>105</v>
      </c>
      <c r="C45" s="265"/>
      <c r="D45" s="265"/>
      <c r="E45" s="266">
        <v>2</v>
      </c>
      <c r="F45" s="266"/>
      <c r="G45" s="115">
        <v>5</v>
      </c>
      <c r="H45" s="116"/>
      <c r="I45" s="116">
        <f t="shared" si="8"/>
        <v>0</v>
      </c>
      <c r="J45" s="123"/>
    </row>
    <row r="46" spans="1:10" x14ac:dyDescent="0.3">
      <c r="A46" s="106" t="s">
        <v>113</v>
      </c>
      <c r="B46" s="265" t="s">
        <v>108</v>
      </c>
      <c r="C46" s="265"/>
      <c r="D46" s="265"/>
      <c r="E46" s="266">
        <v>1</v>
      </c>
      <c r="F46" s="266"/>
      <c r="G46" s="115">
        <v>10</v>
      </c>
      <c r="H46" s="116"/>
      <c r="I46" s="116">
        <f t="shared" si="8"/>
        <v>0</v>
      </c>
      <c r="J46" s="123"/>
    </row>
    <row r="47" spans="1:10" s="118" customFormat="1" ht="13.5" customHeight="1" x14ac:dyDescent="0.3">
      <c r="A47" s="106" t="s">
        <v>115</v>
      </c>
      <c r="B47" s="265" t="s">
        <v>110</v>
      </c>
      <c r="C47" s="265"/>
      <c r="D47" s="265"/>
      <c r="E47" s="266">
        <f>26*10</f>
        <v>260</v>
      </c>
      <c r="F47" s="266"/>
      <c r="G47" s="115">
        <f>F9</f>
        <v>4</v>
      </c>
      <c r="H47" s="116"/>
      <c r="I47" s="116">
        <f t="shared" si="8"/>
        <v>0</v>
      </c>
      <c r="J47" s="124"/>
    </row>
    <row r="48" spans="1:10" ht="17.25" customHeight="1" x14ac:dyDescent="0.3">
      <c r="A48" s="106" t="s">
        <v>117</v>
      </c>
      <c r="B48" s="265" t="s">
        <v>112</v>
      </c>
      <c r="C48" s="265"/>
      <c r="D48" s="265"/>
      <c r="E48" s="266">
        <f>3*12</f>
        <v>36</v>
      </c>
      <c r="F48" s="266"/>
      <c r="G48" s="115">
        <f>F8</f>
        <v>4</v>
      </c>
      <c r="H48" s="116"/>
      <c r="I48" s="116">
        <f t="shared" si="8"/>
        <v>0</v>
      </c>
      <c r="J48" s="123"/>
    </row>
    <row r="49" spans="1:10" ht="15" customHeight="1" x14ac:dyDescent="0.3">
      <c r="A49" s="106" t="s">
        <v>137</v>
      </c>
      <c r="B49" s="265" t="s">
        <v>114</v>
      </c>
      <c r="C49" s="265"/>
      <c r="D49" s="265"/>
      <c r="E49" s="266">
        <f>1*12</f>
        <v>12</v>
      </c>
      <c r="F49" s="266"/>
      <c r="G49" s="115">
        <f>F8</f>
        <v>4</v>
      </c>
      <c r="H49" s="116"/>
      <c r="I49" s="116">
        <f t="shared" si="8"/>
        <v>0</v>
      </c>
      <c r="J49" s="123"/>
    </row>
    <row r="50" spans="1:10" ht="15" customHeight="1" x14ac:dyDescent="0.3">
      <c r="A50" s="106" t="s">
        <v>139</v>
      </c>
      <c r="B50" s="273" t="s">
        <v>118</v>
      </c>
      <c r="C50" s="274"/>
      <c r="D50" s="275"/>
      <c r="E50" s="276">
        <v>6</v>
      </c>
      <c r="F50" s="277"/>
      <c r="G50" s="115">
        <f>F9+F8</f>
        <v>8</v>
      </c>
      <c r="H50" s="116"/>
      <c r="I50" s="116">
        <f t="shared" si="8"/>
        <v>0</v>
      </c>
      <c r="J50" s="123"/>
    </row>
    <row r="51" spans="1:10" x14ac:dyDescent="0.3">
      <c r="A51" s="263" t="s">
        <v>119</v>
      </c>
      <c r="B51" s="263"/>
      <c r="C51" s="263"/>
      <c r="D51" s="263"/>
      <c r="E51" s="263"/>
      <c r="F51" s="263"/>
      <c r="G51" s="263"/>
      <c r="H51" s="263"/>
      <c r="I51" s="125">
        <f>SUM(I35:I50)</f>
        <v>0</v>
      </c>
      <c r="J51" s="123"/>
    </row>
    <row r="52" spans="1:10" x14ac:dyDescent="0.3">
      <c r="A52" s="263" t="s">
        <v>120</v>
      </c>
      <c r="B52" s="263"/>
      <c r="C52" s="263"/>
      <c r="D52" s="263"/>
      <c r="E52" s="263"/>
      <c r="F52" s="263"/>
      <c r="G52" s="263"/>
      <c r="H52" s="263"/>
      <c r="I52" s="125">
        <f>I51/12</f>
        <v>0</v>
      </c>
      <c r="J52" s="123"/>
    </row>
    <row r="53" spans="1:10" x14ac:dyDescent="0.3">
      <c r="A53" s="103" t="s">
        <v>2</v>
      </c>
      <c r="B53" s="271" t="s">
        <v>170</v>
      </c>
      <c r="C53" s="271"/>
      <c r="D53" s="271"/>
      <c r="E53" s="272" t="s">
        <v>171</v>
      </c>
      <c r="F53" s="272"/>
      <c r="G53" s="104" t="s">
        <v>75</v>
      </c>
      <c r="H53" s="103" t="s">
        <v>90</v>
      </c>
      <c r="I53" s="122" t="s">
        <v>79</v>
      </c>
      <c r="J53" s="123"/>
    </row>
    <row r="54" spans="1:10" x14ac:dyDescent="0.3">
      <c r="A54" s="108">
        <v>1</v>
      </c>
      <c r="B54" s="273" t="s">
        <v>172</v>
      </c>
      <c r="C54" s="274"/>
      <c r="D54" s="275"/>
      <c r="E54" s="281">
        <v>20</v>
      </c>
      <c r="F54" s="282"/>
      <c r="G54" s="108" t="s">
        <v>173</v>
      </c>
      <c r="H54" s="138"/>
      <c r="I54" s="139">
        <f>E54*H54</f>
        <v>0</v>
      </c>
      <c r="J54" s="123"/>
    </row>
    <row r="55" spans="1:10" x14ac:dyDescent="0.3">
      <c r="A55" s="108">
        <v>2</v>
      </c>
      <c r="B55" s="273" t="s">
        <v>174</v>
      </c>
      <c r="C55" s="274"/>
      <c r="D55" s="275"/>
      <c r="E55" s="281">
        <v>12</v>
      </c>
      <c r="F55" s="282"/>
      <c r="G55" s="108" t="s">
        <v>175</v>
      </c>
      <c r="H55" s="138"/>
      <c r="I55" s="139">
        <f t="shared" ref="I55:I57" si="9">E55*H55</f>
        <v>0</v>
      </c>
      <c r="J55" s="123"/>
    </row>
    <row r="56" spans="1:10" x14ac:dyDescent="0.3">
      <c r="A56" s="108">
        <v>3</v>
      </c>
      <c r="B56" s="273" t="s">
        <v>176</v>
      </c>
      <c r="C56" s="274"/>
      <c r="D56" s="275"/>
      <c r="E56" s="314">
        <v>24</v>
      </c>
      <c r="F56" s="315"/>
      <c r="G56" s="108" t="s">
        <v>175</v>
      </c>
      <c r="H56" s="138"/>
      <c r="I56" s="139">
        <f t="shared" si="9"/>
        <v>0</v>
      </c>
      <c r="J56" s="123"/>
    </row>
    <row r="57" spans="1:10" x14ac:dyDescent="0.3">
      <c r="A57" s="108">
        <v>4</v>
      </c>
      <c r="B57" s="273" t="s">
        <v>177</v>
      </c>
      <c r="C57" s="274"/>
      <c r="D57" s="275"/>
      <c r="E57" s="281">
        <v>20</v>
      </c>
      <c r="F57" s="282"/>
      <c r="G57" s="108" t="s">
        <v>178</v>
      </c>
      <c r="H57" s="138"/>
      <c r="I57" s="139">
        <f t="shared" si="9"/>
        <v>0</v>
      </c>
      <c r="J57" s="123"/>
    </row>
    <row r="58" spans="1:10" x14ac:dyDescent="0.3">
      <c r="A58" s="263" t="s">
        <v>119</v>
      </c>
      <c r="B58" s="263"/>
      <c r="C58" s="263"/>
      <c r="D58" s="263"/>
      <c r="E58" s="263"/>
      <c r="F58" s="263"/>
      <c r="G58" s="263"/>
      <c r="H58" s="263"/>
      <c r="I58" s="125">
        <f>SUM(I54:I57)</f>
        <v>0</v>
      </c>
      <c r="J58" s="123"/>
    </row>
    <row r="59" spans="1:10" s="133" customFormat="1" ht="45.75" customHeight="1" x14ac:dyDescent="0.2">
      <c r="A59" s="103" t="s">
        <v>2</v>
      </c>
      <c r="B59" s="271" t="s">
        <v>121</v>
      </c>
      <c r="C59" s="271"/>
      <c r="D59" s="271"/>
      <c r="E59" s="272" t="s">
        <v>76</v>
      </c>
      <c r="F59" s="272"/>
      <c r="G59" s="272" t="s">
        <v>122</v>
      </c>
      <c r="H59" s="272"/>
      <c r="I59" s="122" t="s">
        <v>79</v>
      </c>
    </row>
    <row r="60" spans="1:10" x14ac:dyDescent="0.3">
      <c r="A60" s="106" t="s">
        <v>80</v>
      </c>
      <c r="B60" s="265" t="s">
        <v>124</v>
      </c>
      <c r="C60" s="265"/>
      <c r="D60" s="265"/>
      <c r="E60" s="266">
        <v>1</v>
      </c>
      <c r="F60" s="266"/>
      <c r="G60" s="313"/>
      <c r="H60" s="313"/>
      <c r="I60" s="116">
        <f>E60*G60</f>
        <v>0</v>
      </c>
      <c r="J60" s="123"/>
    </row>
    <row r="61" spans="1:10" ht="18" customHeight="1" x14ac:dyDescent="0.3">
      <c r="A61" s="106" t="s">
        <v>81</v>
      </c>
      <c r="B61" s="265" t="s">
        <v>179</v>
      </c>
      <c r="C61" s="265"/>
      <c r="D61" s="265"/>
      <c r="E61" s="266">
        <v>1</v>
      </c>
      <c r="F61" s="266"/>
      <c r="G61" s="313"/>
      <c r="H61" s="313"/>
      <c r="I61" s="116">
        <f>E61*G61</f>
        <v>0</v>
      </c>
      <c r="J61" s="123"/>
    </row>
    <row r="62" spans="1:10" ht="18" customHeight="1" x14ac:dyDescent="0.3">
      <c r="A62" s="106" t="s">
        <v>82</v>
      </c>
      <c r="B62" s="265" t="s">
        <v>180</v>
      </c>
      <c r="C62" s="265"/>
      <c r="D62" s="265"/>
      <c r="E62" s="266">
        <v>8</v>
      </c>
      <c r="F62" s="266"/>
      <c r="G62" s="313"/>
      <c r="H62" s="313"/>
      <c r="I62" s="116">
        <f>E62*G62</f>
        <v>0</v>
      </c>
      <c r="J62" s="123"/>
    </row>
    <row r="63" spans="1:10" ht="18" customHeight="1" x14ac:dyDescent="0.3">
      <c r="A63" s="268" t="s">
        <v>127</v>
      </c>
      <c r="B63" s="269"/>
      <c r="C63" s="269"/>
      <c r="D63" s="269"/>
      <c r="E63" s="269"/>
      <c r="F63" s="269"/>
      <c r="G63" s="269"/>
      <c r="H63" s="270"/>
      <c r="I63" s="128">
        <f>I60+I61+I62</f>
        <v>0</v>
      </c>
      <c r="J63" s="123"/>
    </row>
    <row r="64" spans="1:10" x14ac:dyDescent="0.3">
      <c r="A64" s="263" t="s">
        <v>128</v>
      </c>
      <c r="B64" s="263"/>
      <c r="C64" s="263"/>
      <c r="D64" s="263"/>
      <c r="E64" s="263"/>
      <c r="F64" s="263"/>
      <c r="G64" s="263"/>
      <c r="H64" s="263"/>
      <c r="I64" s="125">
        <f>I12+I33+I52+I63+I58</f>
        <v>0</v>
      </c>
    </row>
    <row r="65" spans="1:9" x14ac:dyDescent="0.3">
      <c r="A65" s="263" t="s">
        <v>129</v>
      </c>
      <c r="B65" s="263"/>
      <c r="C65" s="263"/>
      <c r="D65" s="263"/>
      <c r="E65" s="263"/>
      <c r="F65" s="263"/>
      <c r="G65" s="263"/>
      <c r="H65" s="129">
        <f>'Fator Referencial'!D14</f>
        <v>0</v>
      </c>
      <c r="I65" s="110"/>
    </row>
    <row r="66" spans="1:9" x14ac:dyDescent="0.3">
      <c r="A66" s="262" t="s">
        <v>130</v>
      </c>
      <c r="B66" s="262"/>
      <c r="C66" s="262"/>
      <c r="D66" s="262"/>
      <c r="E66" s="262"/>
      <c r="F66" s="262"/>
      <c r="G66" s="262"/>
      <c r="H66" s="262"/>
      <c r="I66" s="125">
        <f>I64*H65</f>
        <v>0</v>
      </c>
    </row>
    <row r="67" spans="1:9" x14ac:dyDescent="0.3">
      <c r="A67" s="263" t="s">
        <v>131</v>
      </c>
      <c r="B67" s="263"/>
      <c r="C67" s="263"/>
      <c r="D67" s="263"/>
      <c r="E67" s="263"/>
      <c r="F67" s="263"/>
      <c r="G67" s="263"/>
      <c r="H67" s="263"/>
      <c r="I67" s="125">
        <f>ROUND((I64+I66),2)</f>
        <v>0</v>
      </c>
    </row>
    <row r="68" spans="1:9" x14ac:dyDescent="0.3">
      <c r="A68" s="263" t="e">
        <f>Geral!#REF!</f>
        <v>#REF!</v>
      </c>
      <c r="B68" s="263"/>
      <c r="C68" s="263"/>
      <c r="D68" s="263"/>
      <c r="E68" s="263"/>
      <c r="F68" s="263"/>
      <c r="G68" s="263"/>
      <c r="H68" s="130">
        <v>171206</v>
      </c>
      <c r="I68" s="131">
        <f>I67/H68</f>
        <v>0</v>
      </c>
    </row>
    <row r="70" spans="1:9" x14ac:dyDescent="0.3">
      <c r="A70" s="264"/>
      <c r="B70" s="264"/>
      <c r="C70" s="264"/>
      <c r="D70" s="264"/>
      <c r="E70" s="264"/>
      <c r="F70" s="264"/>
      <c r="G70" s="264"/>
      <c r="H70" s="264"/>
      <c r="I70" s="264"/>
    </row>
  </sheetData>
  <mergeCells count="111">
    <mergeCell ref="B7:D7"/>
    <mergeCell ref="B8:D8"/>
    <mergeCell ref="B9:D9"/>
    <mergeCell ref="B10:D10"/>
    <mergeCell ref="B11:D11"/>
    <mergeCell ref="A12:H12"/>
    <mergeCell ref="A1:I1"/>
    <mergeCell ref="A2:I2"/>
    <mergeCell ref="A3:I3"/>
    <mergeCell ref="A4:I4"/>
    <mergeCell ref="A5:I5"/>
    <mergeCell ref="A6:I6"/>
    <mergeCell ref="B16:D16"/>
    <mergeCell ref="E16:F16"/>
    <mergeCell ref="B17:D17"/>
    <mergeCell ref="E17:F17"/>
    <mergeCell ref="B18:D18"/>
    <mergeCell ref="E18:F18"/>
    <mergeCell ref="B13:D13"/>
    <mergeCell ref="E13:F13"/>
    <mergeCell ref="B14:D14"/>
    <mergeCell ref="E14:F14"/>
    <mergeCell ref="B15:D15"/>
    <mergeCell ref="E15:F15"/>
    <mergeCell ref="B24:D24"/>
    <mergeCell ref="E24:F24"/>
    <mergeCell ref="B25:D25"/>
    <mergeCell ref="E25:F25"/>
    <mergeCell ref="B26:D26"/>
    <mergeCell ref="E26:F26"/>
    <mergeCell ref="B19:D19"/>
    <mergeCell ref="E19:F19"/>
    <mergeCell ref="E20:F20"/>
    <mergeCell ref="E21:F21"/>
    <mergeCell ref="E22:F22"/>
    <mergeCell ref="E23:F23"/>
    <mergeCell ref="E31:F31"/>
    <mergeCell ref="E32:F32"/>
    <mergeCell ref="A33:H33"/>
    <mergeCell ref="B34:D34"/>
    <mergeCell ref="E34:F34"/>
    <mergeCell ref="B35:D35"/>
    <mergeCell ref="E35:F35"/>
    <mergeCell ref="B27:D27"/>
    <mergeCell ref="E27:F27"/>
    <mergeCell ref="B28:D28"/>
    <mergeCell ref="E28:F28"/>
    <mergeCell ref="E29:F29"/>
    <mergeCell ref="E30:F30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A51:H51"/>
    <mergeCell ref="A52:H52"/>
    <mergeCell ref="B53:D53"/>
    <mergeCell ref="E53:F53"/>
    <mergeCell ref="B54:D54"/>
    <mergeCell ref="E54:F54"/>
    <mergeCell ref="B48:D48"/>
    <mergeCell ref="E48:F48"/>
    <mergeCell ref="B49:D49"/>
    <mergeCell ref="E49:F49"/>
    <mergeCell ref="B50:D50"/>
    <mergeCell ref="E50:F50"/>
    <mergeCell ref="A58:H58"/>
    <mergeCell ref="B59:D59"/>
    <mergeCell ref="E59:F59"/>
    <mergeCell ref="G59:H59"/>
    <mergeCell ref="B60:D60"/>
    <mergeCell ref="E60:F60"/>
    <mergeCell ref="G60:H60"/>
    <mergeCell ref="B55:D55"/>
    <mergeCell ref="E55:F55"/>
    <mergeCell ref="B56:D56"/>
    <mergeCell ref="E56:F56"/>
    <mergeCell ref="B57:D57"/>
    <mergeCell ref="E57:F57"/>
    <mergeCell ref="A70:I70"/>
    <mergeCell ref="A63:H63"/>
    <mergeCell ref="A64:H64"/>
    <mergeCell ref="A65:G65"/>
    <mergeCell ref="A66:H66"/>
    <mergeCell ref="A67:H67"/>
    <mergeCell ref="A68:G68"/>
    <mergeCell ref="B61:D61"/>
    <mergeCell ref="E61:F61"/>
    <mergeCell ref="G61:H61"/>
    <mergeCell ref="B62:D62"/>
    <mergeCell ref="E62:F62"/>
    <mergeCell ref="G62:H62"/>
  </mergeCells>
  <printOptions horizontalCentered="1"/>
  <pageMargins left="0.51181102362204722" right="0.51181102362204722" top="1.5748031496062993" bottom="0.78740157480314965" header="0.31496062992125984" footer="0.31496062992125984"/>
  <pageSetup paperSize="9" scale="6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0077-FF23-4A69-A338-E17280D0F8CA}">
  <sheetPr>
    <tabColor rgb="FFFFFF00"/>
  </sheetPr>
  <dimension ref="A1:N62"/>
  <sheetViews>
    <sheetView view="pageBreakPreview" topLeftCell="A34" zoomScale="85" zoomScaleNormal="100" zoomScaleSheetLayoutView="85" workbookViewId="0">
      <selection activeCell="I60" sqref="I60"/>
    </sheetView>
  </sheetViews>
  <sheetFormatPr defaultColWidth="9.140625" defaultRowHeight="16.5" x14ac:dyDescent="0.3"/>
  <cols>
    <col min="1" max="1" width="8.42578125" style="60" customWidth="1"/>
    <col min="2" max="2" width="44.85546875" style="60" bestFit="1" customWidth="1"/>
    <col min="3" max="3" width="47.28515625" style="60" bestFit="1" customWidth="1"/>
    <col min="4" max="4" width="13" style="60" bestFit="1" customWidth="1"/>
    <col min="5" max="5" width="6.140625" style="60" customWidth="1"/>
    <col min="6" max="6" width="5.85546875" style="132" customWidth="1"/>
    <col min="7" max="7" width="24.5703125" style="60" customWidth="1"/>
    <col min="8" max="8" width="23.5703125" style="60" bestFit="1" customWidth="1"/>
    <col min="9" max="9" width="21.140625" style="60" bestFit="1" customWidth="1"/>
    <col min="10" max="10" width="16.140625" style="60" bestFit="1" customWidth="1"/>
    <col min="11" max="11" width="11.7109375" style="60" bestFit="1" customWidth="1"/>
    <col min="12" max="12" width="10.5703125" style="60" bestFit="1" customWidth="1"/>
    <col min="13" max="16" width="9.140625" style="60"/>
    <col min="17" max="17" width="10.5703125" style="60" bestFit="1" customWidth="1"/>
    <col min="18" max="18" width="12.140625" style="60" bestFit="1" customWidth="1"/>
    <col min="19" max="16384" width="9.140625" style="60"/>
  </cols>
  <sheetData>
    <row r="1" spans="1:9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9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9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9" x14ac:dyDescent="0.3">
      <c r="A4" s="284"/>
      <c r="B4" s="284"/>
      <c r="C4" s="284"/>
      <c r="D4" s="284"/>
      <c r="E4" s="284"/>
      <c r="F4" s="284"/>
      <c r="G4" s="284"/>
      <c r="H4" s="284"/>
      <c r="I4" s="284"/>
    </row>
    <row r="5" spans="1:9" x14ac:dyDescent="0.3">
      <c r="A5" s="285" t="s">
        <v>0</v>
      </c>
      <c r="B5" s="285"/>
      <c r="C5" s="285"/>
      <c r="D5" s="285"/>
      <c r="E5" s="285"/>
      <c r="F5" s="285"/>
      <c r="G5" s="285"/>
      <c r="H5" s="285"/>
      <c r="I5" s="285"/>
    </row>
    <row r="6" spans="1:9" x14ac:dyDescent="0.3">
      <c r="A6" s="286" t="str">
        <f>Geral!C18</f>
        <v>Pintura de meio-fio</v>
      </c>
      <c r="B6" s="286"/>
      <c r="C6" s="286"/>
      <c r="D6" s="286"/>
      <c r="E6" s="286"/>
      <c r="F6" s="286"/>
      <c r="G6" s="286"/>
      <c r="H6" s="286"/>
      <c r="I6" s="286"/>
    </row>
    <row r="7" spans="1:9" x14ac:dyDescent="0.3">
      <c r="A7" s="263" t="s">
        <v>73</v>
      </c>
      <c r="B7" s="263"/>
      <c r="C7" s="263"/>
      <c r="D7" s="263"/>
      <c r="E7" s="263"/>
      <c r="F7" s="263"/>
      <c r="G7" s="263"/>
      <c r="H7" s="263"/>
      <c r="I7" s="287"/>
    </row>
    <row r="8" spans="1:9" s="133" customFormat="1" ht="49.5" x14ac:dyDescent="0.2">
      <c r="A8" s="103" t="s">
        <v>2</v>
      </c>
      <c r="B8" s="271" t="s">
        <v>74</v>
      </c>
      <c r="C8" s="271"/>
      <c r="D8" s="271"/>
      <c r="E8" s="103" t="s">
        <v>75</v>
      </c>
      <c r="F8" s="103" t="s">
        <v>76</v>
      </c>
      <c r="G8" s="104" t="s">
        <v>77</v>
      </c>
      <c r="H8" s="103" t="s">
        <v>78</v>
      </c>
      <c r="I8" s="103" t="s">
        <v>79</v>
      </c>
    </row>
    <row r="9" spans="1:9" x14ac:dyDescent="0.3">
      <c r="A9" s="106" t="s">
        <v>80</v>
      </c>
      <c r="B9" s="265" t="s">
        <v>181</v>
      </c>
      <c r="C9" s="265"/>
      <c r="D9" s="265"/>
      <c r="E9" s="107" t="s">
        <v>75</v>
      </c>
      <c r="F9" s="108">
        <v>12</v>
      </c>
      <c r="G9" s="116">
        <f>'Tabela de Salários '!F8</f>
        <v>0</v>
      </c>
      <c r="H9" s="110">
        <f>G9*85.41%</f>
        <v>0</v>
      </c>
      <c r="I9" s="110">
        <f>(H9+G9)*F9</f>
        <v>0</v>
      </c>
    </row>
    <row r="10" spans="1:9" x14ac:dyDescent="0.3">
      <c r="A10" s="106" t="s">
        <v>81</v>
      </c>
      <c r="B10" s="265" t="s">
        <v>182</v>
      </c>
      <c r="C10" s="265"/>
      <c r="D10" s="265"/>
      <c r="E10" s="107" t="s">
        <v>75</v>
      </c>
      <c r="F10" s="108">
        <v>1</v>
      </c>
      <c r="G10" s="116">
        <f>'Tabela de Salários '!F16</f>
        <v>0</v>
      </c>
      <c r="H10" s="110">
        <f t="shared" ref="H10" si="0">G10*85.41%</f>
        <v>0</v>
      </c>
      <c r="I10" s="110">
        <f>(H10+G10)*F10</f>
        <v>0</v>
      </c>
    </row>
    <row r="11" spans="1:9" x14ac:dyDescent="0.3">
      <c r="A11" s="106" t="s">
        <v>84</v>
      </c>
      <c r="B11" s="273" t="s">
        <v>160</v>
      </c>
      <c r="C11" s="274"/>
      <c r="D11" s="275"/>
      <c r="E11" s="107" t="s">
        <v>75</v>
      </c>
      <c r="F11" s="108">
        <v>1</v>
      </c>
      <c r="G11" s="116">
        <f>'Tabela de Salários '!F12</f>
        <v>0</v>
      </c>
      <c r="H11" s="110">
        <f>G11*85.41%</f>
        <v>0</v>
      </c>
      <c r="I11" s="110">
        <f t="shared" ref="I11" si="1">(H11+G11)*F11</f>
        <v>0</v>
      </c>
    </row>
    <row r="12" spans="1:9" x14ac:dyDescent="0.3">
      <c r="A12" s="279" t="s">
        <v>86</v>
      </c>
      <c r="B12" s="279"/>
      <c r="C12" s="279"/>
      <c r="D12" s="279"/>
      <c r="E12" s="279"/>
      <c r="F12" s="279"/>
      <c r="G12" s="279"/>
      <c r="H12" s="279"/>
      <c r="I12" s="125">
        <f>SUM(I9:I11)</f>
        <v>0</v>
      </c>
    </row>
    <row r="13" spans="1:9" s="133" customFormat="1" ht="33" x14ac:dyDescent="0.3">
      <c r="A13" s="113" t="s">
        <v>134</v>
      </c>
      <c r="B13" s="263" t="s">
        <v>135</v>
      </c>
      <c r="C13" s="263"/>
      <c r="D13" s="263"/>
      <c r="E13" s="283" t="s">
        <v>88</v>
      </c>
      <c r="F13" s="283"/>
      <c r="G13" s="114" t="s">
        <v>89</v>
      </c>
      <c r="H13" s="101" t="s">
        <v>90</v>
      </c>
      <c r="I13" s="101" t="s">
        <v>79</v>
      </c>
    </row>
    <row r="14" spans="1:9" x14ac:dyDescent="0.3">
      <c r="A14" s="106" t="s">
        <v>80</v>
      </c>
      <c r="B14" s="245" t="str">
        <f>Fito!B14</f>
        <v xml:space="preserve">Vale Alimentação </v>
      </c>
      <c r="C14" s="245"/>
      <c r="D14" s="245"/>
      <c r="E14" s="281">
        <v>1</v>
      </c>
      <c r="F14" s="282"/>
      <c r="G14" s="115">
        <f>$F$9+$F$10+$F$11</f>
        <v>14</v>
      </c>
      <c r="H14" s="116">
        <f>Fito!H14</f>
        <v>0</v>
      </c>
      <c r="I14" s="116">
        <f>H14*G14*E14*0.95</f>
        <v>0</v>
      </c>
    </row>
    <row r="15" spans="1:9" x14ac:dyDescent="0.3">
      <c r="A15" s="106" t="s">
        <v>81</v>
      </c>
      <c r="B15" s="245" t="str">
        <f>Fito!B15</f>
        <v xml:space="preserve">Vale Lanche  </v>
      </c>
      <c r="C15" s="245"/>
      <c r="D15" s="245"/>
      <c r="E15" s="281">
        <v>26</v>
      </c>
      <c r="F15" s="282"/>
      <c r="G15" s="115">
        <f t="shared" ref="G15:G19" si="2">$F$9+$F$10+$F$11</f>
        <v>14</v>
      </c>
      <c r="H15" s="116">
        <f>Fito!H15</f>
        <v>0</v>
      </c>
      <c r="I15" s="116">
        <f>E15*G15*H15</f>
        <v>0</v>
      </c>
    </row>
    <row r="16" spans="1:9" x14ac:dyDescent="0.3">
      <c r="A16" s="106" t="s">
        <v>82</v>
      </c>
      <c r="B16" s="245" t="str">
        <f>Fito!B16</f>
        <v xml:space="preserve">Vale Gás </v>
      </c>
      <c r="C16" s="245"/>
      <c r="D16" s="245"/>
      <c r="E16" s="281">
        <v>1</v>
      </c>
      <c r="F16" s="282"/>
      <c r="G16" s="115">
        <f t="shared" si="2"/>
        <v>14</v>
      </c>
      <c r="H16" s="116">
        <f>Fito!H16</f>
        <v>0</v>
      </c>
      <c r="I16" s="116">
        <f t="shared" ref="I16:I19" si="3">E16*G16*H16</f>
        <v>0</v>
      </c>
    </row>
    <row r="17" spans="1:14" x14ac:dyDescent="0.3">
      <c r="A17" s="106" t="s">
        <v>84</v>
      </c>
      <c r="B17" s="245" t="str">
        <f>Fito!B17</f>
        <v xml:space="preserve">Assiduidade </v>
      </c>
      <c r="C17" s="245"/>
      <c r="D17" s="245"/>
      <c r="E17" s="281">
        <v>1</v>
      </c>
      <c r="F17" s="282"/>
      <c r="G17" s="115">
        <f t="shared" si="2"/>
        <v>14</v>
      </c>
      <c r="H17" s="116">
        <f>Fito!H17</f>
        <v>0</v>
      </c>
      <c r="I17" s="116">
        <f t="shared" si="3"/>
        <v>0</v>
      </c>
    </row>
    <row r="18" spans="1:14" x14ac:dyDescent="0.3">
      <c r="A18" s="106" t="s">
        <v>98</v>
      </c>
      <c r="B18" s="245" t="str">
        <f>Fito!B18</f>
        <v xml:space="preserve">Bonificação de não Ausência </v>
      </c>
      <c r="C18" s="245"/>
      <c r="D18" s="245"/>
      <c r="E18" s="281">
        <v>1</v>
      </c>
      <c r="F18" s="282"/>
      <c r="G18" s="115">
        <f t="shared" si="2"/>
        <v>14</v>
      </c>
      <c r="H18" s="116">
        <f>Fito!H18</f>
        <v>0</v>
      </c>
      <c r="I18" s="116">
        <f t="shared" si="3"/>
        <v>0</v>
      </c>
    </row>
    <row r="19" spans="1:14" s="118" customFormat="1" x14ac:dyDescent="0.3">
      <c r="A19" s="106" t="s">
        <v>100</v>
      </c>
      <c r="B19" s="245" t="str">
        <f>Fito!B19</f>
        <v>Auxilio Funeral</v>
      </c>
      <c r="C19" s="245"/>
      <c r="D19" s="245"/>
      <c r="E19" s="281">
        <v>1</v>
      </c>
      <c r="F19" s="282"/>
      <c r="G19" s="115">
        <f t="shared" si="2"/>
        <v>14</v>
      </c>
      <c r="H19" s="116">
        <f>Fito!H19</f>
        <v>0</v>
      </c>
      <c r="I19" s="116">
        <f t="shared" si="3"/>
        <v>0</v>
      </c>
    </row>
    <row r="20" spans="1:14" x14ac:dyDescent="0.3">
      <c r="A20" s="106" t="s">
        <v>102</v>
      </c>
      <c r="B20" s="119" t="s">
        <v>136</v>
      </c>
      <c r="C20" s="119" t="str">
        <f>B9</f>
        <v>Auxiliar de pintura de meio fio</v>
      </c>
      <c r="D20" s="120">
        <f>'Tabela de Salários '!C8</f>
        <v>0</v>
      </c>
      <c r="E20" s="281">
        <f>26*2</f>
        <v>52</v>
      </c>
      <c r="F20" s="282"/>
      <c r="G20" s="115">
        <f>F9</f>
        <v>12</v>
      </c>
      <c r="H20" s="116"/>
      <c r="I20" s="116">
        <f>G20*H20</f>
        <v>0</v>
      </c>
      <c r="K20" s="121"/>
      <c r="L20" s="121"/>
    </row>
    <row r="21" spans="1:14" x14ac:dyDescent="0.3">
      <c r="A21" s="106" t="s">
        <v>104</v>
      </c>
      <c r="B21" s="119" t="str">
        <f>B20</f>
        <v>Vale Transporte</v>
      </c>
      <c r="C21" s="119" t="str">
        <f t="shared" ref="C21:C22" si="4">B10</f>
        <v xml:space="preserve">Encarregado </v>
      </c>
      <c r="D21" s="120">
        <f>'Tabela de Salários '!C16</f>
        <v>0</v>
      </c>
      <c r="E21" s="281">
        <f t="shared" ref="E21:E22" si="5">26*2</f>
        <v>52</v>
      </c>
      <c r="F21" s="282"/>
      <c r="G21" s="115">
        <f>F10</f>
        <v>1</v>
      </c>
      <c r="H21" s="116"/>
      <c r="I21" s="116">
        <v>0</v>
      </c>
    </row>
    <row r="22" spans="1:14" x14ac:dyDescent="0.3">
      <c r="A22" s="106" t="s">
        <v>109</v>
      </c>
      <c r="B22" s="119" t="str">
        <f>B21</f>
        <v>Vale Transporte</v>
      </c>
      <c r="C22" s="119" t="str">
        <f t="shared" si="4"/>
        <v>Motorista de caminhão (habilitação categoria D)</v>
      </c>
      <c r="D22" s="120">
        <f>'Tabela de Salários '!C12</f>
        <v>0</v>
      </c>
      <c r="E22" s="281">
        <f t="shared" si="5"/>
        <v>52</v>
      </c>
      <c r="F22" s="282"/>
      <c r="G22" s="115">
        <f>F11</f>
        <v>1</v>
      </c>
      <c r="H22" s="116"/>
      <c r="I22" s="116">
        <f t="shared" ref="I22" si="6">G22*H22</f>
        <v>0</v>
      </c>
    </row>
    <row r="23" spans="1:14" ht="16.5" customHeight="1" x14ac:dyDescent="0.3">
      <c r="A23" s="106" t="s">
        <v>111</v>
      </c>
      <c r="B23" s="265" t="str">
        <f>Fito!B24</f>
        <v>Ppra/pcmso (por pessoa)</v>
      </c>
      <c r="C23" s="265"/>
      <c r="D23" s="265"/>
      <c r="E23" s="280">
        <v>1</v>
      </c>
      <c r="F23" s="280"/>
      <c r="G23" s="115">
        <f>$F$9+$F$10+$F$11</f>
        <v>14</v>
      </c>
      <c r="H23" s="116"/>
      <c r="I23" s="116">
        <f>H23*G23*E23</f>
        <v>0</v>
      </c>
    </row>
    <row r="24" spans="1:14" ht="20.25" customHeight="1" x14ac:dyDescent="0.3">
      <c r="A24" s="106" t="s">
        <v>113</v>
      </c>
      <c r="B24" s="265" t="str">
        <f>Fito!B25</f>
        <v>Seguro de vida (por pessoa)</v>
      </c>
      <c r="C24" s="265"/>
      <c r="D24" s="265"/>
      <c r="E24" s="280">
        <v>1</v>
      </c>
      <c r="F24" s="280"/>
      <c r="G24" s="115">
        <f t="shared" ref="G24:G27" si="7">$F$9+$F$10+$F$11</f>
        <v>14</v>
      </c>
      <c r="H24" s="116"/>
      <c r="I24" s="116">
        <f>H24*G24*E24</f>
        <v>0</v>
      </c>
    </row>
    <row r="25" spans="1:14" ht="15.75" customHeight="1" x14ac:dyDescent="0.3">
      <c r="A25" s="106" t="s">
        <v>115</v>
      </c>
      <c r="B25" s="265" t="str">
        <f>Fito!B26</f>
        <v>Exames admissionais , demissionais e periódicos (por pessoa)</v>
      </c>
      <c r="C25" s="265"/>
      <c r="D25" s="265"/>
      <c r="E25" s="280">
        <v>1</v>
      </c>
      <c r="F25" s="280"/>
      <c r="G25" s="115">
        <f t="shared" si="7"/>
        <v>14</v>
      </c>
      <c r="H25" s="116">
        <f>Fito!H26</f>
        <v>0</v>
      </c>
      <c r="I25" s="116">
        <f>E25*G25*H25</f>
        <v>0</v>
      </c>
    </row>
    <row r="26" spans="1:14" ht="15.75" customHeight="1" x14ac:dyDescent="0.3">
      <c r="A26" s="106" t="s">
        <v>117</v>
      </c>
      <c r="B26" s="265" t="str">
        <f>Fito!B27</f>
        <v>Cota de aprendizagem (por pessoa )</v>
      </c>
      <c r="C26" s="265"/>
      <c r="D26" s="265"/>
      <c r="E26" s="280">
        <v>1</v>
      </c>
      <c r="F26" s="280"/>
      <c r="G26" s="115">
        <f t="shared" si="7"/>
        <v>14</v>
      </c>
      <c r="H26" s="116">
        <f>Fito!H27</f>
        <v>0</v>
      </c>
      <c r="I26" s="116">
        <f>E26*G26*H26</f>
        <v>0</v>
      </c>
    </row>
    <row r="27" spans="1:14" ht="15.75" customHeight="1" x14ac:dyDescent="0.3">
      <c r="A27" s="106" t="s">
        <v>137</v>
      </c>
      <c r="B27" s="265" t="str">
        <f>Fito!B28</f>
        <v>Plano odontológico (por pessoa)</v>
      </c>
      <c r="C27" s="265"/>
      <c r="D27" s="265"/>
      <c r="E27" s="280">
        <v>1</v>
      </c>
      <c r="F27" s="280"/>
      <c r="G27" s="115">
        <f t="shared" si="7"/>
        <v>14</v>
      </c>
      <c r="H27" s="116">
        <f>Fito!H28</f>
        <v>0</v>
      </c>
      <c r="I27" s="116">
        <f>E27*G27*H27</f>
        <v>0</v>
      </c>
    </row>
    <row r="28" spans="1:14" x14ac:dyDescent="0.3">
      <c r="A28" s="106" t="s">
        <v>139</v>
      </c>
      <c r="B28" s="119" t="s">
        <v>138</v>
      </c>
      <c r="C28" s="119" t="str">
        <f t="shared" ref="C28:D30" si="8">C20</f>
        <v>Auxiliar de pintura de meio fio</v>
      </c>
      <c r="D28" s="120">
        <f t="shared" si="8"/>
        <v>0</v>
      </c>
      <c r="E28" s="281">
        <v>1</v>
      </c>
      <c r="F28" s="282"/>
      <c r="G28" s="115">
        <f>F9</f>
        <v>12</v>
      </c>
      <c r="H28" s="116">
        <f>D28*1%</f>
        <v>0</v>
      </c>
      <c r="I28" s="116">
        <f>G28*H28</f>
        <v>0</v>
      </c>
      <c r="K28" s="121"/>
      <c r="L28" s="121"/>
      <c r="N28" s="121"/>
    </row>
    <row r="29" spans="1:14" x14ac:dyDescent="0.3">
      <c r="A29" s="106" t="s">
        <v>140</v>
      </c>
      <c r="B29" s="119" t="s">
        <v>138</v>
      </c>
      <c r="C29" s="119" t="str">
        <f t="shared" si="8"/>
        <v xml:space="preserve">Encarregado </v>
      </c>
      <c r="D29" s="120">
        <f t="shared" si="8"/>
        <v>0</v>
      </c>
      <c r="E29" s="281">
        <v>1</v>
      </c>
      <c r="F29" s="282"/>
      <c r="G29" s="115">
        <f>F10</f>
        <v>1</v>
      </c>
      <c r="H29" s="116">
        <f t="shared" ref="H29:H30" si="9">D29*1%</f>
        <v>0</v>
      </c>
      <c r="I29" s="116">
        <f t="shared" ref="I29:I30" si="10">G29*H29</f>
        <v>0</v>
      </c>
    </row>
    <row r="30" spans="1:14" x14ac:dyDescent="0.3">
      <c r="A30" s="106" t="s">
        <v>145</v>
      </c>
      <c r="B30" s="119" t="s">
        <v>138</v>
      </c>
      <c r="C30" s="119" t="str">
        <f t="shared" si="8"/>
        <v>Motorista de caminhão (habilitação categoria D)</v>
      </c>
      <c r="D30" s="120">
        <f t="shared" si="8"/>
        <v>0</v>
      </c>
      <c r="E30" s="281">
        <v>1</v>
      </c>
      <c r="F30" s="282"/>
      <c r="G30" s="115">
        <f>F11</f>
        <v>1</v>
      </c>
      <c r="H30" s="116">
        <f t="shared" si="9"/>
        <v>0</v>
      </c>
      <c r="I30" s="116">
        <f t="shared" si="10"/>
        <v>0</v>
      </c>
    </row>
    <row r="31" spans="1:14" ht="21.75" customHeight="1" x14ac:dyDescent="0.3">
      <c r="A31" s="279" t="s">
        <v>86</v>
      </c>
      <c r="B31" s="279"/>
      <c r="C31" s="279"/>
      <c r="D31" s="279"/>
      <c r="E31" s="279"/>
      <c r="F31" s="279"/>
      <c r="G31" s="279"/>
      <c r="H31" s="279"/>
      <c r="I31" s="112">
        <f>SUM(I14:I30)</f>
        <v>0</v>
      </c>
    </row>
    <row r="32" spans="1:14" s="133" customFormat="1" ht="45.75" customHeight="1" x14ac:dyDescent="0.2">
      <c r="A32" s="103" t="s">
        <v>2</v>
      </c>
      <c r="B32" s="271" t="s">
        <v>92</v>
      </c>
      <c r="C32" s="271"/>
      <c r="D32" s="271"/>
      <c r="E32" s="272" t="s">
        <v>93</v>
      </c>
      <c r="F32" s="272"/>
      <c r="G32" s="104" t="s">
        <v>89</v>
      </c>
      <c r="H32" s="103" t="s">
        <v>90</v>
      </c>
      <c r="I32" s="122" t="s">
        <v>79</v>
      </c>
    </row>
    <row r="33" spans="1:10" x14ac:dyDescent="0.3">
      <c r="A33" s="106" t="s">
        <v>80</v>
      </c>
      <c r="B33" s="265" t="s">
        <v>94</v>
      </c>
      <c r="C33" s="265"/>
      <c r="D33" s="265"/>
      <c r="E33" s="266">
        <v>6</v>
      </c>
      <c r="F33" s="266"/>
      <c r="G33" s="115">
        <f>$F$9+$F$10+$F$11</f>
        <v>14</v>
      </c>
      <c r="H33" s="116"/>
      <c r="I33" s="116">
        <f t="shared" ref="I33:I49" si="11">H33*G33*E33</f>
        <v>0</v>
      </c>
      <c r="J33" s="123"/>
    </row>
    <row r="34" spans="1:10" ht="18" customHeight="1" x14ac:dyDescent="0.3">
      <c r="A34" s="106" t="s">
        <v>81</v>
      </c>
      <c r="B34" s="265" t="s">
        <v>95</v>
      </c>
      <c r="C34" s="265"/>
      <c r="D34" s="265"/>
      <c r="E34" s="266">
        <v>6</v>
      </c>
      <c r="F34" s="266"/>
      <c r="G34" s="115">
        <f t="shared" ref="G34" si="12">$F$9+$F$10+$F$11</f>
        <v>14</v>
      </c>
      <c r="H34" s="116"/>
      <c r="I34" s="116">
        <f t="shared" si="11"/>
        <v>0</v>
      </c>
      <c r="J34" s="123"/>
    </row>
    <row r="35" spans="1:10" ht="17.25" customHeight="1" x14ac:dyDescent="0.3">
      <c r="A35" s="106" t="s">
        <v>82</v>
      </c>
      <c r="B35" s="265" t="s">
        <v>96</v>
      </c>
      <c r="C35" s="265"/>
      <c r="D35" s="265"/>
      <c r="E35" s="266">
        <f>2*12</f>
        <v>24</v>
      </c>
      <c r="F35" s="266"/>
      <c r="G35" s="115">
        <f>F9</f>
        <v>12</v>
      </c>
      <c r="H35" s="116"/>
      <c r="I35" s="116">
        <f t="shared" si="11"/>
        <v>0</v>
      </c>
      <c r="J35" s="123"/>
    </row>
    <row r="36" spans="1:10" ht="13.5" customHeight="1" x14ac:dyDescent="0.3">
      <c r="A36" s="106" t="s">
        <v>84</v>
      </c>
      <c r="B36" s="265" t="s">
        <v>97</v>
      </c>
      <c r="C36" s="265"/>
      <c r="D36" s="265"/>
      <c r="E36" s="266">
        <v>2</v>
      </c>
      <c r="F36" s="266"/>
      <c r="G36" s="115">
        <v>15</v>
      </c>
      <c r="H36" s="116"/>
      <c r="I36" s="116">
        <f t="shared" si="11"/>
        <v>0</v>
      </c>
      <c r="J36" s="123"/>
    </row>
    <row r="37" spans="1:10" x14ac:dyDescent="0.3">
      <c r="A37" s="106" t="s">
        <v>98</v>
      </c>
      <c r="B37" s="278" t="s">
        <v>141</v>
      </c>
      <c r="C37" s="278"/>
      <c r="D37" s="278"/>
      <c r="E37" s="266">
        <v>12</v>
      </c>
      <c r="F37" s="266"/>
      <c r="G37" s="115">
        <f>G35</f>
        <v>12</v>
      </c>
      <c r="H37" s="116"/>
      <c r="I37" s="116">
        <f t="shared" si="11"/>
        <v>0</v>
      </c>
      <c r="J37" s="123"/>
    </row>
    <row r="38" spans="1:10" x14ac:dyDescent="0.3">
      <c r="A38" s="106" t="s">
        <v>100</v>
      </c>
      <c r="B38" s="265" t="s">
        <v>101</v>
      </c>
      <c r="C38" s="265"/>
      <c r="D38" s="265"/>
      <c r="E38" s="266">
        <v>6</v>
      </c>
      <c r="F38" s="266"/>
      <c r="G38" s="115">
        <f>G35</f>
        <v>12</v>
      </c>
      <c r="H38" s="116"/>
      <c r="I38" s="116">
        <f t="shared" si="11"/>
        <v>0</v>
      </c>
      <c r="J38" s="123"/>
    </row>
    <row r="39" spans="1:10" x14ac:dyDescent="0.3">
      <c r="A39" s="106" t="s">
        <v>102</v>
      </c>
      <c r="B39" s="265" t="s">
        <v>103</v>
      </c>
      <c r="C39" s="265"/>
      <c r="D39" s="265"/>
      <c r="E39" s="266">
        <v>6</v>
      </c>
      <c r="F39" s="266"/>
      <c r="G39" s="115">
        <f t="shared" ref="G39:G45" si="13">G38</f>
        <v>12</v>
      </c>
      <c r="H39" s="116"/>
      <c r="I39" s="116">
        <f t="shared" si="11"/>
        <v>0</v>
      </c>
      <c r="J39" s="123"/>
    </row>
    <row r="40" spans="1:10" x14ac:dyDescent="0.3">
      <c r="A40" s="106" t="s">
        <v>104</v>
      </c>
      <c r="B40" s="265" t="s">
        <v>105</v>
      </c>
      <c r="C40" s="265"/>
      <c r="D40" s="265"/>
      <c r="E40" s="266">
        <v>6</v>
      </c>
      <c r="F40" s="266"/>
      <c r="G40" s="115">
        <f t="shared" si="13"/>
        <v>12</v>
      </c>
      <c r="H40" s="116"/>
      <c r="I40" s="116">
        <f t="shared" si="11"/>
        <v>0</v>
      </c>
      <c r="J40" s="123"/>
    </row>
    <row r="41" spans="1:10" x14ac:dyDescent="0.3">
      <c r="A41" s="106" t="s">
        <v>107</v>
      </c>
      <c r="B41" s="265" t="s">
        <v>108</v>
      </c>
      <c r="C41" s="265"/>
      <c r="D41" s="265"/>
      <c r="E41" s="266">
        <v>1</v>
      </c>
      <c r="F41" s="266"/>
      <c r="G41" s="115">
        <f t="shared" si="13"/>
        <v>12</v>
      </c>
      <c r="H41" s="116"/>
      <c r="I41" s="116">
        <f t="shared" si="11"/>
        <v>0</v>
      </c>
      <c r="J41" s="123"/>
    </row>
    <row r="42" spans="1:10" x14ac:dyDescent="0.3">
      <c r="A42" s="106" t="s">
        <v>109</v>
      </c>
      <c r="B42" s="265" t="s">
        <v>110</v>
      </c>
      <c r="C42" s="265"/>
      <c r="D42" s="265"/>
      <c r="E42" s="266">
        <f>26*10</f>
        <v>260</v>
      </c>
      <c r="F42" s="266"/>
      <c r="G42" s="115">
        <f t="shared" si="13"/>
        <v>12</v>
      </c>
      <c r="H42" s="116"/>
      <c r="I42" s="116">
        <f t="shared" si="11"/>
        <v>0</v>
      </c>
      <c r="J42" s="123"/>
    </row>
    <row r="43" spans="1:10" x14ac:dyDescent="0.3">
      <c r="A43" s="106" t="s">
        <v>111</v>
      </c>
      <c r="B43" s="265" t="s">
        <v>112</v>
      </c>
      <c r="C43" s="265"/>
      <c r="D43" s="265"/>
      <c r="E43" s="266">
        <f>3*12</f>
        <v>36</v>
      </c>
      <c r="F43" s="266"/>
      <c r="G43" s="115">
        <f t="shared" si="13"/>
        <v>12</v>
      </c>
      <c r="H43" s="116"/>
      <c r="I43" s="116">
        <f t="shared" si="11"/>
        <v>0</v>
      </c>
      <c r="J43" s="123"/>
    </row>
    <row r="44" spans="1:10" x14ac:dyDescent="0.3">
      <c r="A44" s="106" t="s">
        <v>113</v>
      </c>
      <c r="B44" s="265" t="s">
        <v>114</v>
      </c>
      <c r="C44" s="265"/>
      <c r="D44" s="265"/>
      <c r="E44" s="266">
        <f>1*12</f>
        <v>12</v>
      </c>
      <c r="F44" s="266"/>
      <c r="G44" s="115">
        <f t="shared" si="13"/>
        <v>12</v>
      </c>
      <c r="H44" s="116"/>
      <c r="I44" s="116">
        <f t="shared" si="11"/>
        <v>0</v>
      </c>
      <c r="J44" s="123"/>
    </row>
    <row r="45" spans="1:10" x14ac:dyDescent="0.3">
      <c r="A45" s="106" t="s">
        <v>115</v>
      </c>
      <c r="B45" s="316" t="s">
        <v>183</v>
      </c>
      <c r="C45" s="317"/>
      <c r="D45" s="318"/>
      <c r="E45" s="276">
        <v>24</v>
      </c>
      <c r="F45" s="277"/>
      <c r="G45" s="115">
        <f t="shared" si="13"/>
        <v>12</v>
      </c>
      <c r="H45" s="116"/>
      <c r="I45" s="116">
        <f t="shared" si="11"/>
        <v>0</v>
      </c>
      <c r="J45" s="123"/>
    </row>
    <row r="46" spans="1:10" x14ac:dyDescent="0.3">
      <c r="A46" s="106" t="s">
        <v>117</v>
      </c>
      <c r="B46" s="316" t="s">
        <v>184</v>
      </c>
      <c r="C46" s="317"/>
      <c r="D46" s="318"/>
      <c r="E46" s="276">
        <v>50</v>
      </c>
      <c r="F46" s="277"/>
      <c r="G46" s="115">
        <f>F9</f>
        <v>12</v>
      </c>
      <c r="H46" s="116"/>
      <c r="I46" s="116">
        <f t="shared" si="11"/>
        <v>0</v>
      </c>
      <c r="J46" s="123"/>
    </row>
    <row r="47" spans="1:10" x14ac:dyDescent="0.3">
      <c r="A47" s="106" t="s">
        <v>137</v>
      </c>
      <c r="B47" s="273" t="s">
        <v>152</v>
      </c>
      <c r="C47" s="274"/>
      <c r="D47" s="275"/>
      <c r="E47" s="276">
        <v>4</v>
      </c>
      <c r="F47" s="277"/>
      <c r="G47" s="115">
        <f>G46</f>
        <v>12</v>
      </c>
      <c r="H47" s="116"/>
      <c r="I47" s="116">
        <f t="shared" si="11"/>
        <v>0</v>
      </c>
      <c r="J47" s="123"/>
    </row>
    <row r="48" spans="1:10" x14ac:dyDescent="0.3">
      <c r="A48" s="106" t="s">
        <v>139</v>
      </c>
      <c r="B48" s="273" t="s">
        <v>185</v>
      </c>
      <c r="C48" s="274"/>
      <c r="D48" s="275"/>
      <c r="E48" s="276">
        <v>15</v>
      </c>
      <c r="F48" s="277"/>
      <c r="G48" s="115">
        <f>G47</f>
        <v>12</v>
      </c>
      <c r="H48" s="116"/>
      <c r="I48" s="116">
        <f t="shared" si="11"/>
        <v>0</v>
      </c>
      <c r="J48" s="123"/>
    </row>
    <row r="49" spans="1:10" x14ac:dyDescent="0.3">
      <c r="A49" s="106" t="s">
        <v>140</v>
      </c>
      <c r="B49" s="273" t="s">
        <v>118</v>
      </c>
      <c r="C49" s="274"/>
      <c r="D49" s="275"/>
      <c r="E49" s="276">
        <v>6</v>
      </c>
      <c r="F49" s="277"/>
      <c r="G49" s="115">
        <f>F9</f>
        <v>12</v>
      </c>
      <c r="H49" s="116"/>
      <c r="I49" s="116">
        <f t="shared" si="11"/>
        <v>0</v>
      </c>
      <c r="J49" s="123"/>
    </row>
    <row r="50" spans="1:10" x14ac:dyDescent="0.3">
      <c r="A50" s="263" t="s">
        <v>119</v>
      </c>
      <c r="B50" s="263"/>
      <c r="C50" s="263"/>
      <c r="D50" s="263"/>
      <c r="E50" s="263"/>
      <c r="F50" s="263"/>
      <c r="G50" s="263"/>
      <c r="H50" s="263"/>
      <c r="I50" s="125">
        <f>SUM(I33:I49)</f>
        <v>0</v>
      </c>
      <c r="J50" s="123"/>
    </row>
    <row r="51" spans="1:10" x14ac:dyDescent="0.3">
      <c r="A51" s="263" t="s">
        <v>120</v>
      </c>
      <c r="B51" s="263"/>
      <c r="C51" s="263"/>
      <c r="D51" s="263"/>
      <c r="E51" s="263"/>
      <c r="F51" s="263"/>
      <c r="G51" s="263"/>
      <c r="H51" s="263"/>
      <c r="I51" s="125">
        <f>I50/12</f>
        <v>0</v>
      </c>
      <c r="J51" s="123"/>
    </row>
    <row r="52" spans="1:10" s="133" customFormat="1" x14ac:dyDescent="0.2">
      <c r="A52" s="103" t="s">
        <v>2</v>
      </c>
      <c r="B52" s="271" t="s">
        <v>121</v>
      </c>
      <c r="C52" s="271"/>
      <c r="D52" s="271"/>
      <c r="E52" s="272" t="s">
        <v>76</v>
      </c>
      <c r="F52" s="272"/>
      <c r="G52" s="272" t="s">
        <v>122</v>
      </c>
      <c r="H52" s="272"/>
      <c r="I52" s="122" t="s">
        <v>79</v>
      </c>
    </row>
    <row r="53" spans="1:10" s="141" customFormat="1" x14ac:dyDescent="0.3">
      <c r="A53" s="106" t="s">
        <v>80</v>
      </c>
      <c r="B53" s="265" t="s">
        <v>186</v>
      </c>
      <c r="C53" s="265"/>
      <c r="D53" s="265"/>
      <c r="E53" s="266">
        <v>1</v>
      </c>
      <c r="F53" s="266"/>
      <c r="G53" s="313"/>
      <c r="H53" s="313"/>
      <c r="I53" s="116">
        <f>E53*G53</f>
        <v>0</v>
      </c>
      <c r="J53" s="140"/>
    </row>
    <row r="54" spans="1:10" x14ac:dyDescent="0.3">
      <c r="A54" s="106" t="s">
        <v>81</v>
      </c>
      <c r="B54" s="265" t="s">
        <v>126</v>
      </c>
      <c r="C54" s="265"/>
      <c r="D54" s="265"/>
      <c r="E54" s="266">
        <v>1</v>
      </c>
      <c r="F54" s="266"/>
      <c r="G54" s="313"/>
      <c r="H54" s="313"/>
      <c r="I54" s="116">
        <f>E54*G54</f>
        <v>0</v>
      </c>
      <c r="J54" s="123"/>
    </row>
    <row r="55" spans="1:10" x14ac:dyDescent="0.3">
      <c r="A55" s="268" t="s">
        <v>127</v>
      </c>
      <c r="B55" s="269"/>
      <c r="C55" s="269"/>
      <c r="D55" s="269"/>
      <c r="E55" s="269"/>
      <c r="F55" s="269"/>
      <c r="G55" s="269"/>
      <c r="H55" s="270"/>
      <c r="I55" s="128">
        <f>I53+I54</f>
        <v>0</v>
      </c>
      <c r="J55" s="123"/>
    </row>
    <row r="56" spans="1:10" x14ac:dyDescent="0.3">
      <c r="A56" s="263" t="s">
        <v>128</v>
      </c>
      <c r="B56" s="263"/>
      <c r="C56" s="263"/>
      <c r="D56" s="263"/>
      <c r="E56" s="263"/>
      <c r="F56" s="263"/>
      <c r="G56" s="263"/>
      <c r="H56" s="263"/>
      <c r="I56" s="125">
        <f>I12+I31+I51+I55</f>
        <v>0</v>
      </c>
    </row>
    <row r="57" spans="1:10" x14ac:dyDescent="0.3">
      <c r="A57" s="263" t="s">
        <v>129</v>
      </c>
      <c r="B57" s="263"/>
      <c r="C57" s="263"/>
      <c r="D57" s="263"/>
      <c r="E57" s="263"/>
      <c r="F57" s="263"/>
      <c r="G57" s="263"/>
      <c r="H57" s="129">
        <f>'Fator Referencial'!D14</f>
        <v>0</v>
      </c>
      <c r="I57" s="110"/>
    </row>
    <row r="58" spans="1:10" x14ac:dyDescent="0.3">
      <c r="A58" s="262" t="s">
        <v>130</v>
      </c>
      <c r="B58" s="262"/>
      <c r="C58" s="262"/>
      <c r="D58" s="262"/>
      <c r="E58" s="262"/>
      <c r="F58" s="262"/>
      <c r="G58" s="262"/>
      <c r="H58" s="262"/>
      <c r="I58" s="125">
        <f>I56*H57</f>
        <v>0</v>
      </c>
    </row>
    <row r="59" spans="1:10" x14ac:dyDescent="0.3">
      <c r="A59" s="263" t="s">
        <v>131</v>
      </c>
      <c r="B59" s="263"/>
      <c r="C59" s="263"/>
      <c r="D59" s="263"/>
      <c r="E59" s="263"/>
      <c r="F59" s="263"/>
      <c r="G59" s="263"/>
      <c r="H59" s="263"/>
      <c r="I59" s="125"/>
    </row>
    <row r="60" spans="1:10" x14ac:dyDescent="0.3">
      <c r="A60" s="263" t="str">
        <f>[2]Resumo!D13</f>
        <v>metro linear</v>
      </c>
      <c r="B60" s="263"/>
      <c r="C60" s="263"/>
      <c r="D60" s="263"/>
      <c r="E60" s="263"/>
      <c r="F60" s="263"/>
      <c r="G60" s="263"/>
      <c r="H60" s="130"/>
      <c r="I60" s="202"/>
    </row>
    <row r="61" spans="1:10" x14ac:dyDescent="0.3">
      <c r="H61" s="136"/>
    </row>
    <row r="62" spans="1:10" x14ac:dyDescent="0.3">
      <c r="A62" s="264"/>
      <c r="B62" s="264"/>
      <c r="C62" s="264"/>
      <c r="D62" s="264"/>
      <c r="E62" s="264"/>
      <c r="F62" s="264"/>
      <c r="G62" s="264"/>
      <c r="H62" s="264"/>
      <c r="I62" s="264"/>
    </row>
  </sheetData>
  <mergeCells count="97">
    <mergeCell ref="A12:H12"/>
    <mergeCell ref="A1:I1"/>
    <mergeCell ref="A2:I2"/>
    <mergeCell ref="A3:I3"/>
    <mergeCell ref="A4:I4"/>
    <mergeCell ref="A5:I5"/>
    <mergeCell ref="A6:I6"/>
    <mergeCell ref="A7:I7"/>
    <mergeCell ref="B8:D8"/>
    <mergeCell ref="B9:D9"/>
    <mergeCell ref="B10:D10"/>
    <mergeCell ref="B11:D11"/>
    <mergeCell ref="B13:D13"/>
    <mergeCell ref="E13:F13"/>
    <mergeCell ref="B14:D14"/>
    <mergeCell ref="E14:F14"/>
    <mergeCell ref="B15:D15"/>
    <mergeCell ref="E15:F15"/>
    <mergeCell ref="B23:D23"/>
    <mergeCell ref="E23:F23"/>
    <mergeCell ref="B16:D16"/>
    <mergeCell ref="E16:F16"/>
    <mergeCell ref="B17:D17"/>
    <mergeCell ref="E17:F17"/>
    <mergeCell ref="B18:D18"/>
    <mergeCell ref="E18:F18"/>
    <mergeCell ref="B19:D19"/>
    <mergeCell ref="E19:F19"/>
    <mergeCell ref="E20:F20"/>
    <mergeCell ref="E21:F21"/>
    <mergeCell ref="E22:F22"/>
    <mergeCell ref="A31:H31"/>
    <mergeCell ref="B24:D24"/>
    <mergeCell ref="E24:F24"/>
    <mergeCell ref="B25:D25"/>
    <mergeCell ref="E25:F25"/>
    <mergeCell ref="B26:D26"/>
    <mergeCell ref="E26:F26"/>
    <mergeCell ref="B27:D27"/>
    <mergeCell ref="E27:F27"/>
    <mergeCell ref="E28:F28"/>
    <mergeCell ref="E29:F29"/>
    <mergeCell ref="E30:F30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3:D53"/>
    <mergeCell ref="E53:F53"/>
    <mergeCell ref="G53:H53"/>
    <mergeCell ref="B47:D47"/>
    <mergeCell ref="E47:F47"/>
    <mergeCell ref="B48:D48"/>
    <mergeCell ref="E48:F48"/>
    <mergeCell ref="B49:D49"/>
    <mergeCell ref="E49:F49"/>
    <mergeCell ref="A50:H50"/>
    <mergeCell ref="A51:H51"/>
    <mergeCell ref="B52:D52"/>
    <mergeCell ref="E52:F52"/>
    <mergeCell ref="G52:H52"/>
    <mergeCell ref="A58:H58"/>
    <mergeCell ref="A59:H59"/>
    <mergeCell ref="A60:G60"/>
    <mergeCell ref="A62:I62"/>
    <mergeCell ref="B54:D54"/>
    <mergeCell ref="E54:F54"/>
    <mergeCell ref="G54:H54"/>
    <mergeCell ref="A55:H55"/>
    <mergeCell ref="A56:H56"/>
    <mergeCell ref="A57:G57"/>
  </mergeCells>
  <pageMargins left="0.511811024" right="0.511811024" top="0.78740157499999996" bottom="0.78740157499999996" header="0.31496062000000002" footer="0.31496062000000002"/>
  <pageSetup paperSize="9" scale="47" orientation="portrait" horizontalDpi="300" verticalDpi="300" r:id="rId1"/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C9A3-FBB7-40AC-A2DB-69AEBE8B4410}">
  <sheetPr>
    <tabColor rgb="FFFFFF00"/>
    <pageSetUpPr fitToPage="1"/>
  </sheetPr>
  <dimension ref="A1:S69"/>
  <sheetViews>
    <sheetView view="pageBreakPreview" topLeftCell="A22" zoomScale="55" zoomScaleNormal="70" zoomScaleSheetLayoutView="55" workbookViewId="0">
      <selection activeCell="J67" sqref="J67"/>
    </sheetView>
  </sheetViews>
  <sheetFormatPr defaultColWidth="9.140625" defaultRowHeight="16.5" x14ac:dyDescent="0.3"/>
  <cols>
    <col min="1" max="1" width="8.42578125" style="60" customWidth="1"/>
    <col min="2" max="2" width="50.42578125" style="60" bestFit="1" customWidth="1"/>
    <col min="3" max="3" width="67.7109375" style="60" bestFit="1" customWidth="1"/>
    <col min="4" max="4" width="13.28515625" style="60" bestFit="1" customWidth="1"/>
    <col min="5" max="5" width="6.140625" style="60" customWidth="1"/>
    <col min="6" max="6" width="7.5703125" style="132" bestFit="1" customWidth="1"/>
    <col min="7" max="7" width="24.5703125" style="60" customWidth="1"/>
    <col min="8" max="8" width="29.140625" style="60" bestFit="1" customWidth="1"/>
    <col min="9" max="9" width="22.28515625" style="60" bestFit="1" customWidth="1"/>
    <col min="10" max="10" width="16.140625" style="60" bestFit="1" customWidth="1"/>
    <col min="11" max="11" width="15.42578125" style="60" bestFit="1" customWidth="1"/>
    <col min="12" max="12" width="10.5703125" style="60" bestFit="1" customWidth="1"/>
    <col min="13" max="16" width="9.140625" style="60"/>
    <col min="17" max="17" width="10.5703125" style="60" bestFit="1" customWidth="1"/>
    <col min="18" max="18" width="12.140625" style="60" bestFit="1" customWidth="1"/>
    <col min="19" max="16384" width="9.140625" style="60"/>
  </cols>
  <sheetData>
    <row r="1" spans="1:9" x14ac:dyDescent="0.3">
      <c r="A1" s="258" t="s">
        <v>70</v>
      </c>
      <c r="B1" s="258"/>
      <c r="C1" s="258"/>
      <c r="D1" s="258"/>
      <c r="E1" s="258"/>
      <c r="F1" s="258"/>
      <c r="G1" s="258"/>
      <c r="H1" s="258"/>
      <c r="I1" s="258"/>
    </row>
    <row r="2" spans="1:9" x14ac:dyDescent="0.3">
      <c r="A2" s="258" t="s">
        <v>71</v>
      </c>
      <c r="B2" s="258"/>
      <c r="C2" s="258"/>
      <c r="D2" s="258"/>
      <c r="E2" s="258"/>
      <c r="F2" s="258"/>
      <c r="G2" s="258"/>
      <c r="H2" s="258"/>
      <c r="I2" s="258"/>
    </row>
    <row r="3" spans="1:9" x14ac:dyDescent="0.3">
      <c r="A3" s="258" t="s">
        <v>72</v>
      </c>
      <c r="B3" s="258"/>
      <c r="C3" s="258"/>
      <c r="D3" s="258"/>
      <c r="E3" s="258"/>
      <c r="F3" s="258"/>
      <c r="G3" s="258"/>
      <c r="H3" s="258"/>
      <c r="I3" s="258"/>
    </row>
    <row r="4" spans="1:9" x14ac:dyDescent="0.3">
      <c r="A4" s="284"/>
      <c r="B4" s="284"/>
      <c r="C4" s="284"/>
      <c r="D4" s="284"/>
      <c r="E4" s="284"/>
      <c r="F4" s="284"/>
      <c r="G4" s="284"/>
      <c r="H4" s="284"/>
      <c r="I4" s="284"/>
    </row>
    <row r="5" spans="1:9" x14ac:dyDescent="0.3">
      <c r="A5" s="285" t="s">
        <v>0</v>
      </c>
      <c r="B5" s="285"/>
      <c r="C5" s="285"/>
      <c r="D5" s="285"/>
      <c r="E5" s="285"/>
      <c r="F5" s="285"/>
      <c r="G5" s="285"/>
      <c r="H5" s="285"/>
      <c r="I5" s="285"/>
    </row>
    <row r="6" spans="1:9" x14ac:dyDescent="0.3">
      <c r="A6" s="334" t="str">
        <f>[2]Resumo!C14</f>
        <v>Administração local</v>
      </c>
      <c r="B6" s="334"/>
      <c r="C6" s="334"/>
      <c r="D6" s="334"/>
      <c r="E6" s="334"/>
      <c r="F6" s="334"/>
      <c r="G6" s="334"/>
      <c r="H6" s="334"/>
      <c r="I6" s="334"/>
    </row>
    <row r="7" spans="1:9" x14ac:dyDescent="0.3">
      <c r="A7" s="263" t="s">
        <v>73</v>
      </c>
      <c r="B7" s="263"/>
      <c r="C7" s="263"/>
      <c r="D7" s="263"/>
      <c r="E7" s="263"/>
      <c r="F7" s="263"/>
      <c r="G7" s="263"/>
      <c r="H7" s="263"/>
      <c r="I7" s="287"/>
    </row>
    <row r="8" spans="1:9" s="133" customFormat="1" ht="74.25" customHeight="1" x14ac:dyDescent="0.2">
      <c r="A8" s="103" t="s">
        <v>2</v>
      </c>
      <c r="B8" s="271" t="s">
        <v>74</v>
      </c>
      <c r="C8" s="271"/>
      <c r="D8" s="271"/>
      <c r="E8" s="103" t="s">
        <v>75</v>
      </c>
      <c r="F8" s="103" t="s">
        <v>76</v>
      </c>
      <c r="G8" s="104" t="s">
        <v>77</v>
      </c>
      <c r="H8" s="103" t="s">
        <v>78</v>
      </c>
      <c r="I8" s="105" t="s">
        <v>79</v>
      </c>
    </row>
    <row r="9" spans="1:9" x14ac:dyDescent="0.3">
      <c r="A9" s="106" t="s">
        <v>80</v>
      </c>
      <c r="B9" s="331" t="s">
        <v>43</v>
      </c>
      <c r="C9" s="332"/>
      <c r="D9" s="333"/>
      <c r="E9" s="107" t="s">
        <v>75</v>
      </c>
      <c r="F9" s="108">
        <v>1</v>
      </c>
      <c r="G9" s="109">
        <f>'Tabela de Salários '!F13</f>
        <v>0</v>
      </c>
      <c r="H9" s="110">
        <f>G9*85.41%</f>
        <v>0</v>
      </c>
      <c r="I9" s="111">
        <f>(H9+G9)*F9</f>
        <v>0</v>
      </c>
    </row>
    <row r="10" spans="1:9" x14ac:dyDescent="0.3">
      <c r="A10" s="106" t="s">
        <v>81</v>
      </c>
      <c r="B10" s="331" t="s">
        <v>187</v>
      </c>
      <c r="C10" s="332"/>
      <c r="D10" s="333"/>
      <c r="E10" s="107" t="s">
        <v>75</v>
      </c>
      <c r="F10" s="108">
        <v>1</v>
      </c>
      <c r="G10" s="109">
        <f>'Tabela de Salários '!F14</f>
        <v>0</v>
      </c>
      <c r="H10" s="110">
        <f t="shared" ref="H10:H17" si="0">G10*85.41%</f>
        <v>0</v>
      </c>
      <c r="I10" s="111">
        <f t="shared" ref="I10:I17" si="1">(H10+G10)*F10</f>
        <v>0</v>
      </c>
    </row>
    <row r="11" spans="1:9" x14ac:dyDescent="0.3">
      <c r="A11" s="106" t="s">
        <v>82</v>
      </c>
      <c r="B11" s="331" t="s">
        <v>45</v>
      </c>
      <c r="C11" s="332"/>
      <c r="D11" s="333"/>
      <c r="E11" s="107" t="s">
        <v>75</v>
      </c>
      <c r="F11" s="108">
        <v>1</v>
      </c>
      <c r="G11" s="109">
        <f>'Tabela de Salários '!F15</f>
        <v>0</v>
      </c>
      <c r="H11" s="110">
        <f t="shared" si="0"/>
        <v>0</v>
      </c>
      <c r="I11" s="111">
        <f t="shared" si="1"/>
        <v>0</v>
      </c>
    </row>
    <row r="12" spans="1:9" x14ac:dyDescent="0.3">
      <c r="A12" s="106" t="s">
        <v>84</v>
      </c>
      <c r="B12" s="331" t="s">
        <v>47</v>
      </c>
      <c r="C12" s="332"/>
      <c r="D12" s="333"/>
      <c r="E12" s="107" t="s">
        <v>75</v>
      </c>
      <c r="F12" s="108">
        <v>4</v>
      </c>
      <c r="G12" s="109">
        <f>'Tabela de Salários '!F17</f>
        <v>0</v>
      </c>
      <c r="H12" s="110">
        <f t="shared" si="0"/>
        <v>0</v>
      </c>
      <c r="I12" s="111">
        <f t="shared" si="1"/>
        <v>0</v>
      </c>
    </row>
    <row r="13" spans="1:9" x14ac:dyDescent="0.3">
      <c r="A13" s="106" t="s">
        <v>98</v>
      </c>
      <c r="B13" s="331" t="s">
        <v>48</v>
      </c>
      <c r="C13" s="332"/>
      <c r="D13" s="333"/>
      <c r="E13" s="107" t="s">
        <v>75</v>
      </c>
      <c r="F13" s="108">
        <v>1</v>
      </c>
      <c r="G13" s="109">
        <f>'Tabela de Salários '!F18</f>
        <v>0</v>
      </c>
      <c r="H13" s="110">
        <f t="shared" si="0"/>
        <v>0</v>
      </c>
      <c r="I13" s="111">
        <f t="shared" si="1"/>
        <v>0</v>
      </c>
    </row>
    <row r="14" spans="1:9" x14ac:dyDescent="0.3">
      <c r="A14" s="106" t="s">
        <v>100</v>
      </c>
      <c r="B14" s="331" t="s">
        <v>49</v>
      </c>
      <c r="C14" s="332"/>
      <c r="D14" s="333"/>
      <c r="E14" s="107" t="s">
        <v>75</v>
      </c>
      <c r="F14" s="108">
        <v>2</v>
      </c>
      <c r="G14" s="109">
        <f>'Tabela de Salários '!F19</f>
        <v>0</v>
      </c>
      <c r="H14" s="110">
        <f t="shared" si="0"/>
        <v>0</v>
      </c>
      <c r="I14" s="111">
        <f t="shared" si="1"/>
        <v>0</v>
      </c>
    </row>
    <row r="15" spans="1:9" x14ac:dyDescent="0.3">
      <c r="A15" s="106" t="s">
        <v>102</v>
      </c>
      <c r="B15" s="273" t="s">
        <v>50</v>
      </c>
      <c r="C15" s="274"/>
      <c r="D15" s="275"/>
      <c r="E15" s="107" t="s">
        <v>75</v>
      </c>
      <c r="F15" s="108">
        <v>2</v>
      </c>
      <c r="G15" s="109">
        <f>'Tabela de Salários '!F20</f>
        <v>0</v>
      </c>
      <c r="H15" s="110">
        <f t="shared" si="0"/>
        <v>0</v>
      </c>
      <c r="I15" s="111">
        <f t="shared" si="1"/>
        <v>0</v>
      </c>
    </row>
    <row r="16" spans="1:9" x14ac:dyDescent="0.3">
      <c r="A16" s="106" t="s">
        <v>104</v>
      </c>
      <c r="B16" s="331" t="s">
        <v>52</v>
      </c>
      <c r="C16" s="332"/>
      <c r="D16" s="333"/>
      <c r="E16" s="107" t="s">
        <v>75</v>
      </c>
      <c r="F16" s="108">
        <v>2</v>
      </c>
      <c r="G16" s="109">
        <f>'Tabela de Salários '!F21</f>
        <v>0</v>
      </c>
      <c r="H16" s="110">
        <f t="shared" si="0"/>
        <v>0</v>
      </c>
      <c r="I16" s="111">
        <f t="shared" si="1"/>
        <v>0</v>
      </c>
    </row>
    <row r="17" spans="1:12" x14ac:dyDescent="0.3">
      <c r="A17" s="106" t="s">
        <v>107</v>
      </c>
      <c r="B17" s="331" t="s">
        <v>53</v>
      </c>
      <c r="C17" s="332"/>
      <c r="D17" s="333"/>
      <c r="E17" s="107" t="s">
        <v>75</v>
      </c>
      <c r="F17" s="108">
        <v>1</v>
      </c>
      <c r="G17" s="109">
        <f>'Tabela de Salários '!F22</f>
        <v>0</v>
      </c>
      <c r="H17" s="110">
        <f t="shared" si="0"/>
        <v>0</v>
      </c>
      <c r="I17" s="111">
        <f t="shared" si="1"/>
        <v>0</v>
      </c>
    </row>
    <row r="18" spans="1:12" x14ac:dyDescent="0.3">
      <c r="A18" s="279" t="s">
        <v>86</v>
      </c>
      <c r="B18" s="279"/>
      <c r="C18" s="279"/>
      <c r="D18" s="279"/>
      <c r="E18" s="279"/>
      <c r="F18" s="279"/>
      <c r="G18" s="279"/>
      <c r="H18" s="279"/>
      <c r="I18" s="112">
        <f>SUM(I9:I17)</f>
        <v>0</v>
      </c>
    </row>
    <row r="19" spans="1:12" s="133" customFormat="1" ht="29.25" customHeight="1" x14ac:dyDescent="0.3">
      <c r="A19" s="113" t="s">
        <v>134</v>
      </c>
      <c r="B19" s="263" t="s">
        <v>135</v>
      </c>
      <c r="C19" s="263"/>
      <c r="D19" s="263"/>
      <c r="E19" s="283" t="s">
        <v>88</v>
      </c>
      <c r="F19" s="283"/>
      <c r="G19" s="114" t="s">
        <v>89</v>
      </c>
      <c r="H19" s="101" t="s">
        <v>90</v>
      </c>
      <c r="I19" s="102" t="s">
        <v>79</v>
      </c>
    </row>
    <row r="20" spans="1:12" x14ac:dyDescent="0.3">
      <c r="A20" s="106" t="s">
        <v>80</v>
      </c>
      <c r="B20" s="273" t="str">
        <f>'Pintura de meio '!B14</f>
        <v xml:space="preserve">Vale Alimentação </v>
      </c>
      <c r="C20" s="274"/>
      <c r="D20" s="275"/>
      <c r="E20" s="281">
        <v>1</v>
      </c>
      <c r="F20" s="282"/>
      <c r="G20" s="142">
        <f>SUM(F9:F17)</f>
        <v>15</v>
      </c>
      <c r="H20" s="143"/>
      <c r="I20" s="144">
        <f>H20*G20*E20*0.95</f>
        <v>0</v>
      </c>
    </row>
    <row r="21" spans="1:12" x14ac:dyDescent="0.3">
      <c r="A21" s="106" t="s">
        <v>81</v>
      </c>
      <c r="B21" s="273" t="str">
        <f>'Pintura de meio '!B15</f>
        <v xml:space="preserve">Vale Lanche  </v>
      </c>
      <c r="C21" s="274"/>
      <c r="D21" s="275"/>
      <c r="E21" s="281">
        <v>22</v>
      </c>
      <c r="F21" s="282"/>
      <c r="G21" s="115">
        <f>SUM(F9:F17)</f>
        <v>15</v>
      </c>
      <c r="H21" s="116"/>
      <c r="I21" s="144">
        <f>E21*G21*H21</f>
        <v>0</v>
      </c>
    </row>
    <row r="22" spans="1:12" x14ac:dyDescent="0.3">
      <c r="A22" s="106" t="s">
        <v>82</v>
      </c>
      <c r="B22" s="273" t="str">
        <f>'Pintura de meio '!B16</f>
        <v xml:space="preserve">Vale Gás </v>
      </c>
      <c r="C22" s="274"/>
      <c r="D22" s="275"/>
      <c r="E22" s="281">
        <v>1</v>
      </c>
      <c r="F22" s="282"/>
      <c r="G22" s="115">
        <f>SUM(F9:F17)</f>
        <v>15</v>
      </c>
      <c r="H22" s="116"/>
      <c r="I22" s="144">
        <f t="shared" ref="I22:I25" si="2">E22*G22*H22</f>
        <v>0</v>
      </c>
    </row>
    <row r="23" spans="1:12" x14ac:dyDescent="0.3">
      <c r="A23" s="106" t="s">
        <v>84</v>
      </c>
      <c r="B23" s="273" t="str">
        <f>'Pintura de meio '!B17</f>
        <v xml:space="preserve">Assiduidade </v>
      </c>
      <c r="C23" s="274"/>
      <c r="D23" s="275"/>
      <c r="E23" s="281">
        <v>1</v>
      </c>
      <c r="F23" s="282"/>
      <c r="G23" s="115">
        <f>SUM(F9:F17)</f>
        <v>15</v>
      </c>
      <c r="H23" s="116"/>
      <c r="I23" s="144">
        <f t="shared" si="2"/>
        <v>0</v>
      </c>
    </row>
    <row r="24" spans="1:12" x14ac:dyDescent="0.3">
      <c r="A24" s="106" t="s">
        <v>98</v>
      </c>
      <c r="B24" s="273" t="str">
        <f>'Pintura de meio '!B18</f>
        <v xml:space="preserve">Bonificação de não Ausência </v>
      </c>
      <c r="C24" s="274"/>
      <c r="D24" s="275"/>
      <c r="E24" s="281">
        <v>1</v>
      </c>
      <c r="F24" s="282"/>
      <c r="G24" s="115">
        <f>G23</f>
        <v>15</v>
      </c>
      <c r="H24" s="116"/>
      <c r="I24" s="144">
        <f t="shared" si="2"/>
        <v>0</v>
      </c>
    </row>
    <row r="25" spans="1:12" x14ac:dyDescent="0.3">
      <c r="A25" s="106" t="s">
        <v>100</v>
      </c>
      <c r="B25" s="273" t="str">
        <f>'Pintura de meio '!B19</f>
        <v>Auxilio Funeral</v>
      </c>
      <c r="C25" s="274"/>
      <c r="D25" s="275"/>
      <c r="E25" s="281">
        <v>1</v>
      </c>
      <c r="F25" s="282"/>
      <c r="G25" s="115">
        <f>G24</f>
        <v>15</v>
      </c>
      <c r="H25" s="116"/>
      <c r="I25" s="144">
        <f t="shared" si="2"/>
        <v>0</v>
      </c>
    </row>
    <row r="26" spans="1:12" x14ac:dyDescent="0.3">
      <c r="A26" s="106" t="s">
        <v>102</v>
      </c>
      <c r="B26" s="119" t="str">
        <f>'Pintura de meio '!B20</f>
        <v>Vale Transporte</v>
      </c>
      <c r="C26" s="119" t="str">
        <f t="shared" ref="C26:C34" si="3">B9</f>
        <v>Gerente Operacional</v>
      </c>
      <c r="D26" s="120">
        <f>'Tabela de Salários '!C13</f>
        <v>0</v>
      </c>
      <c r="E26" s="281">
        <v>44</v>
      </c>
      <c r="F26" s="282"/>
      <c r="G26" s="115">
        <f t="shared" ref="G26:G34" si="4">F9</f>
        <v>1</v>
      </c>
      <c r="H26" s="116"/>
      <c r="I26" s="144">
        <f t="shared" ref="I26:I34" si="5">G26*H26</f>
        <v>0</v>
      </c>
      <c r="K26" s="121"/>
      <c r="L26" s="121"/>
    </row>
    <row r="27" spans="1:12" x14ac:dyDescent="0.3">
      <c r="A27" s="106" t="s">
        <v>104</v>
      </c>
      <c r="B27" s="119" t="str">
        <f>'Pintura de meio '!B20</f>
        <v>Vale Transporte</v>
      </c>
      <c r="C27" s="119" t="str">
        <f t="shared" si="3"/>
        <v>Gerente Administrativo</v>
      </c>
      <c r="D27" s="120">
        <f>'Tabela de Salários '!C14</f>
        <v>0</v>
      </c>
      <c r="E27" s="281">
        <v>44</v>
      </c>
      <c r="F27" s="282"/>
      <c r="G27" s="115">
        <f t="shared" si="4"/>
        <v>1</v>
      </c>
      <c r="H27" s="116"/>
      <c r="I27" s="144">
        <f t="shared" si="5"/>
        <v>0</v>
      </c>
    </row>
    <row r="28" spans="1:12" x14ac:dyDescent="0.3">
      <c r="A28" s="106" t="s">
        <v>107</v>
      </c>
      <c r="B28" s="119" t="str">
        <f>B26</f>
        <v>Vale Transporte</v>
      </c>
      <c r="C28" s="119" t="str">
        <f t="shared" si="3"/>
        <v>Gerente de Recursos Humanos</v>
      </c>
      <c r="D28" s="120">
        <f>'Tabela de Salários '!C15</f>
        <v>0</v>
      </c>
      <c r="E28" s="281">
        <v>44</v>
      </c>
      <c r="F28" s="282"/>
      <c r="G28" s="115">
        <f t="shared" si="4"/>
        <v>1</v>
      </c>
      <c r="H28" s="116"/>
      <c r="I28" s="144">
        <f t="shared" si="5"/>
        <v>0</v>
      </c>
    </row>
    <row r="29" spans="1:12" x14ac:dyDescent="0.3">
      <c r="A29" s="106" t="s">
        <v>109</v>
      </c>
      <c r="B29" s="119" t="str">
        <f t="shared" ref="B29:B34" si="6">B28</f>
        <v>Vale Transporte</v>
      </c>
      <c r="C29" s="119" t="str">
        <f t="shared" si="3"/>
        <v>Auxiliar administrativo</v>
      </c>
      <c r="D29" s="120">
        <f>'Tabela de Salários '!C17</f>
        <v>0</v>
      </c>
      <c r="E29" s="281">
        <v>44</v>
      </c>
      <c r="F29" s="282"/>
      <c r="G29" s="115">
        <f t="shared" si="4"/>
        <v>4</v>
      </c>
      <c r="H29" s="116"/>
      <c r="I29" s="144">
        <f t="shared" si="5"/>
        <v>0</v>
      </c>
    </row>
    <row r="30" spans="1:12" x14ac:dyDescent="0.3">
      <c r="A30" s="106" t="s">
        <v>111</v>
      </c>
      <c r="B30" s="119" t="str">
        <f t="shared" si="6"/>
        <v>Vale Transporte</v>
      </c>
      <c r="C30" s="119" t="str">
        <f t="shared" si="3"/>
        <v>Técnico Segurança Trabalho</v>
      </c>
      <c r="D30" s="120">
        <f>'Tabela de Salários '!C18</f>
        <v>0</v>
      </c>
      <c r="E30" s="281">
        <v>44</v>
      </c>
      <c r="F30" s="282"/>
      <c r="G30" s="115">
        <f t="shared" si="4"/>
        <v>1</v>
      </c>
      <c r="H30" s="116"/>
      <c r="I30" s="144">
        <f t="shared" si="5"/>
        <v>0</v>
      </c>
    </row>
    <row r="31" spans="1:12" x14ac:dyDescent="0.3">
      <c r="A31" s="106" t="s">
        <v>113</v>
      </c>
      <c r="B31" s="119" t="str">
        <f t="shared" si="6"/>
        <v>Vale Transporte</v>
      </c>
      <c r="C31" s="119" t="str">
        <f t="shared" si="3"/>
        <v>Vigia e/ou porteiro (desarmada) (12X36) diurno</v>
      </c>
      <c r="D31" s="120">
        <f>'Tabela de Salários '!C19</f>
        <v>0</v>
      </c>
      <c r="E31" s="281">
        <v>44</v>
      </c>
      <c r="F31" s="282"/>
      <c r="G31" s="115">
        <f t="shared" si="4"/>
        <v>2</v>
      </c>
      <c r="H31" s="116"/>
      <c r="I31" s="144">
        <f t="shared" si="5"/>
        <v>0</v>
      </c>
    </row>
    <row r="32" spans="1:12" x14ac:dyDescent="0.3">
      <c r="A32" s="106" t="s">
        <v>115</v>
      </c>
      <c r="B32" s="119" t="str">
        <f t="shared" si="6"/>
        <v>Vale Transporte</v>
      </c>
      <c r="C32" s="119" t="str">
        <f t="shared" si="3"/>
        <v>Vigia e/ou porteiro (desarmada) (12X36) norturno</v>
      </c>
      <c r="D32" s="120">
        <f>'Tabela de Salários '!C20</f>
        <v>0</v>
      </c>
      <c r="E32" s="281">
        <v>44</v>
      </c>
      <c r="F32" s="282"/>
      <c r="G32" s="115">
        <f t="shared" si="4"/>
        <v>2</v>
      </c>
      <c r="H32" s="116"/>
      <c r="I32" s="144">
        <f t="shared" si="5"/>
        <v>0</v>
      </c>
    </row>
    <row r="33" spans="1:14" x14ac:dyDescent="0.3">
      <c r="A33" s="106" t="s">
        <v>117</v>
      </c>
      <c r="B33" s="60" t="str">
        <f t="shared" si="6"/>
        <v>Vale Transporte</v>
      </c>
      <c r="C33" s="119" t="str">
        <f t="shared" si="3"/>
        <v>Lavador de Veículos</v>
      </c>
      <c r="D33" s="120">
        <f>'Tabela de Salários '!C21</f>
        <v>0</v>
      </c>
      <c r="E33" s="281">
        <v>44</v>
      </c>
      <c r="F33" s="282"/>
      <c r="G33" s="115">
        <f t="shared" si="4"/>
        <v>2</v>
      </c>
      <c r="H33" s="116"/>
      <c r="I33" s="144">
        <f t="shared" si="5"/>
        <v>0</v>
      </c>
    </row>
    <row r="34" spans="1:14" x14ac:dyDescent="0.3">
      <c r="A34" s="106" t="s">
        <v>137</v>
      </c>
      <c r="B34" s="119" t="str">
        <f t="shared" si="6"/>
        <v>Vale Transporte</v>
      </c>
      <c r="C34" s="119" t="str">
        <f t="shared" si="3"/>
        <v>Mecânico de manutenção de automóveis (carga leve ou pesada)</v>
      </c>
      <c r="D34" s="120">
        <f>'Tabela de Salários '!C22</f>
        <v>0</v>
      </c>
      <c r="E34" s="281">
        <v>44</v>
      </c>
      <c r="F34" s="282"/>
      <c r="G34" s="115">
        <f t="shared" si="4"/>
        <v>1</v>
      </c>
      <c r="H34" s="116"/>
      <c r="I34" s="144">
        <f t="shared" si="5"/>
        <v>0</v>
      </c>
    </row>
    <row r="35" spans="1:14" ht="16.5" customHeight="1" x14ac:dyDescent="0.3">
      <c r="A35" s="106" t="s">
        <v>139</v>
      </c>
      <c r="B35" s="265" t="str">
        <f>'Pintura de meio '!B23</f>
        <v>Ppra/pcmso (por pessoa)</v>
      </c>
      <c r="C35" s="265"/>
      <c r="D35" s="265"/>
      <c r="E35" s="280">
        <v>1</v>
      </c>
      <c r="F35" s="280"/>
      <c r="G35" s="115">
        <f>SUM(F9:F17)</f>
        <v>15</v>
      </c>
      <c r="H35" s="116"/>
      <c r="I35" s="144">
        <f>H35*G35*E35</f>
        <v>0</v>
      </c>
    </row>
    <row r="36" spans="1:14" ht="20.25" customHeight="1" x14ac:dyDescent="0.3">
      <c r="A36" s="106" t="s">
        <v>140</v>
      </c>
      <c r="B36" s="265" t="str">
        <f>'Pintura de meio '!B24</f>
        <v>Seguro de vida (por pessoa)</v>
      </c>
      <c r="C36" s="265"/>
      <c r="D36" s="265"/>
      <c r="E36" s="280">
        <v>1</v>
      </c>
      <c r="F36" s="280"/>
      <c r="G36" s="115">
        <f>G35</f>
        <v>15</v>
      </c>
      <c r="H36" s="116"/>
      <c r="I36" s="144">
        <f>H36*G36*E36</f>
        <v>0</v>
      </c>
    </row>
    <row r="37" spans="1:14" ht="15.75" customHeight="1" x14ac:dyDescent="0.3">
      <c r="A37" s="106" t="s">
        <v>144</v>
      </c>
      <c r="B37" s="265" t="str">
        <f>'Pintura de meio '!B25</f>
        <v>Exames admissionais , demissionais e periódicos (por pessoa)</v>
      </c>
      <c r="C37" s="265"/>
      <c r="D37" s="265"/>
      <c r="E37" s="280">
        <v>1</v>
      </c>
      <c r="F37" s="280"/>
      <c r="G37" s="115">
        <f>G35</f>
        <v>15</v>
      </c>
      <c r="H37" s="116"/>
      <c r="I37" s="144">
        <f>E37*G37*H37</f>
        <v>0</v>
      </c>
    </row>
    <row r="38" spans="1:14" ht="15.75" customHeight="1" x14ac:dyDescent="0.3">
      <c r="A38" s="106" t="s">
        <v>145</v>
      </c>
      <c r="B38" s="265" t="str">
        <f>'Pintura de meio '!B26</f>
        <v>Cota de aprendizagem (por pessoa )</v>
      </c>
      <c r="C38" s="265"/>
      <c r="D38" s="265"/>
      <c r="E38" s="280">
        <v>1</v>
      </c>
      <c r="F38" s="280"/>
      <c r="G38" s="115">
        <f>G35</f>
        <v>15</v>
      </c>
      <c r="H38" s="116"/>
      <c r="I38" s="117">
        <f>E38*G38*H38</f>
        <v>0</v>
      </c>
    </row>
    <row r="39" spans="1:14" ht="15.75" customHeight="1" x14ac:dyDescent="0.3">
      <c r="A39" s="106" t="s">
        <v>188</v>
      </c>
      <c r="B39" s="265" t="str">
        <f>'Pintura de meio '!B27</f>
        <v>Plano odontológico (por pessoa)</v>
      </c>
      <c r="C39" s="265"/>
      <c r="D39" s="265"/>
      <c r="E39" s="280">
        <v>1</v>
      </c>
      <c r="F39" s="280"/>
      <c r="G39" s="115">
        <f>G35</f>
        <v>15</v>
      </c>
      <c r="H39" s="116"/>
      <c r="I39" s="117">
        <f>E39*G39*H39</f>
        <v>0</v>
      </c>
    </row>
    <row r="40" spans="1:14" x14ac:dyDescent="0.3">
      <c r="A40" s="106" t="s">
        <v>189</v>
      </c>
      <c r="B40" s="119" t="s">
        <v>138</v>
      </c>
      <c r="C40" s="119" t="str">
        <f t="shared" ref="C40:C48" si="7">B9</f>
        <v>Gerente Operacional</v>
      </c>
      <c r="D40" s="120">
        <f t="shared" ref="D40:D48" si="8">D26</f>
        <v>0</v>
      </c>
      <c r="E40" s="280">
        <v>1</v>
      </c>
      <c r="F40" s="280"/>
      <c r="G40" s="145">
        <f t="shared" ref="G40:G48" si="9">F9</f>
        <v>1</v>
      </c>
      <c r="H40" s="146"/>
      <c r="I40" s="144">
        <f>G40*H40</f>
        <v>0</v>
      </c>
      <c r="K40" s="121"/>
      <c r="L40" s="121"/>
      <c r="N40" s="121"/>
    </row>
    <row r="41" spans="1:14" x14ac:dyDescent="0.3">
      <c r="A41" s="106" t="s">
        <v>190</v>
      </c>
      <c r="B41" s="119" t="s">
        <v>138</v>
      </c>
      <c r="C41" s="119" t="str">
        <f t="shared" si="7"/>
        <v>Gerente Administrativo</v>
      </c>
      <c r="D41" s="120">
        <f t="shared" si="8"/>
        <v>0</v>
      </c>
      <c r="E41" s="280">
        <v>1</v>
      </c>
      <c r="F41" s="280"/>
      <c r="G41" s="145">
        <f t="shared" si="9"/>
        <v>1</v>
      </c>
      <c r="H41" s="146"/>
      <c r="I41" s="144">
        <f t="shared" ref="I41:I48" si="10">G41*H41</f>
        <v>0</v>
      </c>
    </row>
    <row r="42" spans="1:14" x14ac:dyDescent="0.3">
      <c r="A42" s="106" t="s">
        <v>191</v>
      </c>
      <c r="B42" s="119" t="s">
        <v>138</v>
      </c>
      <c r="C42" s="119" t="str">
        <f t="shared" si="7"/>
        <v>Gerente de Recursos Humanos</v>
      </c>
      <c r="D42" s="120">
        <f t="shared" si="8"/>
        <v>0</v>
      </c>
      <c r="E42" s="280">
        <v>1</v>
      </c>
      <c r="F42" s="280"/>
      <c r="G42" s="145">
        <f t="shared" si="9"/>
        <v>1</v>
      </c>
      <c r="H42" s="146"/>
      <c r="I42" s="144">
        <f t="shared" si="10"/>
        <v>0</v>
      </c>
    </row>
    <row r="43" spans="1:14" x14ac:dyDescent="0.3">
      <c r="A43" s="106" t="s">
        <v>192</v>
      </c>
      <c r="B43" s="119" t="s">
        <v>138</v>
      </c>
      <c r="C43" s="119" t="str">
        <f t="shared" si="7"/>
        <v>Auxiliar administrativo</v>
      </c>
      <c r="D43" s="120">
        <f t="shared" si="8"/>
        <v>0</v>
      </c>
      <c r="E43" s="280">
        <v>1</v>
      </c>
      <c r="F43" s="280"/>
      <c r="G43" s="145">
        <f t="shared" si="9"/>
        <v>4</v>
      </c>
      <c r="H43" s="146"/>
      <c r="I43" s="144">
        <f t="shared" si="10"/>
        <v>0</v>
      </c>
    </row>
    <row r="44" spans="1:14" x14ac:dyDescent="0.3">
      <c r="A44" s="106" t="s">
        <v>193</v>
      </c>
      <c r="B44" s="119" t="s">
        <v>138</v>
      </c>
      <c r="C44" s="119" t="str">
        <f t="shared" si="7"/>
        <v>Técnico Segurança Trabalho</v>
      </c>
      <c r="D44" s="120">
        <f t="shared" si="8"/>
        <v>0</v>
      </c>
      <c r="E44" s="280">
        <v>1</v>
      </c>
      <c r="F44" s="280"/>
      <c r="G44" s="145">
        <f t="shared" si="9"/>
        <v>1</v>
      </c>
      <c r="H44" s="146"/>
      <c r="I44" s="144">
        <f t="shared" si="10"/>
        <v>0</v>
      </c>
    </row>
    <row r="45" spans="1:14" x14ac:dyDescent="0.3">
      <c r="A45" s="106" t="s">
        <v>194</v>
      </c>
      <c r="B45" s="119" t="s">
        <v>138</v>
      </c>
      <c r="C45" s="119" t="str">
        <f t="shared" si="7"/>
        <v>Vigia e/ou porteiro (desarmada) (12X36) diurno</v>
      </c>
      <c r="D45" s="120">
        <f t="shared" si="8"/>
        <v>0</v>
      </c>
      <c r="E45" s="280">
        <v>1</v>
      </c>
      <c r="F45" s="280"/>
      <c r="G45" s="145">
        <f t="shared" si="9"/>
        <v>2</v>
      </c>
      <c r="H45" s="146"/>
      <c r="I45" s="144">
        <f t="shared" si="10"/>
        <v>0</v>
      </c>
    </row>
    <row r="46" spans="1:14" x14ac:dyDescent="0.3">
      <c r="A46" s="106" t="s">
        <v>195</v>
      </c>
      <c r="B46" s="119" t="s">
        <v>138</v>
      </c>
      <c r="C46" s="119" t="str">
        <f t="shared" si="7"/>
        <v>Vigia e/ou porteiro (desarmada) (12X36) norturno</v>
      </c>
      <c r="D46" s="120">
        <f t="shared" si="8"/>
        <v>0</v>
      </c>
      <c r="E46" s="280">
        <v>1</v>
      </c>
      <c r="F46" s="280"/>
      <c r="G46" s="145">
        <f t="shared" si="9"/>
        <v>2</v>
      </c>
      <c r="H46" s="146"/>
      <c r="I46" s="144">
        <f t="shared" si="10"/>
        <v>0</v>
      </c>
    </row>
    <row r="47" spans="1:14" x14ac:dyDescent="0.3">
      <c r="A47" s="106" t="s">
        <v>196</v>
      </c>
      <c r="B47" s="119" t="s">
        <v>138</v>
      </c>
      <c r="C47" s="119" t="str">
        <f t="shared" si="7"/>
        <v>Lavador de Veículos</v>
      </c>
      <c r="D47" s="120">
        <f t="shared" si="8"/>
        <v>0</v>
      </c>
      <c r="E47" s="280">
        <v>1</v>
      </c>
      <c r="F47" s="280"/>
      <c r="G47" s="145">
        <f t="shared" si="9"/>
        <v>2</v>
      </c>
      <c r="H47" s="146"/>
      <c r="I47" s="144">
        <f t="shared" si="10"/>
        <v>0</v>
      </c>
    </row>
    <row r="48" spans="1:14" x14ac:dyDescent="0.3">
      <c r="A48" s="106" t="s">
        <v>197</v>
      </c>
      <c r="B48" s="119" t="s">
        <v>138</v>
      </c>
      <c r="C48" s="119" t="str">
        <f t="shared" si="7"/>
        <v>Mecânico de manutenção de automóveis (carga leve ou pesada)</v>
      </c>
      <c r="D48" s="120">
        <f t="shared" si="8"/>
        <v>0</v>
      </c>
      <c r="E48" s="280">
        <v>1</v>
      </c>
      <c r="F48" s="280"/>
      <c r="G48" s="145">
        <f t="shared" si="9"/>
        <v>1</v>
      </c>
      <c r="H48" s="146"/>
      <c r="I48" s="144">
        <f t="shared" si="10"/>
        <v>0</v>
      </c>
    </row>
    <row r="49" spans="1:19" ht="21.75" customHeight="1" x14ac:dyDescent="0.3">
      <c r="A49" s="279" t="s">
        <v>86</v>
      </c>
      <c r="B49" s="279"/>
      <c r="C49" s="279"/>
      <c r="D49" s="279"/>
      <c r="E49" s="279"/>
      <c r="F49" s="279"/>
      <c r="G49" s="279"/>
      <c r="H49" s="279"/>
      <c r="I49" s="112">
        <f>SUM(I20:I48)</f>
        <v>0</v>
      </c>
    </row>
    <row r="50" spans="1:19" s="133" customFormat="1" ht="45.75" customHeight="1" x14ac:dyDescent="0.2">
      <c r="A50" s="103" t="s">
        <v>2</v>
      </c>
      <c r="B50" s="271" t="s">
        <v>92</v>
      </c>
      <c r="C50" s="271"/>
      <c r="D50" s="271"/>
      <c r="E50" s="272" t="s">
        <v>93</v>
      </c>
      <c r="F50" s="272"/>
      <c r="G50" s="104" t="s">
        <v>89</v>
      </c>
      <c r="H50" s="103" t="s">
        <v>90</v>
      </c>
      <c r="I50" s="122" t="s">
        <v>79</v>
      </c>
    </row>
    <row r="51" spans="1:19" x14ac:dyDescent="0.3">
      <c r="A51" s="106" t="s">
        <v>80</v>
      </c>
      <c r="B51" s="265" t="s">
        <v>94</v>
      </c>
      <c r="C51" s="265"/>
      <c r="D51" s="265"/>
      <c r="E51" s="266">
        <v>6</v>
      </c>
      <c r="F51" s="266"/>
      <c r="G51" s="115">
        <f>F12+F13+F14+F15+F16+F17+F11+F9+F10</f>
        <v>15</v>
      </c>
      <c r="H51" s="116">
        <f>'Pintura de meio '!H33</f>
        <v>0</v>
      </c>
      <c r="I51" s="116">
        <f t="shared" ref="I51:I52" si="11">H51*G51*E51</f>
        <v>0</v>
      </c>
      <c r="J51" s="123"/>
    </row>
    <row r="52" spans="1:19" ht="18" customHeight="1" x14ac:dyDescent="0.3">
      <c r="A52" s="106" t="s">
        <v>81</v>
      </c>
      <c r="B52" s="265" t="s">
        <v>95</v>
      </c>
      <c r="C52" s="265"/>
      <c r="D52" s="265"/>
      <c r="E52" s="266">
        <v>6</v>
      </c>
      <c r="F52" s="266"/>
      <c r="G52" s="115">
        <f>G51</f>
        <v>15</v>
      </c>
      <c r="H52" s="116">
        <f>'Pintura de meio '!H34</f>
        <v>0</v>
      </c>
      <c r="I52" s="116">
        <f t="shared" si="11"/>
        <v>0</v>
      </c>
      <c r="J52" s="123"/>
    </row>
    <row r="53" spans="1:19" x14ac:dyDescent="0.3">
      <c r="A53" s="263" t="s">
        <v>119</v>
      </c>
      <c r="B53" s="263"/>
      <c r="C53" s="263"/>
      <c r="D53" s="263"/>
      <c r="E53" s="263"/>
      <c r="F53" s="263"/>
      <c r="G53" s="263"/>
      <c r="H53" s="263"/>
      <c r="I53" s="125">
        <f>SUM(I51:I52)</f>
        <v>0</v>
      </c>
      <c r="J53" s="123"/>
      <c r="P53" s="147"/>
      <c r="Q53" s="147"/>
      <c r="R53" s="147"/>
      <c r="S53" s="147"/>
    </row>
    <row r="54" spans="1:19" x14ac:dyDescent="0.3">
      <c r="A54" s="263" t="s">
        <v>120</v>
      </c>
      <c r="B54" s="263"/>
      <c r="C54" s="263"/>
      <c r="D54" s="263"/>
      <c r="E54" s="263"/>
      <c r="F54" s="263"/>
      <c r="G54" s="263"/>
      <c r="H54" s="263"/>
      <c r="I54" s="125">
        <f>I53/12</f>
        <v>0</v>
      </c>
      <c r="J54" s="123"/>
      <c r="P54" s="147"/>
      <c r="Q54" s="147"/>
      <c r="R54" s="147"/>
      <c r="S54" s="147"/>
    </row>
    <row r="55" spans="1:19" s="133" customFormat="1" ht="45.75" customHeight="1" x14ac:dyDescent="0.2">
      <c r="A55" s="103" t="s">
        <v>2</v>
      </c>
      <c r="B55" s="271" t="s">
        <v>121</v>
      </c>
      <c r="C55" s="271"/>
      <c r="D55" s="271"/>
      <c r="E55" s="272" t="s">
        <v>76</v>
      </c>
      <c r="F55" s="272"/>
      <c r="G55" s="322" t="s">
        <v>122</v>
      </c>
      <c r="H55" s="323"/>
      <c r="I55" s="122" t="s">
        <v>79</v>
      </c>
    </row>
    <row r="56" spans="1:19" x14ac:dyDescent="0.3">
      <c r="A56" s="106" t="s">
        <v>155</v>
      </c>
      <c r="B56" s="265" t="s">
        <v>198</v>
      </c>
      <c r="C56" s="265"/>
      <c r="D56" s="265"/>
      <c r="E56" s="266">
        <v>1</v>
      </c>
      <c r="F56" s="266"/>
      <c r="G56" s="329"/>
      <c r="H56" s="330"/>
      <c r="I56" s="116">
        <f>E56*G56</f>
        <v>0</v>
      </c>
      <c r="J56" s="123"/>
    </row>
    <row r="57" spans="1:19" x14ac:dyDescent="0.3">
      <c r="A57" s="263" t="s">
        <v>199</v>
      </c>
      <c r="B57" s="263"/>
      <c r="C57" s="263"/>
      <c r="D57" s="263"/>
      <c r="E57" s="263"/>
      <c r="F57" s="263"/>
      <c r="G57" s="263"/>
      <c r="H57" s="263"/>
      <c r="I57" s="125">
        <f>I56</f>
        <v>0</v>
      </c>
      <c r="J57" s="123"/>
    </row>
    <row r="58" spans="1:19" s="133" customFormat="1" ht="45.75" customHeight="1" x14ac:dyDescent="0.2">
      <c r="A58" s="103" t="s">
        <v>2</v>
      </c>
      <c r="B58" s="271" t="s">
        <v>200</v>
      </c>
      <c r="C58" s="271"/>
      <c r="D58" s="271"/>
      <c r="E58" s="272" t="s">
        <v>76</v>
      </c>
      <c r="F58" s="272"/>
      <c r="G58" s="272" t="s">
        <v>122</v>
      </c>
      <c r="H58" s="272"/>
      <c r="I58" s="103" t="s">
        <v>79</v>
      </c>
    </row>
    <row r="59" spans="1:19" s="133" customFormat="1" ht="15.75" customHeight="1" x14ac:dyDescent="0.2">
      <c r="A59" s="103">
        <v>1</v>
      </c>
      <c r="B59" s="319" t="s">
        <v>201</v>
      </c>
      <c r="C59" s="320"/>
      <c r="D59" s="321"/>
      <c r="E59" s="322">
        <v>1</v>
      </c>
      <c r="F59" s="323"/>
      <c r="G59" s="324"/>
      <c r="H59" s="325"/>
      <c r="I59" s="148">
        <f>G59</f>
        <v>0</v>
      </c>
      <c r="J59" s="149"/>
    </row>
    <row r="60" spans="1:19" s="133" customFormat="1" x14ac:dyDescent="0.2">
      <c r="A60" s="107">
        <v>2</v>
      </c>
      <c r="B60" s="326" t="s">
        <v>202</v>
      </c>
      <c r="C60" s="326"/>
      <c r="D60" s="326"/>
      <c r="E60" s="327">
        <v>8</v>
      </c>
      <c r="F60" s="327"/>
      <c r="G60" s="328"/>
      <c r="H60" s="328"/>
      <c r="I60" s="150">
        <f>G60*E60*22</f>
        <v>0</v>
      </c>
      <c r="J60" s="149"/>
    </row>
    <row r="61" spans="1:19" x14ac:dyDescent="0.3">
      <c r="A61" s="263" t="s">
        <v>203</v>
      </c>
      <c r="B61" s="263"/>
      <c r="C61" s="263"/>
      <c r="D61" s="263"/>
      <c r="E61" s="263"/>
      <c r="F61" s="263"/>
      <c r="G61" s="263"/>
      <c r="H61" s="263"/>
      <c r="I61" s="125">
        <f>I59+I60</f>
        <v>0</v>
      </c>
      <c r="J61" s="123"/>
    </row>
    <row r="62" spans="1:19" ht="18" customHeight="1" x14ac:dyDescent="0.3">
      <c r="A62" s="268" t="s">
        <v>204</v>
      </c>
      <c r="B62" s="269"/>
      <c r="C62" s="269"/>
      <c r="D62" s="269"/>
      <c r="E62" s="269"/>
      <c r="F62" s="269"/>
      <c r="G62" s="269"/>
      <c r="H62" s="270"/>
      <c r="I62" s="128">
        <f>I57+I61</f>
        <v>0</v>
      </c>
      <c r="J62" s="123"/>
    </row>
    <row r="63" spans="1:19" x14ac:dyDescent="0.3">
      <c r="A63" s="263" t="s">
        <v>128</v>
      </c>
      <c r="B63" s="263"/>
      <c r="C63" s="263"/>
      <c r="D63" s="263"/>
      <c r="E63" s="263"/>
      <c r="F63" s="263"/>
      <c r="G63" s="263"/>
      <c r="H63" s="263"/>
      <c r="I63" s="125">
        <f>I18+I49+I54+I62</f>
        <v>0</v>
      </c>
      <c r="J63" s="121"/>
    </row>
    <row r="64" spans="1:19" x14ac:dyDescent="0.3">
      <c r="A64" s="263" t="s">
        <v>129</v>
      </c>
      <c r="B64" s="263"/>
      <c r="C64" s="263"/>
      <c r="D64" s="263"/>
      <c r="E64" s="263"/>
      <c r="F64" s="263"/>
      <c r="G64" s="263"/>
      <c r="H64" s="129">
        <f>'Fator Referencial'!D14</f>
        <v>0</v>
      </c>
      <c r="I64" s="110"/>
    </row>
    <row r="65" spans="1:11" x14ac:dyDescent="0.3">
      <c r="A65" s="262" t="s">
        <v>130</v>
      </c>
      <c r="B65" s="262"/>
      <c r="C65" s="262"/>
      <c r="D65" s="262"/>
      <c r="E65" s="262"/>
      <c r="F65" s="262"/>
      <c r="G65" s="262"/>
      <c r="H65" s="262"/>
      <c r="I65" s="125">
        <f>I63*H64</f>
        <v>0</v>
      </c>
    </row>
    <row r="66" spans="1:11" x14ac:dyDescent="0.3">
      <c r="A66" s="263" t="s">
        <v>131</v>
      </c>
      <c r="B66" s="263"/>
      <c r="C66" s="263"/>
      <c r="D66" s="263"/>
      <c r="E66" s="263"/>
      <c r="F66" s="263"/>
      <c r="G66" s="263"/>
      <c r="H66" s="263"/>
      <c r="I66" s="125">
        <f>ROUND((I63+I65),2)</f>
        <v>0</v>
      </c>
    </row>
    <row r="67" spans="1:11" x14ac:dyDescent="0.3">
      <c r="A67" s="263" t="e">
        <f>Geral!#REF!</f>
        <v>#REF!</v>
      </c>
      <c r="B67" s="263"/>
      <c r="C67" s="263"/>
      <c r="D67" s="263"/>
      <c r="E67" s="263"/>
      <c r="F67" s="263"/>
      <c r="G67" s="263"/>
      <c r="H67" s="130">
        <v>1</v>
      </c>
      <c r="I67" s="131">
        <f>I66/H67</f>
        <v>0</v>
      </c>
      <c r="K67" s="123"/>
    </row>
    <row r="69" spans="1:11" x14ac:dyDescent="0.3">
      <c r="A69" s="264"/>
      <c r="B69" s="264"/>
      <c r="C69" s="264"/>
      <c r="D69" s="264"/>
      <c r="E69" s="264"/>
      <c r="F69" s="264"/>
      <c r="G69" s="264"/>
      <c r="H69" s="264"/>
      <c r="I69" s="264"/>
    </row>
  </sheetData>
  <mergeCells count="93">
    <mergeCell ref="A6:I6"/>
    <mergeCell ref="A1:I1"/>
    <mergeCell ref="A2:I2"/>
    <mergeCell ref="A3:I3"/>
    <mergeCell ref="A4:I4"/>
    <mergeCell ref="A5:I5"/>
    <mergeCell ref="A18:H18"/>
    <mergeCell ref="A7:I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35:D35"/>
    <mergeCell ref="E35:F35"/>
    <mergeCell ref="B25:D2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B36:D36"/>
    <mergeCell ref="E36:F36"/>
    <mergeCell ref="B37:D37"/>
    <mergeCell ref="E37:F37"/>
    <mergeCell ref="B38:D38"/>
    <mergeCell ref="E38:F38"/>
    <mergeCell ref="A49:H49"/>
    <mergeCell ref="B39:D39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B56:D56"/>
    <mergeCell ref="E56:F56"/>
    <mergeCell ref="G56:H56"/>
    <mergeCell ref="B50:D50"/>
    <mergeCell ref="E50:F50"/>
    <mergeCell ref="B51:D51"/>
    <mergeCell ref="E51:F51"/>
    <mergeCell ref="B52:D52"/>
    <mergeCell ref="E52:F52"/>
    <mergeCell ref="A53:H53"/>
    <mergeCell ref="A54:H54"/>
    <mergeCell ref="B55:D55"/>
    <mergeCell ref="E55:F55"/>
    <mergeCell ref="G55:H55"/>
    <mergeCell ref="A63:H63"/>
    <mergeCell ref="A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A61:H61"/>
    <mergeCell ref="A62:H62"/>
    <mergeCell ref="A64:G64"/>
    <mergeCell ref="A65:H65"/>
    <mergeCell ref="A66:H66"/>
    <mergeCell ref="A67:G67"/>
    <mergeCell ref="A69:I69"/>
  </mergeCells>
  <printOptions horizontalCentered="1"/>
  <pageMargins left="0.51181102362204722" right="0.51181102362204722" top="1.5748031496062993" bottom="0.78740157480314965" header="0.31496062992125984" footer="0.31496062992125984"/>
  <pageSetup paperSize="9" scale="34" orientation="landscape" r:id="rId1"/>
  <rowBreaks count="1" manualBreakCount="1">
    <brk id="48" max="8" man="1"/>
  </rowBreaks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E7AE8-0BB4-4F20-8895-14DAB7D53C38}">
  <sheetPr>
    <tabColor theme="9" tint="0.39997558519241921"/>
  </sheetPr>
  <dimension ref="A1:J66"/>
  <sheetViews>
    <sheetView topLeftCell="A48" zoomScaleNormal="100" zoomScaleSheetLayoutView="100" workbookViewId="0">
      <selection activeCell="A64" sqref="A19:H64"/>
    </sheetView>
  </sheetViews>
  <sheetFormatPr defaultRowHeight="16.5" x14ac:dyDescent="0.3"/>
  <cols>
    <col min="1" max="3" width="9.140625" style="152"/>
    <col min="4" max="4" width="27.28515625" style="152" customWidth="1"/>
    <col min="5" max="5" width="13.7109375" style="152" customWidth="1"/>
    <col min="6" max="6" width="12.7109375" style="152" customWidth="1"/>
    <col min="7" max="7" width="13.7109375" style="152" customWidth="1"/>
    <col min="8" max="8" width="15.42578125" style="152" customWidth="1"/>
    <col min="9" max="9" width="9.140625" style="152"/>
    <col min="10" max="10" width="11.42578125" style="152" bestFit="1" customWidth="1"/>
    <col min="11" max="259" width="9.140625" style="152"/>
    <col min="260" max="260" width="27.28515625" style="152" customWidth="1"/>
    <col min="261" max="261" width="13.7109375" style="152" customWidth="1"/>
    <col min="262" max="262" width="12.7109375" style="152" customWidth="1"/>
    <col min="263" max="263" width="13.7109375" style="152" customWidth="1"/>
    <col min="264" max="264" width="15.42578125" style="152" customWidth="1"/>
    <col min="265" max="265" width="9.140625" style="152"/>
    <col min="266" max="266" width="11.42578125" style="152" bestFit="1" customWidth="1"/>
    <col min="267" max="515" width="9.140625" style="152"/>
    <col min="516" max="516" width="27.28515625" style="152" customWidth="1"/>
    <col min="517" max="517" width="13.7109375" style="152" customWidth="1"/>
    <col min="518" max="518" width="12.7109375" style="152" customWidth="1"/>
    <col min="519" max="519" width="13.7109375" style="152" customWidth="1"/>
    <col min="520" max="520" width="15.42578125" style="152" customWidth="1"/>
    <col min="521" max="521" width="9.140625" style="152"/>
    <col min="522" max="522" width="11.42578125" style="152" bestFit="1" customWidth="1"/>
    <col min="523" max="771" width="9.140625" style="152"/>
    <col min="772" max="772" width="27.28515625" style="152" customWidth="1"/>
    <col min="773" max="773" width="13.7109375" style="152" customWidth="1"/>
    <col min="774" max="774" width="12.7109375" style="152" customWidth="1"/>
    <col min="775" max="775" width="13.7109375" style="152" customWidth="1"/>
    <col min="776" max="776" width="15.42578125" style="152" customWidth="1"/>
    <col min="777" max="777" width="9.140625" style="152"/>
    <col min="778" max="778" width="11.42578125" style="152" bestFit="1" customWidth="1"/>
    <col min="779" max="1027" width="9.140625" style="152"/>
    <col min="1028" max="1028" width="27.28515625" style="152" customWidth="1"/>
    <col min="1029" max="1029" width="13.7109375" style="152" customWidth="1"/>
    <col min="1030" max="1030" width="12.7109375" style="152" customWidth="1"/>
    <col min="1031" max="1031" width="13.7109375" style="152" customWidth="1"/>
    <col min="1032" max="1032" width="15.42578125" style="152" customWidth="1"/>
    <col min="1033" max="1033" width="9.140625" style="152"/>
    <col min="1034" max="1034" width="11.42578125" style="152" bestFit="1" customWidth="1"/>
    <col min="1035" max="1283" width="9.140625" style="152"/>
    <col min="1284" max="1284" width="27.28515625" style="152" customWidth="1"/>
    <col min="1285" max="1285" width="13.7109375" style="152" customWidth="1"/>
    <col min="1286" max="1286" width="12.7109375" style="152" customWidth="1"/>
    <col min="1287" max="1287" width="13.7109375" style="152" customWidth="1"/>
    <col min="1288" max="1288" width="15.42578125" style="152" customWidth="1"/>
    <col min="1289" max="1289" width="9.140625" style="152"/>
    <col min="1290" max="1290" width="11.42578125" style="152" bestFit="1" customWidth="1"/>
    <col min="1291" max="1539" width="9.140625" style="152"/>
    <col min="1540" max="1540" width="27.28515625" style="152" customWidth="1"/>
    <col min="1541" max="1541" width="13.7109375" style="152" customWidth="1"/>
    <col min="1542" max="1542" width="12.7109375" style="152" customWidth="1"/>
    <col min="1543" max="1543" width="13.7109375" style="152" customWidth="1"/>
    <col min="1544" max="1544" width="15.42578125" style="152" customWidth="1"/>
    <col min="1545" max="1545" width="9.140625" style="152"/>
    <col min="1546" max="1546" width="11.42578125" style="152" bestFit="1" customWidth="1"/>
    <col min="1547" max="1795" width="9.140625" style="152"/>
    <col min="1796" max="1796" width="27.28515625" style="152" customWidth="1"/>
    <col min="1797" max="1797" width="13.7109375" style="152" customWidth="1"/>
    <col min="1798" max="1798" width="12.7109375" style="152" customWidth="1"/>
    <col min="1799" max="1799" width="13.7109375" style="152" customWidth="1"/>
    <col min="1800" max="1800" width="15.42578125" style="152" customWidth="1"/>
    <col min="1801" max="1801" width="9.140625" style="152"/>
    <col min="1802" max="1802" width="11.42578125" style="152" bestFit="1" customWidth="1"/>
    <col min="1803" max="2051" width="9.140625" style="152"/>
    <col min="2052" max="2052" width="27.28515625" style="152" customWidth="1"/>
    <col min="2053" max="2053" width="13.7109375" style="152" customWidth="1"/>
    <col min="2054" max="2054" width="12.7109375" style="152" customWidth="1"/>
    <col min="2055" max="2055" width="13.7109375" style="152" customWidth="1"/>
    <col min="2056" max="2056" width="15.42578125" style="152" customWidth="1"/>
    <col min="2057" max="2057" width="9.140625" style="152"/>
    <col min="2058" max="2058" width="11.42578125" style="152" bestFit="1" customWidth="1"/>
    <col min="2059" max="2307" width="9.140625" style="152"/>
    <col min="2308" max="2308" width="27.28515625" style="152" customWidth="1"/>
    <col min="2309" max="2309" width="13.7109375" style="152" customWidth="1"/>
    <col min="2310" max="2310" width="12.7109375" style="152" customWidth="1"/>
    <col min="2311" max="2311" width="13.7109375" style="152" customWidth="1"/>
    <col min="2312" max="2312" width="15.42578125" style="152" customWidth="1"/>
    <col min="2313" max="2313" width="9.140625" style="152"/>
    <col min="2314" max="2314" width="11.42578125" style="152" bestFit="1" customWidth="1"/>
    <col min="2315" max="2563" width="9.140625" style="152"/>
    <col min="2564" max="2564" width="27.28515625" style="152" customWidth="1"/>
    <col min="2565" max="2565" width="13.7109375" style="152" customWidth="1"/>
    <col min="2566" max="2566" width="12.7109375" style="152" customWidth="1"/>
    <col min="2567" max="2567" width="13.7109375" style="152" customWidth="1"/>
    <col min="2568" max="2568" width="15.42578125" style="152" customWidth="1"/>
    <col min="2569" max="2569" width="9.140625" style="152"/>
    <col min="2570" max="2570" width="11.42578125" style="152" bestFit="1" customWidth="1"/>
    <col min="2571" max="2819" width="9.140625" style="152"/>
    <col min="2820" max="2820" width="27.28515625" style="152" customWidth="1"/>
    <col min="2821" max="2821" width="13.7109375" style="152" customWidth="1"/>
    <col min="2822" max="2822" width="12.7109375" style="152" customWidth="1"/>
    <col min="2823" max="2823" width="13.7109375" style="152" customWidth="1"/>
    <col min="2824" max="2824" width="15.42578125" style="152" customWidth="1"/>
    <col min="2825" max="2825" width="9.140625" style="152"/>
    <col min="2826" max="2826" width="11.42578125" style="152" bestFit="1" customWidth="1"/>
    <col min="2827" max="3075" width="9.140625" style="152"/>
    <col min="3076" max="3076" width="27.28515625" style="152" customWidth="1"/>
    <col min="3077" max="3077" width="13.7109375" style="152" customWidth="1"/>
    <col min="3078" max="3078" width="12.7109375" style="152" customWidth="1"/>
    <col min="3079" max="3079" width="13.7109375" style="152" customWidth="1"/>
    <col min="3080" max="3080" width="15.42578125" style="152" customWidth="1"/>
    <col min="3081" max="3081" width="9.140625" style="152"/>
    <col min="3082" max="3082" width="11.42578125" style="152" bestFit="1" customWidth="1"/>
    <col min="3083" max="3331" width="9.140625" style="152"/>
    <col min="3332" max="3332" width="27.28515625" style="152" customWidth="1"/>
    <col min="3333" max="3333" width="13.7109375" style="152" customWidth="1"/>
    <col min="3334" max="3334" width="12.7109375" style="152" customWidth="1"/>
    <col min="3335" max="3335" width="13.7109375" style="152" customWidth="1"/>
    <col min="3336" max="3336" width="15.42578125" style="152" customWidth="1"/>
    <col min="3337" max="3337" width="9.140625" style="152"/>
    <col min="3338" max="3338" width="11.42578125" style="152" bestFit="1" customWidth="1"/>
    <col min="3339" max="3587" width="9.140625" style="152"/>
    <col min="3588" max="3588" width="27.28515625" style="152" customWidth="1"/>
    <col min="3589" max="3589" width="13.7109375" style="152" customWidth="1"/>
    <col min="3590" max="3590" width="12.7109375" style="152" customWidth="1"/>
    <col min="3591" max="3591" width="13.7109375" style="152" customWidth="1"/>
    <col min="3592" max="3592" width="15.42578125" style="152" customWidth="1"/>
    <col min="3593" max="3593" width="9.140625" style="152"/>
    <col min="3594" max="3594" width="11.42578125" style="152" bestFit="1" customWidth="1"/>
    <col min="3595" max="3843" width="9.140625" style="152"/>
    <col min="3844" max="3844" width="27.28515625" style="152" customWidth="1"/>
    <col min="3845" max="3845" width="13.7109375" style="152" customWidth="1"/>
    <col min="3846" max="3846" width="12.7109375" style="152" customWidth="1"/>
    <col min="3847" max="3847" width="13.7109375" style="152" customWidth="1"/>
    <col min="3848" max="3848" width="15.42578125" style="152" customWidth="1"/>
    <col min="3849" max="3849" width="9.140625" style="152"/>
    <col min="3850" max="3850" width="11.42578125" style="152" bestFit="1" customWidth="1"/>
    <col min="3851" max="4099" width="9.140625" style="152"/>
    <col min="4100" max="4100" width="27.28515625" style="152" customWidth="1"/>
    <col min="4101" max="4101" width="13.7109375" style="152" customWidth="1"/>
    <col min="4102" max="4102" width="12.7109375" style="152" customWidth="1"/>
    <col min="4103" max="4103" width="13.7109375" style="152" customWidth="1"/>
    <col min="4104" max="4104" width="15.42578125" style="152" customWidth="1"/>
    <col min="4105" max="4105" width="9.140625" style="152"/>
    <col min="4106" max="4106" width="11.42578125" style="152" bestFit="1" customWidth="1"/>
    <col min="4107" max="4355" width="9.140625" style="152"/>
    <col min="4356" max="4356" width="27.28515625" style="152" customWidth="1"/>
    <col min="4357" max="4357" width="13.7109375" style="152" customWidth="1"/>
    <col min="4358" max="4358" width="12.7109375" style="152" customWidth="1"/>
    <col min="4359" max="4359" width="13.7109375" style="152" customWidth="1"/>
    <col min="4360" max="4360" width="15.42578125" style="152" customWidth="1"/>
    <col min="4361" max="4361" width="9.140625" style="152"/>
    <col min="4362" max="4362" width="11.42578125" style="152" bestFit="1" customWidth="1"/>
    <col min="4363" max="4611" width="9.140625" style="152"/>
    <col min="4612" max="4612" width="27.28515625" style="152" customWidth="1"/>
    <col min="4613" max="4613" width="13.7109375" style="152" customWidth="1"/>
    <col min="4614" max="4614" width="12.7109375" style="152" customWidth="1"/>
    <col min="4615" max="4615" width="13.7109375" style="152" customWidth="1"/>
    <col min="4616" max="4616" width="15.42578125" style="152" customWidth="1"/>
    <col min="4617" max="4617" width="9.140625" style="152"/>
    <col min="4618" max="4618" width="11.42578125" style="152" bestFit="1" customWidth="1"/>
    <col min="4619" max="4867" width="9.140625" style="152"/>
    <col min="4868" max="4868" width="27.28515625" style="152" customWidth="1"/>
    <col min="4869" max="4869" width="13.7109375" style="152" customWidth="1"/>
    <col min="4870" max="4870" width="12.7109375" style="152" customWidth="1"/>
    <col min="4871" max="4871" width="13.7109375" style="152" customWidth="1"/>
    <col min="4872" max="4872" width="15.42578125" style="152" customWidth="1"/>
    <col min="4873" max="4873" width="9.140625" style="152"/>
    <col min="4874" max="4874" width="11.42578125" style="152" bestFit="1" customWidth="1"/>
    <col min="4875" max="5123" width="9.140625" style="152"/>
    <col min="5124" max="5124" width="27.28515625" style="152" customWidth="1"/>
    <col min="5125" max="5125" width="13.7109375" style="152" customWidth="1"/>
    <col min="5126" max="5126" width="12.7109375" style="152" customWidth="1"/>
    <col min="5127" max="5127" width="13.7109375" style="152" customWidth="1"/>
    <col min="5128" max="5128" width="15.42578125" style="152" customWidth="1"/>
    <col min="5129" max="5129" width="9.140625" style="152"/>
    <col min="5130" max="5130" width="11.42578125" style="152" bestFit="1" customWidth="1"/>
    <col min="5131" max="5379" width="9.140625" style="152"/>
    <col min="5380" max="5380" width="27.28515625" style="152" customWidth="1"/>
    <col min="5381" max="5381" width="13.7109375" style="152" customWidth="1"/>
    <col min="5382" max="5382" width="12.7109375" style="152" customWidth="1"/>
    <col min="5383" max="5383" width="13.7109375" style="152" customWidth="1"/>
    <col min="5384" max="5384" width="15.42578125" style="152" customWidth="1"/>
    <col min="5385" max="5385" width="9.140625" style="152"/>
    <col min="5386" max="5386" width="11.42578125" style="152" bestFit="1" customWidth="1"/>
    <col min="5387" max="5635" width="9.140625" style="152"/>
    <col min="5636" max="5636" width="27.28515625" style="152" customWidth="1"/>
    <col min="5637" max="5637" width="13.7109375" style="152" customWidth="1"/>
    <col min="5638" max="5638" width="12.7109375" style="152" customWidth="1"/>
    <col min="5639" max="5639" width="13.7109375" style="152" customWidth="1"/>
    <col min="5640" max="5640" width="15.42578125" style="152" customWidth="1"/>
    <col min="5641" max="5641" width="9.140625" style="152"/>
    <col min="5642" max="5642" width="11.42578125" style="152" bestFit="1" customWidth="1"/>
    <col min="5643" max="5891" width="9.140625" style="152"/>
    <col min="5892" max="5892" width="27.28515625" style="152" customWidth="1"/>
    <col min="5893" max="5893" width="13.7109375" style="152" customWidth="1"/>
    <col min="5894" max="5894" width="12.7109375" style="152" customWidth="1"/>
    <col min="5895" max="5895" width="13.7109375" style="152" customWidth="1"/>
    <col min="5896" max="5896" width="15.42578125" style="152" customWidth="1"/>
    <col min="5897" max="5897" width="9.140625" style="152"/>
    <col min="5898" max="5898" width="11.42578125" style="152" bestFit="1" customWidth="1"/>
    <col min="5899" max="6147" width="9.140625" style="152"/>
    <col min="6148" max="6148" width="27.28515625" style="152" customWidth="1"/>
    <col min="6149" max="6149" width="13.7109375" style="152" customWidth="1"/>
    <col min="6150" max="6150" width="12.7109375" style="152" customWidth="1"/>
    <col min="6151" max="6151" width="13.7109375" style="152" customWidth="1"/>
    <col min="6152" max="6152" width="15.42578125" style="152" customWidth="1"/>
    <col min="6153" max="6153" width="9.140625" style="152"/>
    <col min="6154" max="6154" width="11.42578125" style="152" bestFit="1" customWidth="1"/>
    <col min="6155" max="6403" width="9.140625" style="152"/>
    <col min="6404" max="6404" width="27.28515625" style="152" customWidth="1"/>
    <col min="6405" max="6405" width="13.7109375" style="152" customWidth="1"/>
    <col min="6406" max="6406" width="12.7109375" style="152" customWidth="1"/>
    <col min="6407" max="6407" width="13.7109375" style="152" customWidth="1"/>
    <col min="6408" max="6408" width="15.42578125" style="152" customWidth="1"/>
    <col min="6409" max="6409" width="9.140625" style="152"/>
    <col min="6410" max="6410" width="11.42578125" style="152" bestFit="1" customWidth="1"/>
    <col min="6411" max="6659" width="9.140625" style="152"/>
    <col min="6660" max="6660" width="27.28515625" style="152" customWidth="1"/>
    <col min="6661" max="6661" width="13.7109375" style="152" customWidth="1"/>
    <col min="6662" max="6662" width="12.7109375" style="152" customWidth="1"/>
    <col min="6663" max="6663" width="13.7109375" style="152" customWidth="1"/>
    <col min="6664" max="6664" width="15.42578125" style="152" customWidth="1"/>
    <col min="6665" max="6665" width="9.140625" style="152"/>
    <col min="6666" max="6666" width="11.42578125" style="152" bestFit="1" customWidth="1"/>
    <col min="6667" max="6915" width="9.140625" style="152"/>
    <col min="6916" max="6916" width="27.28515625" style="152" customWidth="1"/>
    <col min="6917" max="6917" width="13.7109375" style="152" customWidth="1"/>
    <col min="6918" max="6918" width="12.7109375" style="152" customWidth="1"/>
    <col min="6919" max="6919" width="13.7109375" style="152" customWidth="1"/>
    <col min="6920" max="6920" width="15.42578125" style="152" customWidth="1"/>
    <col min="6921" max="6921" width="9.140625" style="152"/>
    <col min="6922" max="6922" width="11.42578125" style="152" bestFit="1" customWidth="1"/>
    <col min="6923" max="7171" width="9.140625" style="152"/>
    <col min="7172" max="7172" width="27.28515625" style="152" customWidth="1"/>
    <col min="7173" max="7173" width="13.7109375" style="152" customWidth="1"/>
    <col min="7174" max="7174" width="12.7109375" style="152" customWidth="1"/>
    <col min="7175" max="7175" width="13.7109375" style="152" customWidth="1"/>
    <col min="7176" max="7176" width="15.42578125" style="152" customWidth="1"/>
    <col min="7177" max="7177" width="9.140625" style="152"/>
    <col min="7178" max="7178" width="11.42578125" style="152" bestFit="1" customWidth="1"/>
    <col min="7179" max="7427" width="9.140625" style="152"/>
    <col min="7428" max="7428" width="27.28515625" style="152" customWidth="1"/>
    <col min="7429" max="7429" width="13.7109375" style="152" customWidth="1"/>
    <col min="7430" max="7430" width="12.7109375" style="152" customWidth="1"/>
    <col min="7431" max="7431" width="13.7109375" style="152" customWidth="1"/>
    <col min="7432" max="7432" width="15.42578125" style="152" customWidth="1"/>
    <col min="7433" max="7433" width="9.140625" style="152"/>
    <col min="7434" max="7434" width="11.42578125" style="152" bestFit="1" customWidth="1"/>
    <col min="7435" max="7683" width="9.140625" style="152"/>
    <col min="7684" max="7684" width="27.28515625" style="152" customWidth="1"/>
    <col min="7685" max="7685" width="13.7109375" style="152" customWidth="1"/>
    <col min="7686" max="7686" width="12.7109375" style="152" customWidth="1"/>
    <col min="7687" max="7687" width="13.7109375" style="152" customWidth="1"/>
    <col min="7688" max="7688" width="15.42578125" style="152" customWidth="1"/>
    <col min="7689" max="7689" width="9.140625" style="152"/>
    <col min="7690" max="7690" width="11.42578125" style="152" bestFit="1" customWidth="1"/>
    <col min="7691" max="7939" width="9.140625" style="152"/>
    <col min="7940" max="7940" width="27.28515625" style="152" customWidth="1"/>
    <col min="7941" max="7941" width="13.7109375" style="152" customWidth="1"/>
    <col min="7942" max="7942" width="12.7109375" style="152" customWidth="1"/>
    <col min="7943" max="7943" width="13.7109375" style="152" customWidth="1"/>
    <col min="7944" max="7944" width="15.42578125" style="152" customWidth="1"/>
    <col min="7945" max="7945" width="9.140625" style="152"/>
    <col min="7946" max="7946" width="11.42578125" style="152" bestFit="1" customWidth="1"/>
    <col min="7947" max="8195" width="9.140625" style="152"/>
    <col min="8196" max="8196" width="27.28515625" style="152" customWidth="1"/>
    <col min="8197" max="8197" width="13.7109375" style="152" customWidth="1"/>
    <col min="8198" max="8198" width="12.7109375" style="152" customWidth="1"/>
    <col min="8199" max="8199" width="13.7109375" style="152" customWidth="1"/>
    <col min="8200" max="8200" width="15.42578125" style="152" customWidth="1"/>
    <col min="8201" max="8201" width="9.140625" style="152"/>
    <col min="8202" max="8202" width="11.42578125" style="152" bestFit="1" customWidth="1"/>
    <col min="8203" max="8451" width="9.140625" style="152"/>
    <col min="8452" max="8452" width="27.28515625" style="152" customWidth="1"/>
    <col min="8453" max="8453" width="13.7109375" style="152" customWidth="1"/>
    <col min="8454" max="8454" width="12.7109375" style="152" customWidth="1"/>
    <col min="8455" max="8455" width="13.7109375" style="152" customWidth="1"/>
    <col min="8456" max="8456" width="15.42578125" style="152" customWidth="1"/>
    <col min="8457" max="8457" width="9.140625" style="152"/>
    <col min="8458" max="8458" width="11.42578125" style="152" bestFit="1" customWidth="1"/>
    <col min="8459" max="8707" width="9.140625" style="152"/>
    <col min="8708" max="8708" width="27.28515625" style="152" customWidth="1"/>
    <col min="8709" max="8709" width="13.7109375" style="152" customWidth="1"/>
    <col min="8710" max="8710" width="12.7109375" style="152" customWidth="1"/>
    <col min="8711" max="8711" width="13.7109375" style="152" customWidth="1"/>
    <col min="8712" max="8712" width="15.42578125" style="152" customWidth="1"/>
    <col min="8713" max="8713" width="9.140625" style="152"/>
    <col min="8714" max="8714" width="11.42578125" style="152" bestFit="1" customWidth="1"/>
    <col min="8715" max="8963" width="9.140625" style="152"/>
    <col min="8964" max="8964" width="27.28515625" style="152" customWidth="1"/>
    <col min="8965" max="8965" width="13.7109375" style="152" customWidth="1"/>
    <col min="8966" max="8966" width="12.7109375" style="152" customWidth="1"/>
    <col min="8967" max="8967" width="13.7109375" style="152" customWidth="1"/>
    <col min="8968" max="8968" width="15.42578125" style="152" customWidth="1"/>
    <col min="8969" max="8969" width="9.140625" style="152"/>
    <col min="8970" max="8970" width="11.42578125" style="152" bestFit="1" customWidth="1"/>
    <col min="8971" max="9219" width="9.140625" style="152"/>
    <col min="9220" max="9220" width="27.28515625" style="152" customWidth="1"/>
    <col min="9221" max="9221" width="13.7109375" style="152" customWidth="1"/>
    <col min="9222" max="9222" width="12.7109375" style="152" customWidth="1"/>
    <col min="9223" max="9223" width="13.7109375" style="152" customWidth="1"/>
    <col min="9224" max="9224" width="15.42578125" style="152" customWidth="1"/>
    <col min="9225" max="9225" width="9.140625" style="152"/>
    <col min="9226" max="9226" width="11.42578125" style="152" bestFit="1" customWidth="1"/>
    <col min="9227" max="9475" width="9.140625" style="152"/>
    <col min="9476" max="9476" width="27.28515625" style="152" customWidth="1"/>
    <col min="9477" max="9477" width="13.7109375" style="152" customWidth="1"/>
    <col min="9478" max="9478" width="12.7109375" style="152" customWidth="1"/>
    <col min="9479" max="9479" width="13.7109375" style="152" customWidth="1"/>
    <col min="9480" max="9480" width="15.42578125" style="152" customWidth="1"/>
    <col min="9481" max="9481" width="9.140625" style="152"/>
    <col min="9482" max="9482" width="11.42578125" style="152" bestFit="1" customWidth="1"/>
    <col min="9483" max="9731" width="9.140625" style="152"/>
    <col min="9732" max="9732" width="27.28515625" style="152" customWidth="1"/>
    <col min="9733" max="9733" width="13.7109375" style="152" customWidth="1"/>
    <col min="9734" max="9734" width="12.7109375" style="152" customWidth="1"/>
    <col min="9735" max="9735" width="13.7109375" style="152" customWidth="1"/>
    <col min="9736" max="9736" width="15.42578125" style="152" customWidth="1"/>
    <col min="9737" max="9737" width="9.140625" style="152"/>
    <col min="9738" max="9738" width="11.42578125" style="152" bestFit="1" customWidth="1"/>
    <col min="9739" max="9987" width="9.140625" style="152"/>
    <col min="9988" max="9988" width="27.28515625" style="152" customWidth="1"/>
    <col min="9989" max="9989" width="13.7109375" style="152" customWidth="1"/>
    <col min="9990" max="9990" width="12.7109375" style="152" customWidth="1"/>
    <col min="9991" max="9991" width="13.7109375" style="152" customWidth="1"/>
    <col min="9992" max="9992" width="15.42578125" style="152" customWidth="1"/>
    <col min="9993" max="9993" width="9.140625" style="152"/>
    <col min="9994" max="9994" width="11.42578125" style="152" bestFit="1" customWidth="1"/>
    <col min="9995" max="10243" width="9.140625" style="152"/>
    <col min="10244" max="10244" width="27.28515625" style="152" customWidth="1"/>
    <col min="10245" max="10245" width="13.7109375" style="152" customWidth="1"/>
    <col min="10246" max="10246" width="12.7109375" style="152" customWidth="1"/>
    <col min="10247" max="10247" width="13.7109375" style="152" customWidth="1"/>
    <col min="10248" max="10248" width="15.42578125" style="152" customWidth="1"/>
    <col min="10249" max="10249" width="9.140625" style="152"/>
    <col min="10250" max="10250" width="11.42578125" style="152" bestFit="1" customWidth="1"/>
    <col min="10251" max="10499" width="9.140625" style="152"/>
    <col min="10500" max="10500" width="27.28515625" style="152" customWidth="1"/>
    <col min="10501" max="10501" width="13.7109375" style="152" customWidth="1"/>
    <col min="10502" max="10502" width="12.7109375" style="152" customWidth="1"/>
    <col min="10503" max="10503" width="13.7109375" style="152" customWidth="1"/>
    <col min="10504" max="10504" width="15.42578125" style="152" customWidth="1"/>
    <col min="10505" max="10505" width="9.140625" style="152"/>
    <col min="10506" max="10506" width="11.42578125" style="152" bestFit="1" customWidth="1"/>
    <col min="10507" max="10755" width="9.140625" style="152"/>
    <col min="10756" max="10756" width="27.28515625" style="152" customWidth="1"/>
    <col min="10757" max="10757" width="13.7109375" style="152" customWidth="1"/>
    <col min="10758" max="10758" width="12.7109375" style="152" customWidth="1"/>
    <col min="10759" max="10759" width="13.7109375" style="152" customWidth="1"/>
    <col min="10760" max="10760" width="15.42578125" style="152" customWidth="1"/>
    <col min="10761" max="10761" width="9.140625" style="152"/>
    <col min="10762" max="10762" width="11.42578125" style="152" bestFit="1" customWidth="1"/>
    <col min="10763" max="11011" width="9.140625" style="152"/>
    <col min="11012" max="11012" width="27.28515625" style="152" customWidth="1"/>
    <col min="11013" max="11013" width="13.7109375" style="152" customWidth="1"/>
    <col min="11014" max="11014" width="12.7109375" style="152" customWidth="1"/>
    <col min="11015" max="11015" width="13.7109375" style="152" customWidth="1"/>
    <col min="11016" max="11016" width="15.42578125" style="152" customWidth="1"/>
    <col min="11017" max="11017" width="9.140625" style="152"/>
    <col min="11018" max="11018" width="11.42578125" style="152" bestFit="1" customWidth="1"/>
    <col min="11019" max="11267" width="9.140625" style="152"/>
    <col min="11268" max="11268" width="27.28515625" style="152" customWidth="1"/>
    <col min="11269" max="11269" width="13.7109375" style="152" customWidth="1"/>
    <col min="11270" max="11270" width="12.7109375" style="152" customWidth="1"/>
    <col min="11271" max="11271" width="13.7109375" style="152" customWidth="1"/>
    <col min="11272" max="11272" width="15.42578125" style="152" customWidth="1"/>
    <col min="11273" max="11273" width="9.140625" style="152"/>
    <col min="11274" max="11274" width="11.42578125" style="152" bestFit="1" customWidth="1"/>
    <col min="11275" max="11523" width="9.140625" style="152"/>
    <col min="11524" max="11524" width="27.28515625" style="152" customWidth="1"/>
    <col min="11525" max="11525" width="13.7109375" style="152" customWidth="1"/>
    <col min="11526" max="11526" width="12.7109375" style="152" customWidth="1"/>
    <col min="11527" max="11527" width="13.7109375" style="152" customWidth="1"/>
    <col min="11528" max="11528" width="15.42578125" style="152" customWidth="1"/>
    <col min="11529" max="11529" width="9.140625" style="152"/>
    <col min="11530" max="11530" width="11.42578125" style="152" bestFit="1" customWidth="1"/>
    <col min="11531" max="11779" width="9.140625" style="152"/>
    <col min="11780" max="11780" width="27.28515625" style="152" customWidth="1"/>
    <col min="11781" max="11781" width="13.7109375" style="152" customWidth="1"/>
    <col min="11782" max="11782" width="12.7109375" style="152" customWidth="1"/>
    <col min="11783" max="11783" width="13.7109375" style="152" customWidth="1"/>
    <col min="11784" max="11784" width="15.42578125" style="152" customWidth="1"/>
    <col min="11785" max="11785" width="9.140625" style="152"/>
    <col min="11786" max="11786" width="11.42578125" style="152" bestFit="1" customWidth="1"/>
    <col min="11787" max="12035" width="9.140625" style="152"/>
    <col min="12036" max="12036" width="27.28515625" style="152" customWidth="1"/>
    <col min="12037" max="12037" width="13.7109375" style="152" customWidth="1"/>
    <col min="12038" max="12038" width="12.7109375" style="152" customWidth="1"/>
    <col min="12039" max="12039" width="13.7109375" style="152" customWidth="1"/>
    <col min="12040" max="12040" width="15.42578125" style="152" customWidth="1"/>
    <col min="12041" max="12041" width="9.140625" style="152"/>
    <col min="12042" max="12042" width="11.42578125" style="152" bestFit="1" customWidth="1"/>
    <col min="12043" max="12291" width="9.140625" style="152"/>
    <col min="12292" max="12292" width="27.28515625" style="152" customWidth="1"/>
    <col min="12293" max="12293" width="13.7109375" style="152" customWidth="1"/>
    <col min="12294" max="12294" width="12.7109375" style="152" customWidth="1"/>
    <col min="12295" max="12295" width="13.7109375" style="152" customWidth="1"/>
    <col min="12296" max="12296" width="15.42578125" style="152" customWidth="1"/>
    <col min="12297" max="12297" width="9.140625" style="152"/>
    <col min="12298" max="12298" width="11.42578125" style="152" bestFit="1" customWidth="1"/>
    <col min="12299" max="12547" width="9.140625" style="152"/>
    <col min="12548" max="12548" width="27.28515625" style="152" customWidth="1"/>
    <col min="12549" max="12549" width="13.7109375" style="152" customWidth="1"/>
    <col min="12550" max="12550" width="12.7109375" style="152" customWidth="1"/>
    <col min="12551" max="12551" width="13.7109375" style="152" customWidth="1"/>
    <col min="12552" max="12552" width="15.42578125" style="152" customWidth="1"/>
    <col min="12553" max="12553" width="9.140625" style="152"/>
    <col min="12554" max="12554" width="11.42578125" style="152" bestFit="1" customWidth="1"/>
    <col min="12555" max="12803" width="9.140625" style="152"/>
    <col min="12804" max="12804" width="27.28515625" style="152" customWidth="1"/>
    <col min="12805" max="12805" width="13.7109375" style="152" customWidth="1"/>
    <col min="12806" max="12806" width="12.7109375" style="152" customWidth="1"/>
    <col min="12807" max="12807" width="13.7109375" style="152" customWidth="1"/>
    <col min="12808" max="12808" width="15.42578125" style="152" customWidth="1"/>
    <col min="12809" max="12809" width="9.140625" style="152"/>
    <col min="12810" max="12810" width="11.42578125" style="152" bestFit="1" customWidth="1"/>
    <col min="12811" max="13059" width="9.140625" style="152"/>
    <col min="13060" max="13060" width="27.28515625" style="152" customWidth="1"/>
    <col min="13061" max="13061" width="13.7109375" style="152" customWidth="1"/>
    <col min="13062" max="13062" width="12.7109375" style="152" customWidth="1"/>
    <col min="13063" max="13063" width="13.7109375" style="152" customWidth="1"/>
    <col min="13064" max="13064" width="15.42578125" style="152" customWidth="1"/>
    <col min="13065" max="13065" width="9.140625" style="152"/>
    <col min="13066" max="13066" width="11.42578125" style="152" bestFit="1" customWidth="1"/>
    <col min="13067" max="13315" width="9.140625" style="152"/>
    <col min="13316" max="13316" width="27.28515625" style="152" customWidth="1"/>
    <col min="13317" max="13317" width="13.7109375" style="152" customWidth="1"/>
    <col min="13318" max="13318" width="12.7109375" style="152" customWidth="1"/>
    <col min="13319" max="13319" width="13.7109375" style="152" customWidth="1"/>
    <col min="13320" max="13320" width="15.42578125" style="152" customWidth="1"/>
    <col min="13321" max="13321" width="9.140625" style="152"/>
    <col min="13322" max="13322" width="11.42578125" style="152" bestFit="1" customWidth="1"/>
    <col min="13323" max="13571" width="9.140625" style="152"/>
    <col min="13572" max="13572" width="27.28515625" style="152" customWidth="1"/>
    <col min="13573" max="13573" width="13.7109375" style="152" customWidth="1"/>
    <col min="13574" max="13574" width="12.7109375" style="152" customWidth="1"/>
    <col min="13575" max="13575" width="13.7109375" style="152" customWidth="1"/>
    <col min="13576" max="13576" width="15.42578125" style="152" customWidth="1"/>
    <col min="13577" max="13577" width="9.140625" style="152"/>
    <col min="13578" max="13578" width="11.42578125" style="152" bestFit="1" customWidth="1"/>
    <col min="13579" max="13827" width="9.140625" style="152"/>
    <col min="13828" max="13828" width="27.28515625" style="152" customWidth="1"/>
    <col min="13829" max="13829" width="13.7109375" style="152" customWidth="1"/>
    <col min="13830" max="13830" width="12.7109375" style="152" customWidth="1"/>
    <col min="13831" max="13831" width="13.7109375" style="152" customWidth="1"/>
    <col min="13832" max="13832" width="15.42578125" style="152" customWidth="1"/>
    <col min="13833" max="13833" width="9.140625" style="152"/>
    <col min="13834" max="13834" width="11.42578125" style="152" bestFit="1" customWidth="1"/>
    <col min="13835" max="14083" width="9.140625" style="152"/>
    <col min="14084" max="14084" width="27.28515625" style="152" customWidth="1"/>
    <col min="14085" max="14085" width="13.7109375" style="152" customWidth="1"/>
    <col min="14086" max="14086" width="12.7109375" style="152" customWidth="1"/>
    <col min="14087" max="14087" width="13.7109375" style="152" customWidth="1"/>
    <col min="14088" max="14088" width="15.42578125" style="152" customWidth="1"/>
    <col min="14089" max="14089" width="9.140625" style="152"/>
    <col min="14090" max="14090" width="11.42578125" style="152" bestFit="1" customWidth="1"/>
    <col min="14091" max="14339" width="9.140625" style="152"/>
    <col min="14340" max="14340" width="27.28515625" style="152" customWidth="1"/>
    <col min="14341" max="14341" width="13.7109375" style="152" customWidth="1"/>
    <col min="14342" max="14342" width="12.7109375" style="152" customWidth="1"/>
    <col min="14343" max="14343" width="13.7109375" style="152" customWidth="1"/>
    <col min="14344" max="14344" width="15.42578125" style="152" customWidth="1"/>
    <col min="14345" max="14345" width="9.140625" style="152"/>
    <col min="14346" max="14346" width="11.42578125" style="152" bestFit="1" customWidth="1"/>
    <col min="14347" max="14595" width="9.140625" style="152"/>
    <col min="14596" max="14596" width="27.28515625" style="152" customWidth="1"/>
    <col min="14597" max="14597" width="13.7109375" style="152" customWidth="1"/>
    <col min="14598" max="14598" width="12.7109375" style="152" customWidth="1"/>
    <col min="14599" max="14599" width="13.7109375" style="152" customWidth="1"/>
    <col min="14600" max="14600" width="15.42578125" style="152" customWidth="1"/>
    <col min="14601" max="14601" width="9.140625" style="152"/>
    <col min="14602" max="14602" width="11.42578125" style="152" bestFit="1" customWidth="1"/>
    <col min="14603" max="14851" width="9.140625" style="152"/>
    <col min="14852" max="14852" width="27.28515625" style="152" customWidth="1"/>
    <col min="14853" max="14853" width="13.7109375" style="152" customWidth="1"/>
    <col min="14854" max="14854" width="12.7109375" style="152" customWidth="1"/>
    <col min="14855" max="14855" width="13.7109375" style="152" customWidth="1"/>
    <col min="14856" max="14856" width="15.42578125" style="152" customWidth="1"/>
    <col min="14857" max="14857" width="9.140625" style="152"/>
    <col min="14858" max="14858" width="11.42578125" style="152" bestFit="1" customWidth="1"/>
    <col min="14859" max="15107" width="9.140625" style="152"/>
    <col min="15108" max="15108" width="27.28515625" style="152" customWidth="1"/>
    <col min="15109" max="15109" width="13.7109375" style="152" customWidth="1"/>
    <col min="15110" max="15110" width="12.7109375" style="152" customWidth="1"/>
    <col min="15111" max="15111" width="13.7109375" style="152" customWidth="1"/>
    <col min="15112" max="15112" width="15.42578125" style="152" customWidth="1"/>
    <col min="15113" max="15113" width="9.140625" style="152"/>
    <col min="15114" max="15114" width="11.42578125" style="152" bestFit="1" customWidth="1"/>
    <col min="15115" max="15363" width="9.140625" style="152"/>
    <col min="15364" max="15364" width="27.28515625" style="152" customWidth="1"/>
    <col min="15365" max="15365" width="13.7109375" style="152" customWidth="1"/>
    <col min="15366" max="15366" width="12.7109375" style="152" customWidth="1"/>
    <col min="15367" max="15367" width="13.7109375" style="152" customWidth="1"/>
    <col min="15368" max="15368" width="15.42578125" style="152" customWidth="1"/>
    <col min="15369" max="15369" width="9.140625" style="152"/>
    <col min="15370" max="15370" width="11.42578125" style="152" bestFit="1" customWidth="1"/>
    <col min="15371" max="15619" width="9.140625" style="152"/>
    <col min="15620" max="15620" width="27.28515625" style="152" customWidth="1"/>
    <col min="15621" max="15621" width="13.7109375" style="152" customWidth="1"/>
    <col min="15622" max="15622" width="12.7109375" style="152" customWidth="1"/>
    <col min="15623" max="15623" width="13.7109375" style="152" customWidth="1"/>
    <col min="15624" max="15624" width="15.42578125" style="152" customWidth="1"/>
    <col min="15625" max="15625" width="9.140625" style="152"/>
    <col min="15626" max="15626" width="11.42578125" style="152" bestFit="1" customWidth="1"/>
    <col min="15627" max="15875" width="9.140625" style="152"/>
    <col min="15876" max="15876" width="27.28515625" style="152" customWidth="1"/>
    <col min="15877" max="15877" width="13.7109375" style="152" customWidth="1"/>
    <col min="15878" max="15878" width="12.7109375" style="152" customWidth="1"/>
    <col min="15879" max="15879" width="13.7109375" style="152" customWidth="1"/>
    <col min="15880" max="15880" width="15.42578125" style="152" customWidth="1"/>
    <col min="15881" max="15881" width="9.140625" style="152"/>
    <col min="15882" max="15882" width="11.42578125" style="152" bestFit="1" customWidth="1"/>
    <col min="15883" max="16131" width="9.140625" style="152"/>
    <col min="16132" max="16132" width="27.28515625" style="152" customWidth="1"/>
    <col min="16133" max="16133" width="13.7109375" style="152" customWidth="1"/>
    <col min="16134" max="16134" width="12.7109375" style="152" customWidth="1"/>
    <col min="16135" max="16135" width="13.7109375" style="152" customWidth="1"/>
    <col min="16136" max="16136" width="15.42578125" style="152" customWidth="1"/>
    <col min="16137" max="16137" width="9.140625" style="152"/>
    <col min="16138" max="16138" width="11.42578125" style="152" bestFit="1" customWidth="1"/>
    <col min="16139" max="16384" width="9.140625" style="152"/>
  </cols>
  <sheetData>
    <row r="1" spans="1:8" x14ac:dyDescent="0.3">
      <c r="A1" s="59" t="s">
        <v>70</v>
      </c>
      <c r="B1" s="59"/>
      <c r="C1" s="59"/>
      <c r="D1" s="151"/>
      <c r="E1" s="151"/>
      <c r="F1" s="151"/>
      <c r="G1" s="151"/>
      <c r="H1" s="151"/>
    </row>
    <row r="2" spans="1:8" x14ac:dyDescent="0.3">
      <c r="A2" s="59" t="s">
        <v>71</v>
      </c>
      <c r="B2" s="59"/>
      <c r="C2" s="59"/>
      <c r="D2" s="151"/>
      <c r="E2" s="151"/>
      <c r="F2" s="151"/>
      <c r="G2" s="151"/>
      <c r="H2" s="151"/>
    </row>
    <row r="3" spans="1:8" x14ac:dyDescent="0.3">
      <c r="A3" s="59" t="s">
        <v>72</v>
      </c>
      <c r="B3" s="59"/>
      <c r="C3" s="59"/>
      <c r="D3" s="151"/>
      <c r="E3" s="151"/>
      <c r="F3" s="151"/>
      <c r="G3" s="151"/>
      <c r="H3" s="151"/>
    </row>
    <row r="4" spans="1:8" x14ac:dyDescent="0.3">
      <c r="A4" s="151"/>
      <c r="B4" s="151"/>
      <c r="C4" s="151"/>
      <c r="D4" s="151"/>
      <c r="E4" s="151"/>
      <c r="F4" s="151"/>
      <c r="G4" s="151"/>
      <c r="H4" s="151"/>
    </row>
    <row r="5" spans="1:8" ht="28.5" customHeight="1" x14ac:dyDescent="0.3">
      <c r="A5" s="354" t="s">
        <v>205</v>
      </c>
      <c r="B5" s="354"/>
      <c r="C5" s="354"/>
      <c r="D5" s="354"/>
      <c r="E5" s="354"/>
      <c r="F5" s="354"/>
      <c r="G5" s="354"/>
      <c r="H5" s="354"/>
    </row>
    <row r="6" spans="1:8" x14ac:dyDescent="0.3">
      <c r="A6" s="355" t="s">
        <v>206</v>
      </c>
      <c r="B6" s="355"/>
      <c r="C6" s="355"/>
      <c r="D6" s="355"/>
      <c r="E6" s="355"/>
      <c r="F6" s="355"/>
      <c r="G6" s="355"/>
      <c r="H6" s="355"/>
    </row>
    <row r="7" spans="1:8" x14ac:dyDescent="0.3">
      <c r="A7" s="337" t="s">
        <v>207</v>
      </c>
      <c r="B7" s="337"/>
      <c r="C7" s="337"/>
      <c r="D7" s="337"/>
      <c r="E7" s="337" t="s">
        <v>122</v>
      </c>
      <c r="F7" s="337"/>
      <c r="G7" s="337" t="s">
        <v>208</v>
      </c>
      <c r="H7" s="337"/>
    </row>
    <row r="8" spans="1:8" x14ac:dyDescent="0.3">
      <c r="A8" s="335" t="s">
        <v>209</v>
      </c>
      <c r="B8" s="335"/>
      <c r="C8" s="335"/>
      <c r="D8" s="335"/>
      <c r="E8" s="348"/>
      <c r="F8" s="348"/>
      <c r="G8" s="349">
        <f>E8*12</f>
        <v>0</v>
      </c>
      <c r="H8" s="350"/>
    </row>
    <row r="9" spans="1:8" x14ac:dyDescent="0.3">
      <c r="A9" s="335" t="s">
        <v>210</v>
      </c>
      <c r="B9" s="335"/>
      <c r="C9" s="335"/>
      <c r="D9" s="335"/>
      <c r="E9" s="348"/>
      <c r="F9" s="348"/>
      <c r="G9" s="349">
        <f t="shared" ref="G9:G15" si="0">E9*12</f>
        <v>0</v>
      </c>
      <c r="H9" s="350"/>
    </row>
    <row r="10" spans="1:8" x14ac:dyDescent="0.3">
      <c r="A10" s="335" t="s">
        <v>211</v>
      </c>
      <c r="B10" s="335"/>
      <c r="C10" s="335"/>
      <c r="D10" s="335"/>
      <c r="E10" s="348"/>
      <c r="F10" s="348"/>
      <c r="G10" s="349">
        <f>E10*12</f>
        <v>0</v>
      </c>
      <c r="H10" s="350"/>
    </row>
    <row r="11" spans="1:8" x14ac:dyDescent="0.3">
      <c r="A11" s="335" t="s">
        <v>212</v>
      </c>
      <c r="B11" s="335"/>
      <c r="C11" s="335"/>
      <c r="D11" s="335"/>
      <c r="E11" s="348"/>
      <c r="F11" s="348"/>
      <c r="G11" s="349">
        <f t="shared" si="0"/>
        <v>0</v>
      </c>
      <c r="H11" s="350"/>
    </row>
    <row r="12" spans="1:8" x14ac:dyDescent="0.3">
      <c r="A12" s="335" t="s">
        <v>213</v>
      </c>
      <c r="B12" s="335"/>
      <c r="C12" s="335"/>
      <c r="D12" s="335"/>
      <c r="E12" s="348"/>
      <c r="F12" s="348"/>
      <c r="G12" s="349">
        <f t="shared" si="0"/>
        <v>0</v>
      </c>
      <c r="H12" s="350"/>
    </row>
    <row r="13" spans="1:8" x14ac:dyDescent="0.3">
      <c r="A13" s="335" t="s">
        <v>214</v>
      </c>
      <c r="B13" s="335"/>
      <c r="C13" s="335"/>
      <c r="D13" s="335"/>
      <c r="E13" s="348"/>
      <c r="F13" s="348"/>
      <c r="G13" s="349">
        <f>E13*12</f>
        <v>0</v>
      </c>
      <c r="H13" s="350"/>
    </row>
    <row r="14" spans="1:8" x14ac:dyDescent="0.3">
      <c r="A14" s="335" t="s">
        <v>215</v>
      </c>
      <c r="B14" s="335"/>
      <c r="C14" s="335"/>
      <c r="D14" s="335"/>
      <c r="E14" s="348"/>
      <c r="F14" s="348"/>
      <c r="G14" s="349">
        <f t="shared" si="0"/>
        <v>0</v>
      </c>
      <c r="H14" s="350"/>
    </row>
    <row r="15" spans="1:8" x14ac:dyDescent="0.3">
      <c r="A15" s="335" t="s">
        <v>216</v>
      </c>
      <c r="B15" s="335"/>
      <c r="C15" s="335"/>
      <c r="D15" s="335"/>
      <c r="E15" s="348"/>
      <c r="F15" s="348"/>
      <c r="G15" s="349">
        <f t="shared" si="0"/>
        <v>0</v>
      </c>
      <c r="H15" s="350"/>
    </row>
    <row r="16" spans="1:8" x14ac:dyDescent="0.3">
      <c r="A16" s="351" t="s">
        <v>79</v>
      </c>
      <c r="B16" s="351"/>
      <c r="C16" s="351"/>
      <c r="D16" s="351"/>
      <c r="E16" s="352">
        <f>SUM(E8:F15)</f>
        <v>0</v>
      </c>
      <c r="F16" s="352"/>
      <c r="G16" s="353">
        <f>E16*12</f>
        <v>0</v>
      </c>
      <c r="H16" s="351"/>
    </row>
    <row r="17" spans="1:10" x14ac:dyDescent="0.3">
      <c r="A17" s="347" t="s">
        <v>217</v>
      </c>
      <c r="B17" s="337"/>
      <c r="C17" s="337"/>
      <c r="D17" s="337"/>
      <c r="E17" s="337"/>
      <c r="F17" s="337"/>
      <c r="G17" s="337"/>
      <c r="H17" s="337"/>
    </row>
    <row r="18" spans="1:10" x14ac:dyDescent="0.3">
      <c r="A18" s="337" t="s">
        <v>218</v>
      </c>
      <c r="B18" s="337"/>
      <c r="C18" s="337"/>
      <c r="D18" s="337"/>
      <c r="E18" s="337"/>
      <c r="F18" s="337"/>
      <c r="G18" s="337"/>
      <c r="H18" s="337"/>
    </row>
    <row r="19" spans="1:10" x14ac:dyDescent="0.3">
      <c r="A19" s="376" t="s">
        <v>219</v>
      </c>
      <c r="B19" s="376"/>
      <c r="C19" s="376"/>
      <c r="D19" s="376"/>
      <c r="E19" s="376"/>
      <c r="F19" s="376" t="s">
        <v>220</v>
      </c>
      <c r="G19" s="376"/>
      <c r="H19" s="376"/>
    </row>
    <row r="20" spans="1:10" x14ac:dyDescent="0.3">
      <c r="A20" s="377" t="s">
        <v>221</v>
      </c>
      <c r="B20" s="377"/>
      <c r="C20" s="377"/>
      <c r="D20" s="377"/>
      <c r="E20" s="377"/>
      <c r="F20" s="378"/>
      <c r="G20" s="378"/>
      <c r="H20" s="378"/>
      <c r="J20" s="153"/>
    </row>
    <row r="21" spans="1:10" x14ac:dyDescent="0.3">
      <c r="A21" s="377" t="s">
        <v>222</v>
      </c>
      <c r="B21" s="377"/>
      <c r="C21" s="377"/>
      <c r="D21" s="377"/>
      <c r="E21" s="377"/>
      <c r="F21" s="345">
        <v>48</v>
      </c>
      <c r="G21" s="345"/>
      <c r="H21" s="345"/>
    </row>
    <row r="22" spans="1:10" x14ac:dyDescent="0.3">
      <c r="A22" s="377" t="s">
        <v>223</v>
      </c>
      <c r="B22" s="377"/>
      <c r="C22" s="377"/>
      <c r="D22" s="377"/>
      <c r="E22" s="377"/>
      <c r="F22" s="379">
        <v>0.2</v>
      </c>
      <c r="G22" s="379"/>
      <c r="H22" s="379"/>
    </row>
    <row r="23" spans="1:10" x14ac:dyDescent="0.3">
      <c r="A23" s="376" t="s">
        <v>224</v>
      </c>
      <c r="B23" s="376"/>
      <c r="C23" s="376"/>
      <c r="D23" s="376"/>
      <c r="E23" s="376"/>
      <c r="F23" s="378">
        <f>(F20-(F20*F22))/F21</f>
        <v>0</v>
      </c>
      <c r="G23" s="378"/>
      <c r="H23" s="378"/>
    </row>
    <row r="24" spans="1:10" x14ac:dyDescent="0.3">
      <c r="A24" s="380"/>
      <c r="B24" s="381"/>
      <c r="C24" s="381"/>
      <c r="D24" s="381"/>
      <c r="E24" s="381"/>
      <c r="F24" s="381"/>
      <c r="G24" s="381"/>
      <c r="H24" s="382"/>
    </row>
    <row r="25" spans="1:10" x14ac:dyDescent="0.3">
      <c r="A25" s="376" t="s">
        <v>225</v>
      </c>
      <c r="B25" s="376"/>
      <c r="C25" s="376"/>
      <c r="D25" s="376"/>
      <c r="E25" s="376"/>
      <c r="F25" s="376"/>
      <c r="G25" s="376"/>
      <c r="H25" s="376"/>
    </row>
    <row r="26" spans="1:10" x14ac:dyDescent="0.3">
      <c r="A26" s="376" t="s">
        <v>219</v>
      </c>
      <c r="B26" s="376"/>
      <c r="C26" s="376"/>
      <c r="D26" s="376"/>
      <c r="E26" s="376"/>
      <c r="F26" s="376" t="s">
        <v>220</v>
      </c>
      <c r="G26" s="376"/>
      <c r="H26" s="376"/>
    </row>
    <row r="27" spans="1:10" x14ac:dyDescent="0.3">
      <c r="A27" s="377" t="s">
        <v>226</v>
      </c>
      <c r="B27" s="377"/>
      <c r="C27" s="377"/>
      <c r="D27" s="377"/>
      <c r="E27" s="377"/>
      <c r="F27" s="344">
        <v>1</v>
      </c>
      <c r="G27" s="344"/>
      <c r="H27" s="344"/>
    </row>
    <row r="28" spans="1:10" x14ac:dyDescent="0.3">
      <c r="A28" s="376" t="s">
        <v>227</v>
      </c>
      <c r="B28" s="376"/>
      <c r="C28" s="376"/>
      <c r="D28" s="376"/>
      <c r="E28" s="376"/>
      <c r="F28" s="378">
        <f>F20*F27%</f>
        <v>0</v>
      </c>
      <c r="G28" s="378"/>
      <c r="H28" s="378"/>
    </row>
    <row r="29" spans="1:10" x14ac:dyDescent="0.3">
      <c r="A29" s="380"/>
      <c r="B29" s="381"/>
      <c r="C29" s="381"/>
      <c r="D29" s="381"/>
      <c r="E29" s="381"/>
      <c r="F29" s="381"/>
      <c r="G29" s="381"/>
      <c r="H29" s="382"/>
    </row>
    <row r="30" spans="1:10" x14ac:dyDescent="0.3">
      <c r="A30" s="376" t="s">
        <v>228</v>
      </c>
      <c r="B30" s="376"/>
      <c r="C30" s="376"/>
      <c r="D30" s="376"/>
      <c r="E30" s="376"/>
      <c r="F30" s="376"/>
      <c r="G30" s="376"/>
      <c r="H30" s="376"/>
    </row>
    <row r="31" spans="1:10" x14ac:dyDescent="0.3">
      <c r="A31" s="376" t="s">
        <v>219</v>
      </c>
      <c r="B31" s="376"/>
      <c r="C31" s="376"/>
      <c r="D31" s="376"/>
      <c r="E31" s="376"/>
      <c r="F31" s="376" t="s">
        <v>220</v>
      </c>
      <c r="G31" s="376"/>
      <c r="H31" s="376"/>
    </row>
    <row r="32" spans="1:10" x14ac:dyDescent="0.3">
      <c r="A32" s="377" t="s">
        <v>229</v>
      </c>
      <c r="B32" s="377"/>
      <c r="C32" s="377"/>
      <c r="D32" s="377"/>
      <c r="E32" s="377"/>
      <c r="F32" s="343">
        <v>3</v>
      </c>
      <c r="G32" s="343"/>
      <c r="H32" s="343"/>
    </row>
    <row r="33" spans="1:8" x14ac:dyDescent="0.3">
      <c r="A33" s="376" t="s">
        <v>230</v>
      </c>
      <c r="B33" s="376"/>
      <c r="C33" s="376"/>
      <c r="D33" s="376"/>
      <c r="E33" s="376"/>
      <c r="F33" s="378">
        <f>F20*F32%/(12)</f>
        <v>0</v>
      </c>
      <c r="G33" s="378"/>
      <c r="H33" s="378"/>
    </row>
    <row r="34" spans="1:8" x14ac:dyDescent="0.3">
      <c r="A34" s="380"/>
      <c r="B34" s="381"/>
      <c r="C34" s="381"/>
      <c r="D34" s="381"/>
      <c r="E34" s="381"/>
      <c r="F34" s="381"/>
      <c r="G34" s="381"/>
      <c r="H34" s="382"/>
    </row>
    <row r="35" spans="1:8" x14ac:dyDescent="0.3">
      <c r="A35" s="376" t="s">
        <v>231</v>
      </c>
      <c r="B35" s="376"/>
      <c r="C35" s="376"/>
      <c r="D35" s="376"/>
      <c r="E35" s="376"/>
      <c r="F35" s="376"/>
      <c r="G35" s="376"/>
      <c r="H35" s="376"/>
    </row>
    <row r="36" spans="1:8" x14ac:dyDescent="0.3">
      <c r="A36" s="376" t="s">
        <v>219</v>
      </c>
      <c r="B36" s="376"/>
      <c r="C36" s="376"/>
      <c r="D36" s="376"/>
      <c r="E36" s="376"/>
      <c r="F36" s="376" t="s">
        <v>220</v>
      </c>
      <c r="G36" s="376"/>
      <c r="H36" s="376"/>
    </row>
    <row r="37" spans="1:8" x14ac:dyDescent="0.3">
      <c r="A37" s="377" t="s">
        <v>232</v>
      </c>
      <c r="B37" s="377"/>
      <c r="C37" s="377"/>
      <c r="D37" s="377"/>
      <c r="E37" s="377"/>
      <c r="F37" s="344">
        <v>1.5</v>
      </c>
      <c r="G37" s="344"/>
      <c r="H37" s="344"/>
    </row>
    <row r="38" spans="1:8" x14ac:dyDescent="0.3">
      <c r="A38" s="376" t="s">
        <v>233</v>
      </c>
      <c r="B38" s="376"/>
      <c r="C38" s="376"/>
      <c r="D38" s="376"/>
      <c r="E38" s="376"/>
      <c r="F38" s="378">
        <f>F20*F37%</f>
        <v>0</v>
      </c>
      <c r="G38" s="378"/>
      <c r="H38" s="378"/>
    </row>
    <row r="39" spans="1:8" x14ac:dyDescent="0.3">
      <c r="A39" s="376" t="s">
        <v>234</v>
      </c>
      <c r="B39" s="376"/>
      <c r="C39" s="376"/>
      <c r="D39" s="376"/>
      <c r="E39" s="376"/>
      <c r="F39" s="376"/>
      <c r="G39" s="376"/>
      <c r="H39" s="376"/>
    </row>
    <row r="40" spans="1:8" x14ac:dyDescent="0.3">
      <c r="A40" s="376" t="s">
        <v>219</v>
      </c>
      <c r="B40" s="376"/>
      <c r="C40" s="376"/>
      <c r="D40" s="376"/>
      <c r="E40" s="376"/>
      <c r="F40" s="376" t="s">
        <v>220</v>
      </c>
      <c r="G40" s="376"/>
      <c r="H40" s="376"/>
    </row>
    <row r="41" spans="1:8" x14ac:dyDescent="0.3">
      <c r="A41" s="377" t="s">
        <v>235</v>
      </c>
      <c r="B41" s="377"/>
      <c r="C41" s="377"/>
      <c r="D41" s="377"/>
      <c r="E41" s="377"/>
      <c r="F41" s="343"/>
      <c r="G41" s="343"/>
      <c r="H41" s="343"/>
    </row>
    <row r="42" spans="1:8" x14ac:dyDescent="0.3">
      <c r="A42" s="377" t="s">
        <v>236</v>
      </c>
      <c r="B42" s="377"/>
      <c r="C42" s="377"/>
      <c r="D42" s="377"/>
      <c r="E42" s="377"/>
      <c r="F42" s="383">
        <v>6.79</v>
      </c>
      <c r="G42" s="383"/>
      <c r="H42" s="383"/>
    </row>
    <row r="43" spans="1:8" x14ac:dyDescent="0.3">
      <c r="A43" s="377" t="s">
        <v>237</v>
      </c>
      <c r="B43" s="377"/>
      <c r="C43" s="377"/>
      <c r="D43" s="377"/>
      <c r="E43" s="377"/>
      <c r="F43" s="384">
        <v>8</v>
      </c>
      <c r="G43" s="384"/>
      <c r="H43" s="384"/>
    </row>
    <row r="44" spans="1:8" x14ac:dyDescent="0.3">
      <c r="A44" s="376" t="s">
        <v>238</v>
      </c>
      <c r="B44" s="376"/>
      <c r="C44" s="376"/>
      <c r="D44" s="376"/>
      <c r="E44" s="376"/>
      <c r="F44" s="385">
        <f>F42/F43*F41</f>
        <v>0</v>
      </c>
      <c r="G44" s="385"/>
      <c r="H44" s="385"/>
    </row>
    <row r="45" spans="1:8" x14ac:dyDescent="0.3">
      <c r="A45" s="380"/>
      <c r="B45" s="381"/>
      <c r="C45" s="381"/>
      <c r="D45" s="381"/>
      <c r="E45" s="381"/>
      <c r="F45" s="381"/>
      <c r="G45" s="381"/>
      <c r="H45" s="382"/>
    </row>
    <row r="46" spans="1:8" x14ac:dyDescent="0.3">
      <c r="A46" s="376" t="s">
        <v>239</v>
      </c>
      <c r="B46" s="376"/>
      <c r="C46" s="376"/>
      <c r="D46" s="376"/>
      <c r="E46" s="376"/>
      <c r="F46" s="376"/>
      <c r="G46" s="376"/>
      <c r="H46" s="376"/>
    </row>
    <row r="47" spans="1:8" x14ac:dyDescent="0.3">
      <c r="A47" s="376" t="s">
        <v>219</v>
      </c>
      <c r="B47" s="376"/>
      <c r="C47" s="376"/>
      <c r="D47" s="376"/>
      <c r="E47" s="376"/>
      <c r="F47" s="376" t="s">
        <v>220</v>
      </c>
      <c r="G47" s="376"/>
      <c r="H47" s="376"/>
    </row>
    <row r="48" spans="1:8" x14ac:dyDescent="0.3">
      <c r="A48" s="377" t="s">
        <v>240</v>
      </c>
      <c r="B48" s="377"/>
      <c r="C48" s="377"/>
      <c r="D48" s="377"/>
      <c r="E48" s="377"/>
      <c r="F48" s="343">
        <v>19.5</v>
      </c>
      <c r="G48" s="343"/>
      <c r="H48" s="343"/>
    </row>
    <row r="49" spans="1:8" x14ac:dyDescent="0.3">
      <c r="A49" s="377" t="s">
        <v>241</v>
      </c>
      <c r="B49" s="377"/>
      <c r="C49" s="377"/>
      <c r="D49" s="377"/>
      <c r="E49" s="377"/>
      <c r="F49" s="343">
        <v>10000</v>
      </c>
      <c r="G49" s="343"/>
      <c r="H49" s="343"/>
    </row>
    <row r="50" spans="1:8" x14ac:dyDescent="0.3">
      <c r="A50" s="377" t="s">
        <v>242</v>
      </c>
      <c r="B50" s="377"/>
      <c r="C50" s="377"/>
      <c r="D50" s="377"/>
      <c r="E50" s="377"/>
      <c r="F50" s="378"/>
      <c r="G50" s="378"/>
      <c r="H50" s="378"/>
    </row>
    <row r="51" spans="1:8" x14ac:dyDescent="0.3">
      <c r="A51" s="377" t="s">
        <v>243</v>
      </c>
      <c r="B51" s="377"/>
      <c r="C51" s="377"/>
      <c r="D51" s="377"/>
      <c r="E51" s="377"/>
      <c r="F51" s="378"/>
      <c r="G51" s="378"/>
      <c r="H51" s="378"/>
    </row>
    <row r="52" spans="1:8" x14ac:dyDescent="0.3">
      <c r="A52" s="376" t="s">
        <v>244</v>
      </c>
      <c r="B52" s="376"/>
      <c r="C52" s="376"/>
      <c r="D52" s="376"/>
      <c r="E52" s="376"/>
      <c r="F52" s="378" t="e">
        <f>SUM((F48*F51)+F50)/(F49/F41)</f>
        <v>#DIV/0!</v>
      </c>
      <c r="G52" s="378"/>
      <c r="H52" s="378"/>
    </row>
    <row r="53" spans="1:8" x14ac:dyDescent="0.3">
      <c r="A53" s="380"/>
      <c r="B53" s="381"/>
      <c r="C53" s="381"/>
      <c r="D53" s="381"/>
      <c r="E53" s="381"/>
      <c r="F53" s="381"/>
      <c r="G53" s="381"/>
      <c r="H53" s="382"/>
    </row>
    <row r="54" spans="1:8" x14ac:dyDescent="0.3">
      <c r="A54" s="376" t="s">
        <v>245</v>
      </c>
      <c r="B54" s="376"/>
      <c r="C54" s="376"/>
      <c r="D54" s="376"/>
      <c r="E54" s="376"/>
      <c r="F54" s="376"/>
      <c r="G54" s="376"/>
      <c r="H54" s="376"/>
    </row>
    <row r="55" spans="1:8" x14ac:dyDescent="0.3">
      <c r="A55" s="376" t="s">
        <v>219</v>
      </c>
      <c r="B55" s="376"/>
      <c r="C55" s="376"/>
      <c r="D55" s="376"/>
      <c r="E55" s="376"/>
      <c r="F55" s="376" t="s">
        <v>220</v>
      </c>
      <c r="G55" s="376"/>
      <c r="H55" s="376"/>
    </row>
    <row r="56" spans="1:8" x14ac:dyDescent="0.3">
      <c r="A56" s="377" t="s">
        <v>246</v>
      </c>
      <c r="B56" s="377"/>
      <c r="C56" s="377"/>
      <c r="D56" s="377"/>
      <c r="E56" s="377"/>
      <c r="F56" s="343">
        <v>4</v>
      </c>
      <c r="G56" s="343"/>
      <c r="H56" s="343"/>
    </row>
    <row r="57" spans="1:8" x14ac:dyDescent="0.3">
      <c r="A57" s="377" t="s">
        <v>247</v>
      </c>
      <c r="B57" s="377"/>
      <c r="C57" s="377"/>
      <c r="D57" s="377"/>
      <c r="E57" s="377"/>
      <c r="F57" s="386"/>
      <c r="G57" s="386"/>
      <c r="H57" s="386"/>
    </row>
    <row r="58" spans="1:8" x14ac:dyDescent="0.3">
      <c r="A58" s="377" t="s">
        <v>248</v>
      </c>
      <c r="B58" s="377"/>
      <c r="C58" s="377"/>
      <c r="D58" s="377"/>
      <c r="E58" s="377"/>
      <c r="F58" s="378"/>
      <c r="G58" s="378"/>
      <c r="H58" s="378"/>
    </row>
    <row r="59" spans="1:8" x14ac:dyDescent="0.3">
      <c r="A59" s="376" t="s">
        <v>249</v>
      </c>
      <c r="B59" s="376"/>
      <c r="C59" s="376"/>
      <c r="D59" s="376"/>
      <c r="E59" s="376"/>
      <c r="F59" s="378" t="e">
        <f>(F56*F58)/(F57/F41)</f>
        <v>#DIV/0!</v>
      </c>
      <c r="G59" s="378"/>
      <c r="H59" s="378"/>
    </row>
    <row r="60" spans="1:8" x14ac:dyDescent="0.3">
      <c r="A60" s="380"/>
      <c r="B60" s="381"/>
      <c r="C60" s="381"/>
      <c r="D60" s="381"/>
      <c r="E60" s="381"/>
      <c r="F60" s="381"/>
      <c r="G60" s="381"/>
      <c r="H60" s="382"/>
    </row>
    <row r="61" spans="1:8" x14ac:dyDescent="0.3">
      <c r="A61" s="376" t="s">
        <v>250</v>
      </c>
      <c r="B61" s="376"/>
      <c r="C61" s="376"/>
      <c r="D61" s="376"/>
      <c r="E61" s="376"/>
      <c r="F61" s="376"/>
      <c r="G61" s="376"/>
      <c r="H61" s="376"/>
    </row>
    <row r="62" spans="1:8" x14ac:dyDescent="0.3">
      <c r="A62" s="376" t="s">
        <v>219</v>
      </c>
      <c r="B62" s="376"/>
      <c r="C62" s="376"/>
      <c r="D62" s="376"/>
      <c r="E62" s="376"/>
      <c r="F62" s="376" t="s">
        <v>220</v>
      </c>
      <c r="G62" s="376"/>
      <c r="H62" s="376"/>
    </row>
    <row r="63" spans="1:8" x14ac:dyDescent="0.3">
      <c r="A63" s="377" t="s">
        <v>251</v>
      </c>
      <c r="B63" s="377"/>
      <c r="C63" s="377"/>
      <c r="D63" s="377"/>
      <c r="E63" s="377"/>
      <c r="F63" s="378"/>
      <c r="G63" s="378"/>
      <c r="H63" s="378"/>
    </row>
    <row r="64" spans="1:8" x14ac:dyDescent="0.3">
      <c r="A64" s="377" t="s">
        <v>252</v>
      </c>
      <c r="B64" s="377"/>
      <c r="C64" s="377"/>
      <c r="D64" s="377"/>
      <c r="E64" s="377"/>
      <c r="F64" s="343">
        <v>4</v>
      </c>
      <c r="G64" s="343"/>
      <c r="H64" s="343"/>
    </row>
    <row r="65" spans="1:8" x14ac:dyDescent="0.3">
      <c r="A65" s="337" t="s">
        <v>253</v>
      </c>
      <c r="B65" s="337"/>
      <c r="C65" s="337"/>
      <c r="D65" s="337"/>
      <c r="E65" s="337"/>
      <c r="F65" s="338">
        <f>F63*F64</f>
        <v>0</v>
      </c>
      <c r="G65" s="338"/>
      <c r="H65" s="338"/>
    </row>
    <row r="66" spans="1:8" x14ac:dyDescent="0.3">
      <c r="A66" s="339"/>
      <c r="B66" s="340"/>
      <c r="C66" s="340"/>
      <c r="D66" s="340"/>
      <c r="E66" s="340"/>
      <c r="F66" s="340"/>
      <c r="G66" s="340"/>
      <c r="H66" s="341"/>
    </row>
  </sheetData>
  <mergeCells count="116">
    <mergeCell ref="A5:H5"/>
    <mergeCell ref="A6:H6"/>
    <mergeCell ref="A7:D7"/>
    <mergeCell ref="E7:F7"/>
    <mergeCell ref="G7:H7"/>
    <mergeCell ref="A8:D8"/>
    <mergeCell ref="E8:F8"/>
    <mergeCell ref="G8:H8"/>
    <mergeCell ref="A11:D11"/>
    <mergeCell ref="E11:F11"/>
    <mergeCell ref="G11:H11"/>
    <mergeCell ref="A12:D12"/>
    <mergeCell ref="E12:F12"/>
    <mergeCell ref="G12:H12"/>
    <mergeCell ref="A9:D9"/>
    <mergeCell ref="E9:F9"/>
    <mergeCell ref="G9:H9"/>
    <mergeCell ref="A10:D10"/>
    <mergeCell ref="E10:F10"/>
    <mergeCell ref="G10:H10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21:E21"/>
    <mergeCell ref="F21:H21"/>
    <mergeCell ref="A22:E22"/>
    <mergeCell ref="F22:H22"/>
    <mergeCell ref="A23:E23"/>
    <mergeCell ref="F23:H23"/>
    <mergeCell ref="A17:H17"/>
    <mergeCell ref="A18:H18"/>
    <mergeCell ref="A19:E19"/>
    <mergeCell ref="F19:H19"/>
    <mergeCell ref="A20:E20"/>
    <mergeCell ref="F20:H20"/>
    <mergeCell ref="A28:E28"/>
    <mergeCell ref="F28:H28"/>
    <mergeCell ref="A29:H29"/>
    <mergeCell ref="A30:H30"/>
    <mergeCell ref="A31:E31"/>
    <mergeCell ref="F31:H31"/>
    <mergeCell ref="A24:H24"/>
    <mergeCell ref="A25:H25"/>
    <mergeCell ref="A26:E26"/>
    <mergeCell ref="F26:H26"/>
    <mergeCell ref="A27:E27"/>
    <mergeCell ref="F27:H27"/>
    <mergeCell ref="A36:E36"/>
    <mergeCell ref="F36:H36"/>
    <mergeCell ref="A37:E37"/>
    <mergeCell ref="F37:H37"/>
    <mergeCell ref="A38:E38"/>
    <mergeCell ref="F38:H38"/>
    <mergeCell ref="A32:E32"/>
    <mergeCell ref="F32:H32"/>
    <mergeCell ref="A33:E33"/>
    <mergeCell ref="F33:H33"/>
    <mergeCell ref="A34:H34"/>
    <mergeCell ref="A35:H35"/>
    <mergeCell ref="A43:E43"/>
    <mergeCell ref="F43:H43"/>
    <mergeCell ref="A44:E44"/>
    <mergeCell ref="F44:H44"/>
    <mergeCell ref="A45:H45"/>
    <mergeCell ref="A46:H46"/>
    <mergeCell ref="A39:H39"/>
    <mergeCell ref="A40:E40"/>
    <mergeCell ref="F40:H40"/>
    <mergeCell ref="A41:E41"/>
    <mergeCell ref="F41:H41"/>
    <mergeCell ref="A42:E42"/>
    <mergeCell ref="F42:H42"/>
    <mergeCell ref="A50:E50"/>
    <mergeCell ref="F50:H50"/>
    <mergeCell ref="A51:E51"/>
    <mergeCell ref="F51:H51"/>
    <mergeCell ref="A52:E52"/>
    <mergeCell ref="F52:H52"/>
    <mergeCell ref="A47:E47"/>
    <mergeCell ref="F47:H47"/>
    <mergeCell ref="A48:E48"/>
    <mergeCell ref="F48:H48"/>
    <mergeCell ref="A49:E49"/>
    <mergeCell ref="F49:H49"/>
    <mergeCell ref="A57:E57"/>
    <mergeCell ref="F57:H57"/>
    <mergeCell ref="A58:E58"/>
    <mergeCell ref="F58:H58"/>
    <mergeCell ref="A59:E59"/>
    <mergeCell ref="F59:H59"/>
    <mergeCell ref="A53:H53"/>
    <mergeCell ref="A54:H54"/>
    <mergeCell ref="A55:E55"/>
    <mergeCell ref="F55:H55"/>
    <mergeCell ref="A56:E56"/>
    <mergeCell ref="F56:H56"/>
    <mergeCell ref="A64:E64"/>
    <mergeCell ref="F64:H64"/>
    <mergeCell ref="A65:E65"/>
    <mergeCell ref="F65:H65"/>
    <mergeCell ref="A66:H66"/>
    <mergeCell ref="A60:H60"/>
    <mergeCell ref="A61:H61"/>
    <mergeCell ref="A62:E62"/>
    <mergeCell ref="F62:H62"/>
    <mergeCell ref="A63:E63"/>
    <mergeCell ref="F63:H63"/>
  </mergeCells>
  <pageMargins left="0.511811024" right="0.511811024" top="0.78740157499999996" bottom="0.78740157499999996" header="0.31496062000000002" footer="0.31496062000000002"/>
  <pageSetup paperSize="9" scale="81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21F1B-5626-464D-890D-034F4ABFD0B7}">
  <sheetPr>
    <tabColor theme="9" tint="0.59999389629810485"/>
  </sheetPr>
  <dimension ref="A1:J66"/>
  <sheetViews>
    <sheetView topLeftCell="A47" zoomScaleNormal="100" zoomScaleSheetLayoutView="100" workbookViewId="0">
      <selection activeCell="F63" sqref="A30:H63"/>
    </sheetView>
  </sheetViews>
  <sheetFormatPr defaultRowHeight="16.5" x14ac:dyDescent="0.3"/>
  <cols>
    <col min="1" max="3" width="9.140625" style="152"/>
    <col min="4" max="4" width="27.28515625" style="152" customWidth="1"/>
    <col min="5" max="5" width="13.7109375" style="152" customWidth="1"/>
    <col min="6" max="6" width="12.7109375" style="152" customWidth="1"/>
    <col min="7" max="7" width="13.7109375" style="152" customWidth="1"/>
    <col min="8" max="8" width="15.42578125" style="152" customWidth="1"/>
    <col min="9" max="9" width="9.140625" style="152"/>
    <col min="10" max="10" width="12.140625" style="152" bestFit="1" customWidth="1"/>
    <col min="11" max="259" width="9.140625" style="152"/>
    <col min="260" max="260" width="27.28515625" style="152" customWidth="1"/>
    <col min="261" max="261" width="13.7109375" style="152" customWidth="1"/>
    <col min="262" max="262" width="12.7109375" style="152" customWidth="1"/>
    <col min="263" max="263" width="13.7109375" style="152" customWidth="1"/>
    <col min="264" max="264" width="15.42578125" style="152" customWidth="1"/>
    <col min="265" max="265" width="9.140625" style="152"/>
    <col min="266" max="266" width="11.42578125" style="152" bestFit="1" customWidth="1"/>
    <col min="267" max="515" width="9.140625" style="152"/>
    <col min="516" max="516" width="27.28515625" style="152" customWidth="1"/>
    <col min="517" max="517" width="13.7109375" style="152" customWidth="1"/>
    <col min="518" max="518" width="12.7109375" style="152" customWidth="1"/>
    <col min="519" max="519" width="13.7109375" style="152" customWidth="1"/>
    <col min="520" max="520" width="15.42578125" style="152" customWidth="1"/>
    <col min="521" max="521" width="9.140625" style="152"/>
    <col min="522" max="522" width="11.42578125" style="152" bestFit="1" customWidth="1"/>
    <col min="523" max="771" width="9.140625" style="152"/>
    <col min="772" max="772" width="27.28515625" style="152" customWidth="1"/>
    <col min="773" max="773" width="13.7109375" style="152" customWidth="1"/>
    <col min="774" max="774" width="12.7109375" style="152" customWidth="1"/>
    <col min="775" max="775" width="13.7109375" style="152" customWidth="1"/>
    <col min="776" max="776" width="15.42578125" style="152" customWidth="1"/>
    <col min="777" max="777" width="9.140625" style="152"/>
    <col min="778" max="778" width="11.42578125" style="152" bestFit="1" customWidth="1"/>
    <col min="779" max="1027" width="9.140625" style="152"/>
    <col min="1028" max="1028" width="27.28515625" style="152" customWidth="1"/>
    <col min="1029" max="1029" width="13.7109375" style="152" customWidth="1"/>
    <col min="1030" max="1030" width="12.7109375" style="152" customWidth="1"/>
    <col min="1031" max="1031" width="13.7109375" style="152" customWidth="1"/>
    <col min="1032" max="1032" width="15.42578125" style="152" customWidth="1"/>
    <col min="1033" max="1033" width="9.140625" style="152"/>
    <col min="1034" max="1034" width="11.42578125" style="152" bestFit="1" customWidth="1"/>
    <col min="1035" max="1283" width="9.140625" style="152"/>
    <col min="1284" max="1284" width="27.28515625" style="152" customWidth="1"/>
    <col min="1285" max="1285" width="13.7109375" style="152" customWidth="1"/>
    <col min="1286" max="1286" width="12.7109375" style="152" customWidth="1"/>
    <col min="1287" max="1287" width="13.7109375" style="152" customWidth="1"/>
    <col min="1288" max="1288" width="15.42578125" style="152" customWidth="1"/>
    <col min="1289" max="1289" width="9.140625" style="152"/>
    <col min="1290" max="1290" width="11.42578125" style="152" bestFit="1" customWidth="1"/>
    <col min="1291" max="1539" width="9.140625" style="152"/>
    <col min="1540" max="1540" width="27.28515625" style="152" customWidth="1"/>
    <col min="1541" max="1541" width="13.7109375" style="152" customWidth="1"/>
    <col min="1542" max="1542" width="12.7109375" style="152" customWidth="1"/>
    <col min="1543" max="1543" width="13.7109375" style="152" customWidth="1"/>
    <col min="1544" max="1544" width="15.42578125" style="152" customWidth="1"/>
    <col min="1545" max="1545" width="9.140625" style="152"/>
    <col min="1546" max="1546" width="11.42578125" style="152" bestFit="1" customWidth="1"/>
    <col min="1547" max="1795" width="9.140625" style="152"/>
    <col min="1796" max="1796" width="27.28515625" style="152" customWidth="1"/>
    <col min="1797" max="1797" width="13.7109375" style="152" customWidth="1"/>
    <col min="1798" max="1798" width="12.7109375" style="152" customWidth="1"/>
    <col min="1799" max="1799" width="13.7109375" style="152" customWidth="1"/>
    <col min="1800" max="1800" width="15.42578125" style="152" customWidth="1"/>
    <col min="1801" max="1801" width="9.140625" style="152"/>
    <col min="1802" max="1802" width="11.42578125" style="152" bestFit="1" customWidth="1"/>
    <col min="1803" max="2051" width="9.140625" style="152"/>
    <col min="2052" max="2052" width="27.28515625" style="152" customWidth="1"/>
    <col min="2053" max="2053" width="13.7109375" style="152" customWidth="1"/>
    <col min="2054" max="2054" width="12.7109375" style="152" customWidth="1"/>
    <col min="2055" max="2055" width="13.7109375" style="152" customWidth="1"/>
    <col min="2056" max="2056" width="15.42578125" style="152" customWidth="1"/>
    <col min="2057" max="2057" width="9.140625" style="152"/>
    <col min="2058" max="2058" width="11.42578125" style="152" bestFit="1" customWidth="1"/>
    <col min="2059" max="2307" width="9.140625" style="152"/>
    <col min="2308" max="2308" width="27.28515625" style="152" customWidth="1"/>
    <col min="2309" max="2309" width="13.7109375" style="152" customWidth="1"/>
    <col min="2310" max="2310" width="12.7109375" style="152" customWidth="1"/>
    <col min="2311" max="2311" width="13.7109375" style="152" customWidth="1"/>
    <col min="2312" max="2312" width="15.42578125" style="152" customWidth="1"/>
    <col min="2313" max="2313" width="9.140625" style="152"/>
    <col min="2314" max="2314" width="11.42578125" style="152" bestFit="1" customWidth="1"/>
    <col min="2315" max="2563" width="9.140625" style="152"/>
    <col min="2564" max="2564" width="27.28515625" style="152" customWidth="1"/>
    <col min="2565" max="2565" width="13.7109375" style="152" customWidth="1"/>
    <col min="2566" max="2566" width="12.7109375" style="152" customWidth="1"/>
    <col min="2567" max="2567" width="13.7109375" style="152" customWidth="1"/>
    <col min="2568" max="2568" width="15.42578125" style="152" customWidth="1"/>
    <col min="2569" max="2569" width="9.140625" style="152"/>
    <col min="2570" max="2570" width="11.42578125" style="152" bestFit="1" customWidth="1"/>
    <col min="2571" max="2819" width="9.140625" style="152"/>
    <col min="2820" max="2820" width="27.28515625" style="152" customWidth="1"/>
    <col min="2821" max="2821" width="13.7109375" style="152" customWidth="1"/>
    <col min="2822" max="2822" width="12.7109375" style="152" customWidth="1"/>
    <col min="2823" max="2823" width="13.7109375" style="152" customWidth="1"/>
    <col min="2824" max="2824" width="15.42578125" style="152" customWidth="1"/>
    <col min="2825" max="2825" width="9.140625" style="152"/>
    <col min="2826" max="2826" width="11.42578125" style="152" bestFit="1" customWidth="1"/>
    <col min="2827" max="3075" width="9.140625" style="152"/>
    <col min="3076" max="3076" width="27.28515625" style="152" customWidth="1"/>
    <col min="3077" max="3077" width="13.7109375" style="152" customWidth="1"/>
    <col min="3078" max="3078" width="12.7109375" style="152" customWidth="1"/>
    <col min="3079" max="3079" width="13.7109375" style="152" customWidth="1"/>
    <col min="3080" max="3080" width="15.42578125" style="152" customWidth="1"/>
    <col min="3081" max="3081" width="9.140625" style="152"/>
    <col min="3082" max="3082" width="11.42578125" style="152" bestFit="1" customWidth="1"/>
    <col min="3083" max="3331" width="9.140625" style="152"/>
    <col min="3332" max="3332" width="27.28515625" style="152" customWidth="1"/>
    <col min="3333" max="3333" width="13.7109375" style="152" customWidth="1"/>
    <col min="3334" max="3334" width="12.7109375" style="152" customWidth="1"/>
    <col min="3335" max="3335" width="13.7109375" style="152" customWidth="1"/>
    <col min="3336" max="3336" width="15.42578125" style="152" customWidth="1"/>
    <col min="3337" max="3337" width="9.140625" style="152"/>
    <col min="3338" max="3338" width="11.42578125" style="152" bestFit="1" customWidth="1"/>
    <col min="3339" max="3587" width="9.140625" style="152"/>
    <col min="3588" max="3588" width="27.28515625" style="152" customWidth="1"/>
    <col min="3589" max="3589" width="13.7109375" style="152" customWidth="1"/>
    <col min="3590" max="3590" width="12.7109375" style="152" customWidth="1"/>
    <col min="3591" max="3591" width="13.7109375" style="152" customWidth="1"/>
    <col min="3592" max="3592" width="15.42578125" style="152" customWidth="1"/>
    <col min="3593" max="3593" width="9.140625" style="152"/>
    <col min="3594" max="3594" width="11.42578125" style="152" bestFit="1" customWidth="1"/>
    <col min="3595" max="3843" width="9.140625" style="152"/>
    <col min="3844" max="3844" width="27.28515625" style="152" customWidth="1"/>
    <col min="3845" max="3845" width="13.7109375" style="152" customWidth="1"/>
    <col min="3846" max="3846" width="12.7109375" style="152" customWidth="1"/>
    <col min="3847" max="3847" width="13.7109375" style="152" customWidth="1"/>
    <col min="3848" max="3848" width="15.42578125" style="152" customWidth="1"/>
    <col min="3849" max="3849" width="9.140625" style="152"/>
    <col min="3850" max="3850" width="11.42578125" style="152" bestFit="1" customWidth="1"/>
    <col min="3851" max="4099" width="9.140625" style="152"/>
    <col min="4100" max="4100" width="27.28515625" style="152" customWidth="1"/>
    <col min="4101" max="4101" width="13.7109375" style="152" customWidth="1"/>
    <col min="4102" max="4102" width="12.7109375" style="152" customWidth="1"/>
    <col min="4103" max="4103" width="13.7109375" style="152" customWidth="1"/>
    <col min="4104" max="4104" width="15.42578125" style="152" customWidth="1"/>
    <col min="4105" max="4105" width="9.140625" style="152"/>
    <col min="4106" max="4106" width="11.42578125" style="152" bestFit="1" customWidth="1"/>
    <col min="4107" max="4355" width="9.140625" style="152"/>
    <col min="4356" max="4356" width="27.28515625" style="152" customWidth="1"/>
    <col min="4357" max="4357" width="13.7109375" style="152" customWidth="1"/>
    <col min="4358" max="4358" width="12.7109375" style="152" customWidth="1"/>
    <col min="4359" max="4359" width="13.7109375" style="152" customWidth="1"/>
    <col min="4360" max="4360" width="15.42578125" style="152" customWidth="1"/>
    <col min="4361" max="4361" width="9.140625" style="152"/>
    <col min="4362" max="4362" width="11.42578125" style="152" bestFit="1" customWidth="1"/>
    <col min="4363" max="4611" width="9.140625" style="152"/>
    <col min="4612" max="4612" width="27.28515625" style="152" customWidth="1"/>
    <col min="4613" max="4613" width="13.7109375" style="152" customWidth="1"/>
    <col min="4614" max="4614" width="12.7109375" style="152" customWidth="1"/>
    <col min="4615" max="4615" width="13.7109375" style="152" customWidth="1"/>
    <col min="4616" max="4616" width="15.42578125" style="152" customWidth="1"/>
    <col min="4617" max="4617" width="9.140625" style="152"/>
    <col min="4618" max="4618" width="11.42578125" style="152" bestFit="1" customWidth="1"/>
    <col min="4619" max="4867" width="9.140625" style="152"/>
    <col min="4868" max="4868" width="27.28515625" style="152" customWidth="1"/>
    <col min="4869" max="4869" width="13.7109375" style="152" customWidth="1"/>
    <col min="4870" max="4870" width="12.7109375" style="152" customWidth="1"/>
    <col min="4871" max="4871" width="13.7109375" style="152" customWidth="1"/>
    <col min="4872" max="4872" width="15.42578125" style="152" customWidth="1"/>
    <col min="4873" max="4873" width="9.140625" style="152"/>
    <col min="4874" max="4874" width="11.42578125" style="152" bestFit="1" customWidth="1"/>
    <col min="4875" max="5123" width="9.140625" style="152"/>
    <col min="5124" max="5124" width="27.28515625" style="152" customWidth="1"/>
    <col min="5125" max="5125" width="13.7109375" style="152" customWidth="1"/>
    <col min="5126" max="5126" width="12.7109375" style="152" customWidth="1"/>
    <col min="5127" max="5127" width="13.7109375" style="152" customWidth="1"/>
    <col min="5128" max="5128" width="15.42578125" style="152" customWidth="1"/>
    <col min="5129" max="5129" width="9.140625" style="152"/>
    <col min="5130" max="5130" width="11.42578125" style="152" bestFit="1" customWidth="1"/>
    <col min="5131" max="5379" width="9.140625" style="152"/>
    <col min="5380" max="5380" width="27.28515625" style="152" customWidth="1"/>
    <col min="5381" max="5381" width="13.7109375" style="152" customWidth="1"/>
    <col min="5382" max="5382" width="12.7109375" style="152" customWidth="1"/>
    <col min="5383" max="5383" width="13.7109375" style="152" customWidth="1"/>
    <col min="5384" max="5384" width="15.42578125" style="152" customWidth="1"/>
    <col min="5385" max="5385" width="9.140625" style="152"/>
    <col min="5386" max="5386" width="11.42578125" style="152" bestFit="1" customWidth="1"/>
    <col min="5387" max="5635" width="9.140625" style="152"/>
    <col min="5636" max="5636" width="27.28515625" style="152" customWidth="1"/>
    <col min="5637" max="5637" width="13.7109375" style="152" customWidth="1"/>
    <col min="5638" max="5638" width="12.7109375" style="152" customWidth="1"/>
    <col min="5639" max="5639" width="13.7109375" style="152" customWidth="1"/>
    <col min="5640" max="5640" width="15.42578125" style="152" customWidth="1"/>
    <col min="5641" max="5641" width="9.140625" style="152"/>
    <col min="5642" max="5642" width="11.42578125" style="152" bestFit="1" customWidth="1"/>
    <col min="5643" max="5891" width="9.140625" style="152"/>
    <col min="5892" max="5892" width="27.28515625" style="152" customWidth="1"/>
    <col min="5893" max="5893" width="13.7109375" style="152" customWidth="1"/>
    <col min="5894" max="5894" width="12.7109375" style="152" customWidth="1"/>
    <col min="5895" max="5895" width="13.7109375" style="152" customWidth="1"/>
    <col min="5896" max="5896" width="15.42578125" style="152" customWidth="1"/>
    <col min="5897" max="5897" width="9.140625" style="152"/>
    <col min="5898" max="5898" width="11.42578125" style="152" bestFit="1" customWidth="1"/>
    <col min="5899" max="6147" width="9.140625" style="152"/>
    <col min="6148" max="6148" width="27.28515625" style="152" customWidth="1"/>
    <col min="6149" max="6149" width="13.7109375" style="152" customWidth="1"/>
    <col min="6150" max="6150" width="12.7109375" style="152" customWidth="1"/>
    <col min="6151" max="6151" width="13.7109375" style="152" customWidth="1"/>
    <col min="6152" max="6152" width="15.42578125" style="152" customWidth="1"/>
    <col min="6153" max="6153" width="9.140625" style="152"/>
    <col min="6154" max="6154" width="11.42578125" style="152" bestFit="1" customWidth="1"/>
    <col min="6155" max="6403" width="9.140625" style="152"/>
    <col min="6404" max="6404" width="27.28515625" style="152" customWidth="1"/>
    <col min="6405" max="6405" width="13.7109375" style="152" customWidth="1"/>
    <col min="6406" max="6406" width="12.7109375" style="152" customWidth="1"/>
    <col min="6407" max="6407" width="13.7109375" style="152" customWidth="1"/>
    <col min="6408" max="6408" width="15.42578125" style="152" customWidth="1"/>
    <col min="6409" max="6409" width="9.140625" style="152"/>
    <col min="6410" max="6410" width="11.42578125" style="152" bestFit="1" customWidth="1"/>
    <col min="6411" max="6659" width="9.140625" style="152"/>
    <col min="6660" max="6660" width="27.28515625" style="152" customWidth="1"/>
    <col min="6661" max="6661" width="13.7109375" style="152" customWidth="1"/>
    <col min="6662" max="6662" width="12.7109375" style="152" customWidth="1"/>
    <col min="6663" max="6663" width="13.7109375" style="152" customWidth="1"/>
    <col min="6664" max="6664" width="15.42578125" style="152" customWidth="1"/>
    <col min="6665" max="6665" width="9.140625" style="152"/>
    <col min="6666" max="6666" width="11.42578125" style="152" bestFit="1" customWidth="1"/>
    <col min="6667" max="6915" width="9.140625" style="152"/>
    <col min="6916" max="6916" width="27.28515625" style="152" customWidth="1"/>
    <col min="6917" max="6917" width="13.7109375" style="152" customWidth="1"/>
    <col min="6918" max="6918" width="12.7109375" style="152" customWidth="1"/>
    <col min="6919" max="6919" width="13.7109375" style="152" customWidth="1"/>
    <col min="6920" max="6920" width="15.42578125" style="152" customWidth="1"/>
    <col min="6921" max="6921" width="9.140625" style="152"/>
    <col min="6922" max="6922" width="11.42578125" style="152" bestFit="1" customWidth="1"/>
    <col min="6923" max="7171" width="9.140625" style="152"/>
    <col min="7172" max="7172" width="27.28515625" style="152" customWidth="1"/>
    <col min="7173" max="7173" width="13.7109375" style="152" customWidth="1"/>
    <col min="7174" max="7174" width="12.7109375" style="152" customWidth="1"/>
    <col min="7175" max="7175" width="13.7109375" style="152" customWidth="1"/>
    <col min="7176" max="7176" width="15.42578125" style="152" customWidth="1"/>
    <col min="7177" max="7177" width="9.140625" style="152"/>
    <col min="7178" max="7178" width="11.42578125" style="152" bestFit="1" customWidth="1"/>
    <col min="7179" max="7427" width="9.140625" style="152"/>
    <col min="7428" max="7428" width="27.28515625" style="152" customWidth="1"/>
    <col min="7429" max="7429" width="13.7109375" style="152" customWidth="1"/>
    <col min="7430" max="7430" width="12.7109375" style="152" customWidth="1"/>
    <col min="7431" max="7431" width="13.7109375" style="152" customWidth="1"/>
    <col min="7432" max="7432" width="15.42578125" style="152" customWidth="1"/>
    <col min="7433" max="7433" width="9.140625" style="152"/>
    <col min="7434" max="7434" width="11.42578125" style="152" bestFit="1" customWidth="1"/>
    <col min="7435" max="7683" width="9.140625" style="152"/>
    <col min="7684" max="7684" width="27.28515625" style="152" customWidth="1"/>
    <col min="7685" max="7685" width="13.7109375" style="152" customWidth="1"/>
    <col min="7686" max="7686" width="12.7109375" style="152" customWidth="1"/>
    <col min="7687" max="7687" width="13.7109375" style="152" customWidth="1"/>
    <col min="7688" max="7688" width="15.42578125" style="152" customWidth="1"/>
    <col min="7689" max="7689" width="9.140625" style="152"/>
    <col min="7690" max="7690" width="11.42578125" style="152" bestFit="1" customWidth="1"/>
    <col min="7691" max="7939" width="9.140625" style="152"/>
    <col min="7940" max="7940" width="27.28515625" style="152" customWidth="1"/>
    <col min="7941" max="7941" width="13.7109375" style="152" customWidth="1"/>
    <col min="7942" max="7942" width="12.7109375" style="152" customWidth="1"/>
    <col min="7943" max="7943" width="13.7109375" style="152" customWidth="1"/>
    <col min="7944" max="7944" width="15.42578125" style="152" customWidth="1"/>
    <col min="7945" max="7945" width="9.140625" style="152"/>
    <col min="7946" max="7946" width="11.42578125" style="152" bestFit="1" customWidth="1"/>
    <col min="7947" max="8195" width="9.140625" style="152"/>
    <col min="8196" max="8196" width="27.28515625" style="152" customWidth="1"/>
    <col min="8197" max="8197" width="13.7109375" style="152" customWidth="1"/>
    <col min="8198" max="8198" width="12.7109375" style="152" customWidth="1"/>
    <col min="8199" max="8199" width="13.7109375" style="152" customWidth="1"/>
    <col min="8200" max="8200" width="15.42578125" style="152" customWidth="1"/>
    <col min="8201" max="8201" width="9.140625" style="152"/>
    <col min="8202" max="8202" width="11.42578125" style="152" bestFit="1" customWidth="1"/>
    <col min="8203" max="8451" width="9.140625" style="152"/>
    <col min="8452" max="8452" width="27.28515625" style="152" customWidth="1"/>
    <col min="8453" max="8453" width="13.7109375" style="152" customWidth="1"/>
    <col min="8454" max="8454" width="12.7109375" style="152" customWidth="1"/>
    <col min="8455" max="8455" width="13.7109375" style="152" customWidth="1"/>
    <col min="8456" max="8456" width="15.42578125" style="152" customWidth="1"/>
    <col min="8457" max="8457" width="9.140625" style="152"/>
    <col min="8458" max="8458" width="11.42578125" style="152" bestFit="1" customWidth="1"/>
    <col min="8459" max="8707" width="9.140625" style="152"/>
    <col min="8708" max="8708" width="27.28515625" style="152" customWidth="1"/>
    <col min="8709" max="8709" width="13.7109375" style="152" customWidth="1"/>
    <col min="8710" max="8710" width="12.7109375" style="152" customWidth="1"/>
    <col min="8711" max="8711" width="13.7109375" style="152" customWidth="1"/>
    <col min="8712" max="8712" width="15.42578125" style="152" customWidth="1"/>
    <col min="8713" max="8713" width="9.140625" style="152"/>
    <col min="8714" max="8714" width="11.42578125" style="152" bestFit="1" customWidth="1"/>
    <col min="8715" max="8963" width="9.140625" style="152"/>
    <col min="8964" max="8964" width="27.28515625" style="152" customWidth="1"/>
    <col min="8965" max="8965" width="13.7109375" style="152" customWidth="1"/>
    <col min="8966" max="8966" width="12.7109375" style="152" customWidth="1"/>
    <col min="8967" max="8967" width="13.7109375" style="152" customWidth="1"/>
    <col min="8968" max="8968" width="15.42578125" style="152" customWidth="1"/>
    <col min="8969" max="8969" width="9.140625" style="152"/>
    <col min="8970" max="8970" width="11.42578125" style="152" bestFit="1" customWidth="1"/>
    <col min="8971" max="9219" width="9.140625" style="152"/>
    <col min="9220" max="9220" width="27.28515625" style="152" customWidth="1"/>
    <col min="9221" max="9221" width="13.7109375" style="152" customWidth="1"/>
    <col min="9222" max="9222" width="12.7109375" style="152" customWidth="1"/>
    <col min="9223" max="9223" width="13.7109375" style="152" customWidth="1"/>
    <col min="9224" max="9224" width="15.42578125" style="152" customWidth="1"/>
    <col min="9225" max="9225" width="9.140625" style="152"/>
    <col min="9226" max="9226" width="11.42578125" style="152" bestFit="1" customWidth="1"/>
    <col min="9227" max="9475" width="9.140625" style="152"/>
    <col min="9476" max="9476" width="27.28515625" style="152" customWidth="1"/>
    <col min="9477" max="9477" width="13.7109375" style="152" customWidth="1"/>
    <col min="9478" max="9478" width="12.7109375" style="152" customWidth="1"/>
    <col min="9479" max="9479" width="13.7109375" style="152" customWidth="1"/>
    <col min="9480" max="9480" width="15.42578125" style="152" customWidth="1"/>
    <col min="9481" max="9481" width="9.140625" style="152"/>
    <col min="9482" max="9482" width="11.42578125" style="152" bestFit="1" customWidth="1"/>
    <col min="9483" max="9731" width="9.140625" style="152"/>
    <col min="9732" max="9732" width="27.28515625" style="152" customWidth="1"/>
    <col min="9733" max="9733" width="13.7109375" style="152" customWidth="1"/>
    <col min="9734" max="9734" width="12.7109375" style="152" customWidth="1"/>
    <col min="9735" max="9735" width="13.7109375" style="152" customWidth="1"/>
    <col min="9736" max="9736" width="15.42578125" style="152" customWidth="1"/>
    <col min="9737" max="9737" width="9.140625" style="152"/>
    <col min="9738" max="9738" width="11.42578125" style="152" bestFit="1" customWidth="1"/>
    <col min="9739" max="9987" width="9.140625" style="152"/>
    <col min="9988" max="9988" width="27.28515625" style="152" customWidth="1"/>
    <col min="9989" max="9989" width="13.7109375" style="152" customWidth="1"/>
    <col min="9990" max="9990" width="12.7109375" style="152" customWidth="1"/>
    <col min="9991" max="9991" width="13.7109375" style="152" customWidth="1"/>
    <col min="9992" max="9992" width="15.42578125" style="152" customWidth="1"/>
    <col min="9993" max="9993" width="9.140625" style="152"/>
    <col min="9994" max="9994" width="11.42578125" style="152" bestFit="1" customWidth="1"/>
    <col min="9995" max="10243" width="9.140625" style="152"/>
    <col min="10244" max="10244" width="27.28515625" style="152" customWidth="1"/>
    <col min="10245" max="10245" width="13.7109375" style="152" customWidth="1"/>
    <col min="10246" max="10246" width="12.7109375" style="152" customWidth="1"/>
    <col min="10247" max="10247" width="13.7109375" style="152" customWidth="1"/>
    <col min="10248" max="10248" width="15.42578125" style="152" customWidth="1"/>
    <col min="10249" max="10249" width="9.140625" style="152"/>
    <col min="10250" max="10250" width="11.42578125" style="152" bestFit="1" customWidth="1"/>
    <col min="10251" max="10499" width="9.140625" style="152"/>
    <col min="10500" max="10500" width="27.28515625" style="152" customWidth="1"/>
    <col min="10501" max="10501" width="13.7109375" style="152" customWidth="1"/>
    <col min="10502" max="10502" width="12.7109375" style="152" customWidth="1"/>
    <col min="10503" max="10503" width="13.7109375" style="152" customWidth="1"/>
    <col min="10504" max="10504" width="15.42578125" style="152" customWidth="1"/>
    <col min="10505" max="10505" width="9.140625" style="152"/>
    <col min="10506" max="10506" width="11.42578125" style="152" bestFit="1" customWidth="1"/>
    <col min="10507" max="10755" width="9.140625" style="152"/>
    <col min="10756" max="10756" width="27.28515625" style="152" customWidth="1"/>
    <col min="10757" max="10757" width="13.7109375" style="152" customWidth="1"/>
    <col min="10758" max="10758" width="12.7109375" style="152" customWidth="1"/>
    <col min="10759" max="10759" width="13.7109375" style="152" customWidth="1"/>
    <col min="10760" max="10760" width="15.42578125" style="152" customWidth="1"/>
    <col min="10761" max="10761" width="9.140625" style="152"/>
    <col min="10762" max="10762" width="11.42578125" style="152" bestFit="1" customWidth="1"/>
    <col min="10763" max="11011" width="9.140625" style="152"/>
    <col min="11012" max="11012" width="27.28515625" style="152" customWidth="1"/>
    <col min="11013" max="11013" width="13.7109375" style="152" customWidth="1"/>
    <col min="11014" max="11014" width="12.7109375" style="152" customWidth="1"/>
    <col min="11015" max="11015" width="13.7109375" style="152" customWidth="1"/>
    <col min="11016" max="11016" width="15.42578125" style="152" customWidth="1"/>
    <col min="11017" max="11017" width="9.140625" style="152"/>
    <col min="11018" max="11018" width="11.42578125" style="152" bestFit="1" customWidth="1"/>
    <col min="11019" max="11267" width="9.140625" style="152"/>
    <col min="11268" max="11268" width="27.28515625" style="152" customWidth="1"/>
    <col min="11269" max="11269" width="13.7109375" style="152" customWidth="1"/>
    <col min="11270" max="11270" width="12.7109375" style="152" customWidth="1"/>
    <col min="11271" max="11271" width="13.7109375" style="152" customWidth="1"/>
    <col min="11272" max="11272" width="15.42578125" style="152" customWidth="1"/>
    <col min="11273" max="11273" width="9.140625" style="152"/>
    <col min="11274" max="11274" width="11.42578125" style="152" bestFit="1" customWidth="1"/>
    <col min="11275" max="11523" width="9.140625" style="152"/>
    <col min="11524" max="11524" width="27.28515625" style="152" customWidth="1"/>
    <col min="11525" max="11525" width="13.7109375" style="152" customWidth="1"/>
    <col min="11526" max="11526" width="12.7109375" style="152" customWidth="1"/>
    <col min="11527" max="11527" width="13.7109375" style="152" customWidth="1"/>
    <col min="11528" max="11528" width="15.42578125" style="152" customWidth="1"/>
    <col min="11529" max="11529" width="9.140625" style="152"/>
    <col min="11530" max="11530" width="11.42578125" style="152" bestFit="1" customWidth="1"/>
    <col min="11531" max="11779" width="9.140625" style="152"/>
    <col min="11780" max="11780" width="27.28515625" style="152" customWidth="1"/>
    <col min="11781" max="11781" width="13.7109375" style="152" customWidth="1"/>
    <col min="11782" max="11782" width="12.7109375" style="152" customWidth="1"/>
    <col min="11783" max="11783" width="13.7109375" style="152" customWidth="1"/>
    <col min="11784" max="11784" width="15.42578125" style="152" customWidth="1"/>
    <col min="11785" max="11785" width="9.140625" style="152"/>
    <col min="11786" max="11786" width="11.42578125" style="152" bestFit="1" customWidth="1"/>
    <col min="11787" max="12035" width="9.140625" style="152"/>
    <col min="12036" max="12036" width="27.28515625" style="152" customWidth="1"/>
    <col min="12037" max="12037" width="13.7109375" style="152" customWidth="1"/>
    <col min="12038" max="12038" width="12.7109375" style="152" customWidth="1"/>
    <col min="12039" max="12039" width="13.7109375" style="152" customWidth="1"/>
    <col min="12040" max="12040" width="15.42578125" style="152" customWidth="1"/>
    <col min="12041" max="12041" width="9.140625" style="152"/>
    <col min="12042" max="12042" width="11.42578125" style="152" bestFit="1" customWidth="1"/>
    <col min="12043" max="12291" width="9.140625" style="152"/>
    <col min="12292" max="12292" width="27.28515625" style="152" customWidth="1"/>
    <col min="12293" max="12293" width="13.7109375" style="152" customWidth="1"/>
    <col min="12294" max="12294" width="12.7109375" style="152" customWidth="1"/>
    <col min="12295" max="12295" width="13.7109375" style="152" customWidth="1"/>
    <col min="12296" max="12296" width="15.42578125" style="152" customWidth="1"/>
    <col min="12297" max="12297" width="9.140625" style="152"/>
    <col min="12298" max="12298" width="11.42578125" style="152" bestFit="1" customWidth="1"/>
    <col min="12299" max="12547" width="9.140625" style="152"/>
    <col min="12548" max="12548" width="27.28515625" style="152" customWidth="1"/>
    <col min="12549" max="12549" width="13.7109375" style="152" customWidth="1"/>
    <col min="12550" max="12550" width="12.7109375" style="152" customWidth="1"/>
    <col min="12551" max="12551" width="13.7109375" style="152" customWidth="1"/>
    <col min="12552" max="12552" width="15.42578125" style="152" customWidth="1"/>
    <col min="12553" max="12553" width="9.140625" style="152"/>
    <col min="12554" max="12554" width="11.42578125" style="152" bestFit="1" customWidth="1"/>
    <col min="12555" max="12803" width="9.140625" style="152"/>
    <col min="12804" max="12804" width="27.28515625" style="152" customWidth="1"/>
    <col min="12805" max="12805" width="13.7109375" style="152" customWidth="1"/>
    <col min="12806" max="12806" width="12.7109375" style="152" customWidth="1"/>
    <col min="12807" max="12807" width="13.7109375" style="152" customWidth="1"/>
    <col min="12808" max="12808" width="15.42578125" style="152" customWidth="1"/>
    <col min="12809" max="12809" width="9.140625" style="152"/>
    <col min="12810" max="12810" width="11.42578125" style="152" bestFit="1" customWidth="1"/>
    <col min="12811" max="13059" width="9.140625" style="152"/>
    <col min="13060" max="13060" width="27.28515625" style="152" customWidth="1"/>
    <col min="13061" max="13061" width="13.7109375" style="152" customWidth="1"/>
    <col min="13062" max="13062" width="12.7109375" style="152" customWidth="1"/>
    <col min="13063" max="13063" width="13.7109375" style="152" customWidth="1"/>
    <col min="13064" max="13064" width="15.42578125" style="152" customWidth="1"/>
    <col min="13065" max="13065" width="9.140625" style="152"/>
    <col min="13066" max="13066" width="11.42578125" style="152" bestFit="1" customWidth="1"/>
    <col min="13067" max="13315" width="9.140625" style="152"/>
    <col min="13316" max="13316" width="27.28515625" style="152" customWidth="1"/>
    <col min="13317" max="13317" width="13.7109375" style="152" customWidth="1"/>
    <col min="13318" max="13318" width="12.7109375" style="152" customWidth="1"/>
    <col min="13319" max="13319" width="13.7109375" style="152" customWidth="1"/>
    <col min="13320" max="13320" width="15.42578125" style="152" customWidth="1"/>
    <col min="13321" max="13321" width="9.140625" style="152"/>
    <col min="13322" max="13322" width="11.42578125" style="152" bestFit="1" customWidth="1"/>
    <col min="13323" max="13571" width="9.140625" style="152"/>
    <col min="13572" max="13572" width="27.28515625" style="152" customWidth="1"/>
    <col min="13573" max="13573" width="13.7109375" style="152" customWidth="1"/>
    <col min="13574" max="13574" width="12.7109375" style="152" customWidth="1"/>
    <col min="13575" max="13575" width="13.7109375" style="152" customWidth="1"/>
    <col min="13576" max="13576" width="15.42578125" style="152" customWidth="1"/>
    <col min="13577" max="13577" width="9.140625" style="152"/>
    <col min="13578" max="13578" width="11.42578125" style="152" bestFit="1" customWidth="1"/>
    <col min="13579" max="13827" width="9.140625" style="152"/>
    <col min="13828" max="13828" width="27.28515625" style="152" customWidth="1"/>
    <col min="13829" max="13829" width="13.7109375" style="152" customWidth="1"/>
    <col min="13830" max="13830" width="12.7109375" style="152" customWidth="1"/>
    <col min="13831" max="13831" width="13.7109375" style="152" customWidth="1"/>
    <col min="13832" max="13832" width="15.42578125" style="152" customWidth="1"/>
    <col min="13833" max="13833" width="9.140625" style="152"/>
    <col min="13834" max="13834" width="11.42578125" style="152" bestFit="1" customWidth="1"/>
    <col min="13835" max="14083" width="9.140625" style="152"/>
    <col min="14084" max="14084" width="27.28515625" style="152" customWidth="1"/>
    <col min="14085" max="14085" width="13.7109375" style="152" customWidth="1"/>
    <col min="14086" max="14086" width="12.7109375" style="152" customWidth="1"/>
    <col min="14087" max="14087" width="13.7109375" style="152" customWidth="1"/>
    <col min="14088" max="14088" width="15.42578125" style="152" customWidth="1"/>
    <col min="14089" max="14089" width="9.140625" style="152"/>
    <col min="14090" max="14090" width="11.42578125" style="152" bestFit="1" customWidth="1"/>
    <col min="14091" max="14339" width="9.140625" style="152"/>
    <col min="14340" max="14340" width="27.28515625" style="152" customWidth="1"/>
    <col min="14341" max="14341" width="13.7109375" style="152" customWidth="1"/>
    <col min="14342" max="14342" width="12.7109375" style="152" customWidth="1"/>
    <col min="14343" max="14343" width="13.7109375" style="152" customWidth="1"/>
    <col min="14344" max="14344" width="15.42578125" style="152" customWidth="1"/>
    <col min="14345" max="14345" width="9.140625" style="152"/>
    <col min="14346" max="14346" width="11.42578125" style="152" bestFit="1" customWidth="1"/>
    <col min="14347" max="14595" width="9.140625" style="152"/>
    <col min="14596" max="14596" width="27.28515625" style="152" customWidth="1"/>
    <col min="14597" max="14597" width="13.7109375" style="152" customWidth="1"/>
    <col min="14598" max="14598" width="12.7109375" style="152" customWidth="1"/>
    <col min="14599" max="14599" width="13.7109375" style="152" customWidth="1"/>
    <col min="14600" max="14600" width="15.42578125" style="152" customWidth="1"/>
    <col min="14601" max="14601" width="9.140625" style="152"/>
    <col min="14602" max="14602" width="11.42578125" style="152" bestFit="1" customWidth="1"/>
    <col min="14603" max="14851" width="9.140625" style="152"/>
    <col min="14852" max="14852" width="27.28515625" style="152" customWidth="1"/>
    <col min="14853" max="14853" width="13.7109375" style="152" customWidth="1"/>
    <col min="14854" max="14854" width="12.7109375" style="152" customWidth="1"/>
    <col min="14855" max="14855" width="13.7109375" style="152" customWidth="1"/>
    <col min="14856" max="14856" width="15.42578125" style="152" customWidth="1"/>
    <col min="14857" max="14857" width="9.140625" style="152"/>
    <col min="14858" max="14858" width="11.42578125" style="152" bestFit="1" customWidth="1"/>
    <col min="14859" max="15107" width="9.140625" style="152"/>
    <col min="15108" max="15108" width="27.28515625" style="152" customWidth="1"/>
    <col min="15109" max="15109" width="13.7109375" style="152" customWidth="1"/>
    <col min="15110" max="15110" width="12.7109375" style="152" customWidth="1"/>
    <col min="15111" max="15111" width="13.7109375" style="152" customWidth="1"/>
    <col min="15112" max="15112" width="15.42578125" style="152" customWidth="1"/>
    <col min="15113" max="15113" width="9.140625" style="152"/>
    <col min="15114" max="15114" width="11.42578125" style="152" bestFit="1" customWidth="1"/>
    <col min="15115" max="15363" width="9.140625" style="152"/>
    <col min="15364" max="15364" width="27.28515625" style="152" customWidth="1"/>
    <col min="15365" max="15365" width="13.7109375" style="152" customWidth="1"/>
    <col min="15366" max="15366" width="12.7109375" style="152" customWidth="1"/>
    <col min="15367" max="15367" width="13.7109375" style="152" customWidth="1"/>
    <col min="15368" max="15368" width="15.42578125" style="152" customWidth="1"/>
    <col min="15369" max="15369" width="9.140625" style="152"/>
    <col min="15370" max="15370" width="11.42578125" style="152" bestFit="1" customWidth="1"/>
    <col min="15371" max="15619" width="9.140625" style="152"/>
    <col min="15620" max="15620" width="27.28515625" style="152" customWidth="1"/>
    <col min="15621" max="15621" width="13.7109375" style="152" customWidth="1"/>
    <col min="15622" max="15622" width="12.7109375" style="152" customWidth="1"/>
    <col min="15623" max="15623" width="13.7109375" style="152" customWidth="1"/>
    <col min="15624" max="15624" width="15.42578125" style="152" customWidth="1"/>
    <col min="15625" max="15625" width="9.140625" style="152"/>
    <col min="15626" max="15626" width="11.42578125" style="152" bestFit="1" customWidth="1"/>
    <col min="15627" max="15875" width="9.140625" style="152"/>
    <col min="15876" max="15876" width="27.28515625" style="152" customWidth="1"/>
    <col min="15877" max="15877" width="13.7109375" style="152" customWidth="1"/>
    <col min="15878" max="15878" width="12.7109375" style="152" customWidth="1"/>
    <col min="15879" max="15879" width="13.7109375" style="152" customWidth="1"/>
    <col min="15880" max="15880" width="15.42578125" style="152" customWidth="1"/>
    <col min="15881" max="15881" width="9.140625" style="152"/>
    <col min="15882" max="15882" width="11.42578125" style="152" bestFit="1" customWidth="1"/>
    <col min="15883" max="16131" width="9.140625" style="152"/>
    <col min="16132" max="16132" width="27.28515625" style="152" customWidth="1"/>
    <col min="16133" max="16133" width="13.7109375" style="152" customWidth="1"/>
    <col min="16134" max="16134" width="12.7109375" style="152" customWidth="1"/>
    <col min="16135" max="16135" width="13.7109375" style="152" customWidth="1"/>
    <col min="16136" max="16136" width="15.42578125" style="152" customWidth="1"/>
    <col min="16137" max="16137" width="9.140625" style="152"/>
    <col min="16138" max="16138" width="11.42578125" style="152" bestFit="1" customWidth="1"/>
    <col min="16139" max="16384" width="9.140625" style="152"/>
  </cols>
  <sheetData>
    <row r="1" spans="1:8" x14ac:dyDescent="0.3">
      <c r="A1" s="59" t="s">
        <v>70</v>
      </c>
      <c r="B1" s="59"/>
      <c r="C1" s="59"/>
      <c r="D1" s="151"/>
      <c r="E1" s="151"/>
      <c r="F1" s="151"/>
      <c r="G1" s="151"/>
      <c r="H1" s="151"/>
    </row>
    <row r="2" spans="1:8" x14ac:dyDescent="0.3">
      <c r="A2" s="59" t="s">
        <v>71</v>
      </c>
      <c r="B2" s="59"/>
      <c r="C2" s="59"/>
      <c r="D2" s="151"/>
      <c r="E2" s="151"/>
      <c r="F2" s="151"/>
      <c r="G2" s="151"/>
      <c r="H2" s="151"/>
    </row>
    <row r="3" spans="1:8" x14ac:dyDescent="0.3">
      <c r="A3" s="59" t="s">
        <v>72</v>
      </c>
      <c r="B3" s="59"/>
      <c r="C3" s="59"/>
      <c r="D3" s="151"/>
      <c r="E3" s="151"/>
      <c r="F3" s="151"/>
      <c r="G3" s="151"/>
      <c r="H3" s="151"/>
    </row>
    <row r="4" spans="1:8" x14ac:dyDescent="0.3">
      <c r="A4" s="151"/>
      <c r="B4" s="151"/>
      <c r="C4" s="151"/>
      <c r="D4" s="151"/>
      <c r="E4" s="151"/>
      <c r="F4" s="151"/>
      <c r="G4" s="151"/>
      <c r="H4" s="151"/>
    </row>
    <row r="5" spans="1:8" x14ac:dyDescent="0.3">
      <c r="A5" s="354" t="s">
        <v>205</v>
      </c>
      <c r="B5" s="354"/>
      <c r="C5" s="354"/>
      <c r="D5" s="354"/>
      <c r="E5" s="354"/>
      <c r="F5" s="354"/>
      <c r="G5" s="354"/>
      <c r="H5" s="354"/>
    </row>
    <row r="6" spans="1:8" x14ac:dyDescent="0.3">
      <c r="A6" s="355" t="s">
        <v>206</v>
      </c>
      <c r="B6" s="355"/>
      <c r="C6" s="355"/>
      <c r="D6" s="355"/>
      <c r="E6" s="355"/>
      <c r="F6" s="355"/>
      <c r="G6" s="355"/>
      <c r="H6" s="355"/>
    </row>
    <row r="7" spans="1:8" x14ac:dyDescent="0.3">
      <c r="A7" s="337" t="s">
        <v>207</v>
      </c>
      <c r="B7" s="337"/>
      <c r="C7" s="337"/>
      <c r="D7" s="337"/>
      <c r="E7" s="337" t="s">
        <v>122</v>
      </c>
      <c r="F7" s="337"/>
      <c r="G7" s="337" t="s">
        <v>208</v>
      </c>
      <c r="H7" s="337"/>
    </row>
    <row r="8" spans="1:8" x14ac:dyDescent="0.3">
      <c r="A8" s="335" t="s">
        <v>209</v>
      </c>
      <c r="B8" s="335"/>
      <c r="C8" s="335"/>
      <c r="D8" s="335"/>
      <c r="E8" s="348"/>
      <c r="F8" s="348"/>
      <c r="G8" s="349">
        <f>E8*12</f>
        <v>0</v>
      </c>
      <c r="H8" s="350"/>
    </row>
    <row r="9" spans="1:8" x14ac:dyDescent="0.3">
      <c r="A9" s="335" t="s">
        <v>210</v>
      </c>
      <c r="B9" s="335"/>
      <c r="C9" s="335"/>
      <c r="D9" s="335"/>
      <c r="E9" s="348"/>
      <c r="F9" s="348"/>
      <c r="G9" s="349">
        <f t="shared" ref="G9:G15" si="0">E9*12</f>
        <v>0</v>
      </c>
      <c r="H9" s="350"/>
    </row>
    <row r="10" spans="1:8" x14ac:dyDescent="0.3">
      <c r="A10" s="335" t="s">
        <v>211</v>
      </c>
      <c r="B10" s="335"/>
      <c r="C10" s="335"/>
      <c r="D10" s="335"/>
      <c r="E10" s="348"/>
      <c r="F10" s="348"/>
      <c r="G10" s="349">
        <f>E10*12</f>
        <v>0</v>
      </c>
      <c r="H10" s="350"/>
    </row>
    <row r="11" spans="1:8" x14ac:dyDescent="0.3">
      <c r="A11" s="335" t="s">
        <v>212</v>
      </c>
      <c r="B11" s="335"/>
      <c r="C11" s="335"/>
      <c r="D11" s="335"/>
      <c r="E11" s="348"/>
      <c r="F11" s="348"/>
      <c r="G11" s="349">
        <f t="shared" si="0"/>
        <v>0</v>
      </c>
      <c r="H11" s="350"/>
    </row>
    <row r="12" spans="1:8" x14ac:dyDescent="0.3">
      <c r="A12" s="335" t="s">
        <v>213</v>
      </c>
      <c r="B12" s="335"/>
      <c r="C12" s="335"/>
      <c r="D12" s="335"/>
      <c r="E12" s="348"/>
      <c r="F12" s="348"/>
      <c r="G12" s="349">
        <f t="shared" si="0"/>
        <v>0</v>
      </c>
      <c r="H12" s="350"/>
    </row>
    <row r="13" spans="1:8" x14ac:dyDescent="0.3">
      <c r="A13" s="335" t="s">
        <v>214</v>
      </c>
      <c r="B13" s="335"/>
      <c r="C13" s="335"/>
      <c r="D13" s="335"/>
      <c r="E13" s="348"/>
      <c r="F13" s="348"/>
      <c r="G13" s="349">
        <f>E13*12</f>
        <v>0</v>
      </c>
      <c r="H13" s="350"/>
    </row>
    <row r="14" spans="1:8" x14ac:dyDescent="0.3">
      <c r="A14" s="335" t="s">
        <v>215</v>
      </c>
      <c r="B14" s="335"/>
      <c r="C14" s="335"/>
      <c r="D14" s="335"/>
      <c r="E14" s="348"/>
      <c r="F14" s="348"/>
      <c r="G14" s="349">
        <f t="shared" si="0"/>
        <v>0</v>
      </c>
      <c r="H14" s="350"/>
    </row>
    <row r="15" spans="1:8" x14ac:dyDescent="0.3">
      <c r="A15" s="335" t="s">
        <v>216</v>
      </c>
      <c r="B15" s="335"/>
      <c r="C15" s="335"/>
      <c r="D15" s="335"/>
      <c r="E15" s="348"/>
      <c r="F15" s="348"/>
      <c r="G15" s="349">
        <f t="shared" si="0"/>
        <v>0</v>
      </c>
      <c r="H15" s="350"/>
    </row>
    <row r="16" spans="1:8" x14ac:dyDescent="0.3">
      <c r="A16" s="351" t="s">
        <v>79</v>
      </c>
      <c r="B16" s="351"/>
      <c r="C16" s="351"/>
      <c r="D16" s="351"/>
      <c r="E16" s="352">
        <f>ROUND((SUM(E8:F15)),2)</f>
        <v>0</v>
      </c>
      <c r="F16" s="352"/>
      <c r="G16" s="353">
        <f>E16*12</f>
        <v>0</v>
      </c>
      <c r="H16" s="351"/>
    </row>
    <row r="17" spans="1:10" ht="21" customHeight="1" x14ac:dyDescent="0.3">
      <c r="A17" s="347" t="s">
        <v>254</v>
      </c>
      <c r="B17" s="337"/>
      <c r="C17" s="337"/>
      <c r="D17" s="337"/>
      <c r="E17" s="337"/>
      <c r="F17" s="337"/>
      <c r="G17" s="337"/>
      <c r="H17" s="337"/>
    </row>
    <row r="18" spans="1:10" x14ac:dyDescent="0.3">
      <c r="A18" s="337" t="s">
        <v>218</v>
      </c>
      <c r="B18" s="337"/>
      <c r="C18" s="337"/>
      <c r="D18" s="337"/>
      <c r="E18" s="337"/>
      <c r="F18" s="337"/>
      <c r="G18" s="337"/>
      <c r="H18" s="337"/>
    </row>
    <row r="19" spans="1:10" x14ac:dyDescent="0.3">
      <c r="A19" s="337" t="s">
        <v>219</v>
      </c>
      <c r="B19" s="337"/>
      <c r="C19" s="337"/>
      <c r="D19" s="337"/>
      <c r="E19" s="337"/>
      <c r="F19" s="337" t="s">
        <v>220</v>
      </c>
      <c r="G19" s="337"/>
      <c r="H19" s="337"/>
    </row>
    <row r="20" spans="1:10" x14ac:dyDescent="0.3">
      <c r="A20" s="335" t="s">
        <v>221</v>
      </c>
      <c r="B20" s="335"/>
      <c r="C20" s="335"/>
      <c r="D20" s="335"/>
      <c r="E20" s="335"/>
      <c r="F20" s="342"/>
      <c r="G20" s="342"/>
      <c r="H20" s="342"/>
      <c r="J20" s="153"/>
    </row>
    <row r="21" spans="1:10" x14ac:dyDescent="0.3">
      <c r="A21" s="335" t="s">
        <v>222</v>
      </c>
      <c r="B21" s="335"/>
      <c r="C21" s="335"/>
      <c r="D21" s="335"/>
      <c r="E21" s="335"/>
      <c r="F21" s="357">
        <v>48</v>
      </c>
      <c r="G21" s="357"/>
      <c r="H21" s="357"/>
    </row>
    <row r="22" spans="1:10" x14ac:dyDescent="0.3">
      <c r="A22" s="335" t="s">
        <v>223</v>
      </c>
      <c r="B22" s="335"/>
      <c r="C22" s="335"/>
      <c r="D22" s="335"/>
      <c r="E22" s="335"/>
      <c r="F22" s="346">
        <v>0.2</v>
      </c>
      <c r="G22" s="346"/>
      <c r="H22" s="346"/>
    </row>
    <row r="23" spans="1:10" x14ac:dyDescent="0.3">
      <c r="A23" s="337" t="s">
        <v>224</v>
      </c>
      <c r="B23" s="337"/>
      <c r="C23" s="337"/>
      <c r="D23" s="337"/>
      <c r="E23" s="337"/>
      <c r="F23" s="338">
        <f>(F20-(F20*F22))/F21</f>
        <v>0</v>
      </c>
      <c r="G23" s="338"/>
      <c r="H23" s="338"/>
    </row>
    <row r="24" spans="1:10" x14ac:dyDescent="0.3">
      <c r="A24" s="339"/>
      <c r="B24" s="340"/>
      <c r="C24" s="340"/>
      <c r="D24" s="340"/>
      <c r="E24" s="340"/>
      <c r="F24" s="340"/>
      <c r="G24" s="340"/>
      <c r="H24" s="341"/>
    </row>
    <row r="25" spans="1:10" x14ac:dyDescent="0.3">
      <c r="A25" s="337" t="s">
        <v>225</v>
      </c>
      <c r="B25" s="337"/>
      <c r="C25" s="337"/>
      <c r="D25" s="337"/>
      <c r="E25" s="337"/>
      <c r="F25" s="337"/>
      <c r="G25" s="337"/>
      <c r="H25" s="337"/>
    </row>
    <row r="26" spans="1:10" x14ac:dyDescent="0.3">
      <c r="A26" s="337" t="s">
        <v>219</v>
      </c>
      <c r="B26" s="337"/>
      <c r="C26" s="337"/>
      <c r="D26" s="337"/>
      <c r="E26" s="337"/>
      <c r="F26" s="337" t="s">
        <v>220</v>
      </c>
      <c r="G26" s="337"/>
      <c r="H26" s="337"/>
    </row>
    <row r="27" spans="1:10" x14ac:dyDescent="0.3">
      <c r="A27" s="335" t="s">
        <v>226</v>
      </c>
      <c r="B27" s="335"/>
      <c r="C27" s="335"/>
      <c r="D27" s="335"/>
      <c r="E27" s="335"/>
      <c r="F27" s="356">
        <f>5/12</f>
        <v>0.41666666666666669</v>
      </c>
      <c r="G27" s="356"/>
      <c r="H27" s="356"/>
    </row>
    <row r="28" spans="1:10" x14ac:dyDescent="0.3">
      <c r="A28" s="337" t="s">
        <v>227</v>
      </c>
      <c r="B28" s="337"/>
      <c r="C28" s="337"/>
      <c r="D28" s="337"/>
      <c r="E28" s="337"/>
      <c r="F28" s="338">
        <f>F20*F27%</f>
        <v>0</v>
      </c>
      <c r="G28" s="338"/>
      <c r="H28" s="338"/>
    </row>
    <row r="29" spans="1:10" x14ac:dyDescent="0.3">
      <c r="A29" s="339"/>
      <c r="B29" s="340"/>
      <c r="C29" s="340"/>
      <c r="D29" s="340"/>
      <c r="E29" s="340"/>
      <c r="F29" s="340"/>
      <c r="G29" s="340"/>
      <c r="H29" s="341"/>
    </row>
    <row r="30" spans="1:10" x14ac:dyDescent="0.3">
      <c r="A30" s="376" t="s">
        <v>228</v>
      </c>
      <c r="B30" s="376"/>
      <c r="C30" s="376"/>
      <c r="D30" s="376"/>
      <c r="E30" s="376"/>
      <c r="F30" s="376"/>
      <c r="G30" s="376"/>
      <c r="H30" s="376"/>
    </row>
    <row r="31" spans="1:10" x14ac:dyDescent="0.3">
      <c r="A31" s="376" t="s">
        <v>219</v>
      </c>
      <c r="B31" s="376"/>
      <c r="C31" s="376"/>
      <c r="D31" s="376"/>
      <c r="E31" s="376"/>
      <c r="F31" s="376" t="s">
        <v>220</v>
      </c>
      <c r="G31" s="376"/>
      <c r="H31" s="376"/>
    </row>
    <row r="32" spans="1:10" x14ac:dyDescent="0.3">
      <c r="A32" s="377" t="s">
        <v>229</v>
      </c>
      <c r="B32" s="377"/>
      <c r="C32" s="377"/>
      <c r="D32" s="377"/>
      <c r="E32" s="377"/>
      <c r="F32" s="343">
        <v>2</v>
      </c>
      <c r="G32" s="343"/>
      <c r="H32" s="343"/>
    </row>
    <row r="33" spans="1:8" x14ac:dyDescent="0.3">
      <c r="A33" s="376" t="s">
        <v>230</v>
      </c>
      <c r="B33" s="376"/>
      <c r="C33" s="376"/>
      <c r="D33" s="376"/>
      <c r="E33" s="376"/>
      <c r="F33" s="378">
        <f>F20*F32%/(12)</f>
        <v>0</v>
      </c>
      <c r="G33" s="378"/>
      <c r="H33" s="378"/>
    </row>
    <row r="34" spans="1:8" x14ac:dyDescent="0.3">
      <c r="A34" s="380"/>
      <c r="B34" s="381"/>
      <c r="C34" s="381"/>
      <c r="D34" s="381"/>
      <c r="E34" s="381"/>
      <c r="F34" s="381"/>
      <c r="G34" s="381"/>
      <c r="H34" s="382"/>
    </row>
    <row r="35" spans="1:8" x14ac:dyDescent="0.3">
      <c r="A35" s="376" t="s">
        <v>231</v>
      </c>
      <c r="B35" s="376"/>
      <c r="C35" s="376"/>
      <c r="D35" s="376"/>
      <c r="E35" s="376"/>
      <c r="F35" s="376"/>
      <c r="G35" s="376"/>
      <c r="H35" s="376"/>
    </row>
    <row r="36" spans="1:8" x14ac:dyDescent="0.3">
      <c r="A36" s="376" t="s">
        <v>219</v>
      </c>
      <c r="B36" s="376"/>
      <c r="C36" s="376"/>
      <c r="D36" s="376"/>
      <c r="E36" s="376"/>
      <c r="F36" s="376" t="s">
        <v>220</v>
      </c>
      <c r="G36" s="376"/>
      <c r="H36" s="376"/>
    </row>
    <row r="37" spans="1:8" x14ac:dyDescent="0.3">
      <c r="A37" s="377" t="s">
        <v>232</v>
      </c>
      <c r="B37" s="377"/>
      <c r="C37" s="377"/>
      <c r="D37" s="377"/>
      <c r="E37" s="377"/>
      <c r="F37" s="343">
        <v>2</v>
      </c>
      <c r="G37" s="343"/>
      <c r="H37" s="343"/>
    </row>
    <row r="38" spans="1:8" x14ac:dyDescent="0.3">
      <c r="A38" s="376" t="s">
        <v>233</v>
      </c>
      <c r="B38" s="376"/>
      <c r="C38" s="376"/>
      <c r="D38" s="376"/>
      <c r="E38" s="376"/>
      <c r="F38" s="378">
        <f>F20*F37%</f>
        <v>0</v>
      </c>
      <c r="G38" s="378"/>
      <c r="H38" s="378"/>
    </row>
    <row r="39" spans="1:8" x14ac:dyDescent="0.3">
      <c r="A39" s="376" t="s">
        <v>234</v>
      </c>
      <c r="B39" s="376"/>
      <c r="C39" s="376"/>
      <c r="D39" s="376"/>
      <c r="E39" s="376"/>
      <c r="F39" s="376"/>
      <c r="G39" s="376"/>
      <c r="H39" s="376"/>
    </row>
    <row r="40" spans="1:8" x14ac:dyDescent="0.3">
      <c r="A40" s="376" t="s">
        <v>219</v>
      </c>
      <c r="B40" s="376"/>
      <c r="C40" s="376"/>
      <c r="D40" s="376"/>
      <c r="E40" s="376"/>
      <c r="F40" s="376" t="s">
        <v>220</v>
      </c>
      <c r="G40" s="376"/>
      <c r="H40" s="376"/>
    </row>
    <row r="41" spans="1:8" x14ac:dyDescent="0.3">
      <c r="A41" s="377" t="s">
        <v>235</v>
      </c>
      <c r="B41" s="377"/>
      <c r="C41" s="377"/>
      <c r="D41" s="377"/>
      <c r="E41" s="377"/>
      <c r="F41" s="343"/>
      <c r="G41" s="343"/>
      <c r="H41" s="343"/>
    </row>
    <row r="42" spans="1:8" x14ac:dyDescent="0.3">
      <c r="A42" s="377" t="s">
        <v>236</v>
      </c>
      <c r="B42" s="377"/>
      <c r="C42" s="377"/>
      <c r="D42" s="377"/>
      <c r="E42" s="377"/>
      <c r="F42" s="383"/>
      <c r="G42" s="383"/>
      <c r="H42" s="383"/>
    </row>
    <row r="43" spans="1:8" x14ac:dyDescent="0.3">
      <c r="A43" s="377" t="s">
        <v>237</v>
      </c>
      <c r="B43" s="377"/>
      <c r="C43" s="377"/>
      <c r="D43" s="377"/>
      <c r="E43" s="377"/>
      <c r="F43" s="384"/>
      <c r="G43" s="384"/>
      <c r="H43" s="384"/>
    </row>
    <row r="44" spans="1:8" x14ac:dyDescent="0.3">
      <c r="A44" s="376" t="s">
        <v>238</v>
      </c>
      <c r="B44" s="376"/>
      <c r="C44" s="376"/>
      <c r="D44" s="376"/>
      <c r="E44" s="376"/>
      <c r="F44" s="385" t="e">
        <f>F42/F43*F41</f>
        <v>#DIV/0!</v>
      </c>
      <c r="G44" s="385"/>
      <c r="H44" s="385"/>
    </row>
    <row r="45" spans="1:8" x14ac:dyDescent="0.3">
      <c r="A45" s="380"/>
      <c r="B45" s="381"/>
      <c r="C45" s="381"/>
      <c r="D45" s="381"/>
      <c r="E45" s="381"/>
      <c r="F45" s="381"/>
      <c r="G45" s="381"/>
      <c r="H45" s="382"/>
    </row>
    <row r="46" spans="1:8" x14ac:dyDescent="0.3">
      <c r="A46" s="376" t="s">
        <v>239</v>
      </c>
      <c r="B46" s="376"/>
      <c r="C46" s="376"/>
      <c r="D46" s="376"/>
      <c r="E46" s="376"/>
      <c r="F46" s="376"/>
      <c r="G46" s="376"/>
      <c r="H46" s="376"/>
    </row>
    <row r="47" spans="1:8" x14ac:dyDescent="0.3">
      <c r="A47" s="376" t="s">
        <v>219</v>
      </c>
      <c r="B47" s="376"/>
      <c r="C47" s="376"/>
      <c r="D47" s="376"/>
      <c r="E47" s="376"/>
      <c r="F47" s="376" t="s">
        <v>220</v>
      </c>
      <c r="G47" s="376"/>
      <c r="H47" s="376"/>
    </row>
    <row r="48" spans="1:8" x14ac:dyDescent="0.3">
      <c r="A48" s="377" t="s">
        <v>240</v>
      </c>
      <c r="B48" s="377"/>
      <c r="C48" s="377"/>
      <c r="D48" s="377"/>
      <c r="E48" s="377"/>
      <c r="F48" s="343"/>
      <c r="G48" s="343"/>
      <c r="H48" s="343"/>
    </row>
    <row r="49" spans="1:8" x14ac:dyDescent="0.3">
      <c r="A49" s="377" t="s">
        <v>241</v>
      </c>
      <c r="B49" s="377"/>
      <c r="C49" s="377"/>
      <c r="D49" s="377"/>
      <c r="E49" s="377"/>
      <c r="F49" s="343"/>
      <c r="G49" s="343"/>
      <c r="H49" s="343"/>
    </row>
    <row r="50" spans="1:8" x14ac:dyDescent="0.3">
      <c r="A50" s="377" t="s">
        <v>242</v>
      </c>
      <c r="B50" s="377"/>
      <c r="C50" s="377"/>
      <c r="D50" s="377"/>
      <c r="E50" s="377"/>
      <c r="F50" s="378"/>
      <c r="G50" s="378"/>
      <c r="H50" s="378"/>
    </row>
    <row r="51" spans="1:8" x14ac:dyDescent="0.3">
      <c r="A51" s="377" t="s">
        <v>243</v>
      </c>
      <c r="B51" s="377"/>
      <c r="C51" s="377"/>
      <c r="D51" s="377"/>
      <c r="E51" s="377"/>
      <c r="F51" s="378"/>
      <c r="G51" s="378"/>
      <c r="H51" s="378"/>
    </row>
    <row r="52" spans="1:8" x14ac:dyDescent="0.3">
      <c r="A52" s="376" t="s">
        <v>244</v>
      </c>
      <c r="B52" s="376"/>
      <c r="C52" s="376"/>
      <c r="D52" s="376"/>
      <c r="E52" s="376"/>
      <c r="F52" s="378" t="e">
        <f>SUM((F48*F51)+F50)/(F49/F41)</f>
        <v>#DIV/0!</v>
      </c>
      <c r="G52" s="378"/>
      <c r="H52" s="378"/>
    </row>
    <row r="53" spans="1:8" x14ac:dyDescent="0.3">
      <c r="A53" s="380"/>
      <c r="B53" s="381"/>
      <c r="C53" s="381"/>
      <c r="D53" s="381"/>
      <c r="E53" s="381"/>
      <c r="F53" s="381"/>
      <c r="G53" s="381"/>
      <c r="H53" s="382"/>
    </row>
    <row r="54" spans="1:8" x14ac:dyDescent="0.3">
      <c r="A54" s="376" t="s">
        <v>245</v>
      </c>
      <c r="B54" s="376"/>
      <c r="C54" s="376"/>
      <c r="D54" s="376"/>
      <c r="E54" s="376"/>
      <c r="F54" s="376"/>
      <c r="G54" s="376"/>
      <c r="H54" s="376"/>
    </row>
    <row r="55" spans="1:8" x14ac:dyDescent="0.3">
      <c r="A55" s="376" t="s">
        <v>219</v>
      </c>
      <c r="B55" s="376"/>
      <c r="C55" s="376"/>
      <c r="D55" s="376"/>
      <c r="E55" s="376"/>
      <c r="F55" s="376" t="s">
        <v>220</v>
      </c>
      <c r="G55" s="376"/>
      <c r="H55" s="376"/>
    </row>
    <row r="56" spans="1:8" x14ac:dyDescent="0.3">
      <c r="A56" s="377" t="s">
        <v>246</v>
      </c>
      <c r="B56" s="377"/>
      <c r="C56" s="377"/>
      <c r="D56" s="377"/>
      <c r="E56" s="377"/>
      <c r="F56" s="343"/>
      <c r="G56" s="343"/>
      <c r="H56" s="343"/>
    </row>
    <row r="57" spans="1:8" x14ac:dyDescent="0.3">
      <c r="A57" s="377" t="s">
        <v>247</v>
      </c>
      <c r="B57" s="377"/>
      <c r="C57" s="377"/>
      <c r="D57" s="377"/>
      <c r="E57" s="377"/>
      <c r="F57" s="386"/>
      <c r="G57" s="386"/>
      <c r="H57" s="386"/>
    </row>
    <row r="58" spans="1:8" x14ac:dyDescent="0.3">
      <c r="A58" s="377" t="s">
        <v>248</v>
      </c>
      <c r="B58" s="377"/>
      <c r="C58" s="377"/>
      <c r="D58" s="377"/>
      <c r="E58" s="377"/>
      <c r="F58" s="378"/>
      <c r="G58" s="378"/>
      <c r="H58" s="378"/>
    </row>
    <row r="59" spans="1:8" x14ac:dyDescent="0.3">
      <c r="A59" s="376" t="s">
        <v>249</v>
      </c>
      <c r="B59" s="376"/>
      <c r="C59" s="376"/>
      <c r="D59" s="376"/>
      <c r="E59" s="376"/>
      <c r="F59" s="378" t="e">
        <f>(F56*F58)/(F57/F41)</f>
        <v>#DIV/0!</v>
      </c>
      <c r="G59" s="378"/>
      <c r="H59" s="378"/>
    </row>
    <row r="60" spans="1:8" x14ac:dyDescent="0.3">
      <c r="A60" s="380"/>
      <c r="B60" s="381"/>
      <c r="C60" s="381"/>
      <c r="D60" s="381"/>
      <c r="E60" s="381"/>
      <c r="F60" s="381"/>
      <c r="G60" s="381"/>
      <c r="H60" s="382"/>
    </row>
    <row r="61" spans="1:8" x14ac:dyDescent="0.3">
      <c r="A61" s="376" t="s">
        <v>250</v>
      </c>
      <c r="B61" s="376"/>
      <c r="C61" s="376"/>
      <c r="D61" s="376"/>
      <c r="E61" s="376"/>
      <c r="F61" s="376"/>
      <c r="G61" s="376"/>
      <c r="H61" s="376"/>
    </row>
    <row r="62" spans="1:8" x14ac:dyDescent="0.3">
      <c r="A62" s="376" t="s">
        <v>219</v>
      </c>
      <c r="B62" s="376"/>
      <c r="C62" s="376"/>
      <c r="D62" s="376"/>
      <c r="E62" s="376"/>
      <c r="F62" s="376" t="s">
        <v>220</v>
      </c>
      <c r="G62" s="376"/>
      <c r="H62" s="376"/>
    </row>
    <row r="63" spans="1:8" x14ac:dyDescent="0.3">
      <c r="A63" s="377" t="s">
        <v>251</v>
      </c>
      <c r="B63" s="377"/>
      <c r="C63" s="377"/>
      <c r="D63" s="377"/>
      <c r="E63" s="377"/>
      <c r="F63" s="378"/>
      <c r="G63" s="378"/>
      <c r="H63" s="378"/>
    </row>
    <row r="64" spans="1:8" x14ac:dyDescent="0.3">
      <c r="A64" s="335" t="s">
        <v>252</v>
      </c>
      <c r="B64" s="335"/>
      <c r="C64" s="335"/>
      <c r="D64" s="335"/>
      <c r="E64" s="335"/>
      <c r="F64" s="336">
        <v>5</v>
      </c>
      <c r="G64" s="336"/>
      <c r="H64" s="336"/>
    </row>
    <row r="65" spans="1:8" x14ac:dyDescent="0.3">
      <c r="A65" s="337" t="s">
        <v>253</v>
      </c>
      <c r="B65" s="337"/>
      <c r="C65" s="337"/>
      <c r="D65" s="337"/>
      <c r="E65" s="337"/>
      <c r="F65" s="338">
        <f>F63*F64</f>
        <v>0</v>
      </c>
      <c r="G65" s="338"/>
      <c r="H65" s="338"/>
    </row>
    <row r="66" spans="1:8" x14ac:dyDescent="0.3">
      <c r="A66" s="339"/>
      <c r="B66" s="340"/>
      <c r="C66" s="340"/>
      <c r="D66" s="340"/>
      <c r="E66" s="340"/>
      <c r="F66" s="340"/>
      <c r="G66" s="340"/>
      <c r="H66" s="341"/>
    </row>
  </sheetData>
  <mergeCells count="116">
    <mergeCell ref="A5:H5"/>
    <mergeCell ref="A6:H6"/>
    <mergeCell ref="A7:D7"/>
    <mergeCell ref="E7:F7"/>
    <mergeCell ref="G7:H7"/>
    <mergeCell ref="A8:D8"/>
    <mergeCell ref="E8:F8"/>
    <mergeCell ref="G8:H8"/>
    <mergeCell ref="A11:D11"/>
    <mergeCell ref="E11:F11"/>
    <mergeCell ref="G11:H11"/>
    <mergeCell ref="A12:D12"/>
    <mergeCell ref="E12:F12"/>
    <mergeCell ref="G12:H12"/>
    <mergeCell ref="A9:D9"/>
    <mergeCell ref="E9:F9"/>
    <mergeCell ref="G9:H9"/>
    <mergeCell ref="A10:D10"/>
    <mergeCell ref="E10:F10"/>
    <mergeCell ref="G10:H10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21:E21"/>
    <mergeCell ref="F21:H21"/>
    <mergeCell ref="A22:E22"/>
    <mergeCell ref="F22:H22"/>
    <mergeCell ref="A23:E23"/>
    <mergeCell ref="F23:H23"/>
    <mergeCell ref="A17:H17"/>
    <mergeCell ref="A18:H18"/>
    <mergeCell ref="A19:E19"/>
    <mergeCell ref="F19:H19"/>
    <mergeCell ref="A20:E20"/>
    <mergeCell ref="F20:H20"/>
    <mergeCell ref="A28:E28"/>
    <mergeCell ref="F28:H28"/>
    <mergeCell ref="A29:H29"/>
    <mergeCell ref="A30:H30"/>
    <mergeCell ref="A31:E31"/>
    <mergeCell ref="F31:H31"/>
    <mergeCell ref="A24:H24"/>
    <mergeCell ref="A25:H25"/>
    <mergeCell ref="A26:E26"/>
    <mergeCell ref="F26:H26"/>
    <mergeCell ref="A27:E27"/>
    <mergeCell ref="F27:H27"/>
    <mergeCell ref="A36:E36"/>
    <mergeCell ref="F36:H36"/>
    <mergeCell ref="A37:E37"/>
    <mergeCell ref="F37:H37"/>
    <mergeCell ref="A38:E38"/>
    <mergeCell ref="F38:H38"/>
    <mergeCell ref="A32:E32"/>
    <mergeCell ref="F32:H32"/>
    <mergeCell ref="A33:E33"/>
    <mergeCell ref="F33:H33"/>
    <mergeCell ref="A34:H34"/>
    <mergeCell ref="A35:H35"/>
    <mergeCell ref="A43:E43"/>
    <mergeCell ref="F43:H43"/>
    <mergeCell ref="A44:E44"/>
    <mergeCell ref="F44:H44"/>
    <mergeCell ref="A45:H45"/>
    <mergeCell ref="A46:H46"/>
    <mergeCell ref="A39:H39"/>
    <mergeCell ref="A40:E40"/>
    <mergeCell ref="F40:H40"/>
    <mergeCell ref="A41:E41"/>
    <mergeCell ref="F41:H41"/>
    <mergeCell ref="A42:E42"/>
    <mergeCell ref="F42:H42"/>
    <mergeCell ref="A50:E50"/>
    <mergeCell ref="F50:H50"/>
    <mergeCell ref="A51:E51"/>
    <mergeCell ref="F51:H51"/>
    <mergeCell ref="A52:E52"/>
    <mergeCell ref="F52:H52"/>
    <mergeCell ref="A47:E47"/>
    <mergeCell ref="F47:H47"/>
    <mergeCell ref="A48:E48"/>
    <mergeCell ref="F48:H48"/>
    <mergeCell ref="A49:E49"/>
    <mergeCell ref="F49:H49"/>
    <mergeCell ref="A57:E57"/>
    <mergeCell ref="F57:H57"/>
    <mergeCell ref="A58:E58"/>
    <mergeCell ref="F58:H58"/>
    <mergeCell ref="A59:E59"/>
    <mergeCell ref="F59:H59"/>
    <mergeCell ref="A53:H53"/>
    <mergeCell ref="A54:H54"/>
    <mergeCell ref="A55:E55"/>
    <mergeCell ref="F55:H55"/>
    <mergeCell ref="A56:E56"/>
    <mergeCell ref="F56:H56"/>
    <mergeCell ref="A64:E64"/>
    <mergeCell ref="F64:H64"/>
    <mergeCell ref="A65:E65"/>
    <mergeCell ref="F65:H65"/>
    <mergeCell ref="A66:H66"/>
    <mergeCell ref="A60:H60"/>
    <mergeCell ref="A61:H61"/>
    <mergeCell ref="A62:E62"/>
    <mergeCell ref="F62:H62"/>
    <mergeCell ref="A63:E63"/>
    <mergeCell ref="F63:H63"/>
  </mergeCells>
  <pageMargins left="0.511811024" right="0.511811024" top="0.78740157499999996" bottom="0.78740157499999996" header="0.31496062000000002" footer="0.31496062000000002"/>
  <pageSetup paperSize="9" scale="85" orientation="portrait" horizontalDpi="300" verticalDpi="300" r:id="rId1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512D-5500-42B2-9B62-E0ADD142E6E5}">
  <sheetPr>
    <tabColor theme="9" tint="0.39997558519241921"/>
  </sheetPr>
  <dimension ref="A1:J66"/>
  <sheetViews>
    <sheetView topLeftCell="A50" zoomScaleNormal="100" zoomScaleSheetLayoutView="100" workbookViewId="0">
      <selection activeCell="A66" sqref="A17:H66"/>
    </sheetView>
  </sheetViews>
  <sheetFormatPr defaultRowHeight="16.5" x14ac:dyDescent="0.3"/>
  <cols>
    <col min="1" max="3" width="9.140625" style="152"/>
    <col min="4" max="4" width="27.28515625" style="152" customWidth="1"/>
    <col min="5" max="5" width="13.7109375" style="152" customWidth="1"/>
    <col min="6" max="6" width="12.7109375" style="152" customWidth="1"/>
    <col min="7" max="7" width="13.7109375" style="152" customWidth="1"/>
    <col min="8" max="8" width="15.42578125" style="152" customWidth="1"/>
    <col min="9" max="9" width="12.7109375" style="152" bestFit="1" customWidth="1"/>
    <col min="10" max="10" width="11.42578125" style="152" bestFit="1" customWidth="1"/>
    <col min="11" max="259" width="9.140625" style="152"/>
    <col min="260" max="260" width="27.28515625" style="152" customWidth="1"/>
    <col min="261" max="261" width="13.7109375" style="152" customWidth="1"/>
    <col min="262" max="262" width="12.7109375" style="152" customWidth="1"/>
    <col min="263" max="263" width="13.7109375" style="152" customWidth="1"/>
    <col min="264" max="264" width="15.42578125" style="152" customWidth="1"/>
    <col min="265" max="265" width="9.140625" style="152"/>
    <col min="266" max="266" width="11.42578125" style="152" bestFit="1" customWidth="1"/>
    <col min="267" max="515" width="9.140625" style="152"/>
    <col min="516" max="516" width="27.28515625" style="152" customWidth="1"/>
    <col min="517" max="517" width="13.7109375" style="152" customWidth="1"/>
    <col min="518" max="518" width="12.7109375" style="152" customWidth="1"/>
    <col min="519" max="519" width="13.7109375" style="152" customWidth="1"/>
    <col min="520" max="520" width="15.42578125" style="152" customWidth="1"/>
    <col min="521" max="521" width="9.140625" style="152"/>
    <col min="522" max="522" width="11.42578125" style="152" bestFit="1" customWidth="1"/>
    <col min="523" max="771" width="9.140625" style="152"/>
    <col min="772" max="772" width="27.28515625" style="152" customWidth="1"/>
    <col min="773" max="773" width="13.7109375" style="152" customWidth="1"/>
    <col min="774" max="774" width="12.7109375" style="152" customWidth="1"/>
    <col min="775" max="775" width="13.7109375" style="152" customWidth="1"/>
    <col min="776" max="776" width="15.42578125" style="152" customWidth="1"/>
    <col min="777" max="777" width="9.140625" style="152"/>
    <col min="778" max="778" width="11.42578125" style="152" bestFit="1" customWidth="1"/>
    <col min="779" max="1027" width="9.140625" style="152"/>
    <col min="1028" max="1028" width="27.28515625" style="152" customWidth="1"/>
    <col min="1029" max="1029" width="13.7109375" style="152" customWidth="1"/>
    <col min="1030" max="1030" width="12.7109375" style="152" customWidth="1"/>
    <col min="1031" max="1031" width="13.7109375" style="152" customWidth="1"/>
    <col min="1032" max="1032" width="15.42578125" style="152" customWidth="1"/>
    <col min="1033" max="1033" width="9.140625" style="152"/>
    <col min="1034" max="1034" width="11.42578125" style="152" bestFit="1" customWidth="1"/>
    <col min="1035" max="1283" width="9.140625" style="152"/>
    <col min="1284" max="1284" width="27.28515625" style="152" customWidth="1"/>
    <col min="1285" max="1285" width="13.7109375" style="152" customWidth="1"/>
    <col min="1286" max="1286" width="12.7109375" style="152" customWidth="1"/>
    <col min="1287" max="1287" width="13.7109375" style="152" customWidth="1"/>
    <col min="1288" max="1288" width="15.42578125" style="152" customWidth="1"/>
    <col min="1289" max="1289" width="9.140625" style="152"/>
    <col min="1290" max="1290" width="11.42578125" style="152" bestFit="1" customWidth="1"/>
    <col min="1291" max="1539" width="9.140625" style="152"/>
    <col min="1540" max="1540" width="27.28515625" style="152" customWidth="1"/>
    <col min="1541" max="1541" width="13.7109375" style="152" customWidth="1"/>
    <col min="1542" max="1542" width="12.7109375" style="152" customWidth="1"/>
    <col min="1543" max="1543" width="13.7109375" style="152" customWidth="1"/>
    <col min="1544" max="1544" width="15.42578125" style="152" customWidth="1"/>
    <col min="1545" max="1545" width="9.140625" style="152"/>
    <col min="1546" max="1546" width="11.42578125" style="152" bestFit="1" customWidth="1"/>
    <col min="1547" max="1795" width="9.140625" style="152"/>
    <col min="1796" max="1796" width="27.28515625" style="152" customWidth="1"/>
    <col min="1797" max="1797" width="13.7109375" style="152" customWidth="1"/>
    <col min="1798" max="1798" width="12.7109375" style="152" customWidth="1"/>
    <col min="1799" max="1799" width="13.7109375" style="152" customWidth="1"/>
    <col min="1800" max="1800" width="15.42578125" style="152" customWidth="1"/>
    <col min="1801" max="1801" width="9.140625" style="152"/>
    <col min="1802" max="1802" width="11.42578125" style="152" bestFit="1" customWidth="1"/>
    <col min="1803" max="2051" width="9.140625" style="152"/>
    <col min="2052" max="2052" width="27.28515625" style="152" customWidth="1"/>
    <col min="2053" max="2053" width="13.7109375" style="152" customWidth="1"/>
    <col min="2054" max="2054" width="12.7109375" style="152" customWidth="1"/>
    <col min="2055" max="2055" width="13.7109375" style="152" customWidth="1"/>
    <col min="2056" max="2056" width="15.42578125" style="152" customWidth="1"/>
    <col min="2057" max="2057" width="9.140625" style="152"/>
    <col min="2058" max="2058" width="11.42578125" style="152" bestFit="1" customWidth="1"/>
    <col min="2059" max="2307" width="9.140625" style="152"/>
    <col min="2308" max="2308" width="27.28515625" style="152" customWidth="1"/>
    <col min="2309" max="2309" width="13.7109375" style="152" customWidth="1"/>
    <col min="2310" max="2310" width="12.7109375" style="152" customWidth="1"/>
    <col min="2311" max="2311" width="13.7109375" style="152" customWidth="1"/>
    <col min="2312" max="2312" width="15.42578125" style="152" customWidth="1"/>
    <col min="2313" max="2313" width="9.140625" style="152"/>
    <col min="2314" max="2314" width="11.42578125" style="152" bestFit="1" customWidth="1"/>
    <col min="2315" max="2563" width="9.140625" style="152"/>
    <col min="2564" max="2564" width="27.28515625" style="152" customWidth="1"/>
    <col min="2565" max="2565" width="13.7109375" style="152" customWidth="1"/>
    <col min="2566" max="2566" width="12.7109375" style="152" customWidth="1"/>
    <col min="2567" max="2567" width="13.7109375" style="152" customWidth="1"/>
    <col min="2568" max="2568" width="15.42578125" style="152" customWidth="1"/>
    <col min="2569" max="2569" width="9.140625" style="152"/>
    <col min="2570" max="2570" width="11.42578125" style="152" bestFit="1" customWidth="1"/>
    <col min="2571" max="2819" width="9.140625" style="152"/>
    <col min="2820" max="2820" width="27.28515625" style="152" customWidth="1"/>
    <col min="2821" max="2821" width="13.7109375" style="152" customWidth="1"/>
    <col min="2822" max="2822" width="12.7109375" style="152" customWidth="1"/>
    <col min="2823" max="2823" width="13.7109375" style="152" customWidth="1"/>
    <col min="2824" max="2824" width="15.42578125" style="152" customWidth="1"/>
    <col min="2825" max="2825" width="9.140625" style="152"/>
    <col min="2826" max="2826" width="11.42578125" style="152" bestFit="1" customWidth="1"/>
    <col min="2827" max="3075" width="9.140625" style="152"/>
    <col min="3076" max="3076" width="27.28515625" style="152" customWidth="1"/>
    <col min="3077" max="3077" width="13.7109375" style="152" customWidth="1"/>
    <col min="3078" max="3078" width="12.7109375" style="152" customWidth="1"/>
    <col min="3079" max="3079" width="13.7109375" style="152" customWidth="1"/>
    <col min="3080" max="3080" width="15.42578125" style="152" customWidth="1"/>
    <col min="3081" max="3081" width="9.140625" style="152"/>
    <col min="3082" max="3082" width="11.42578125" style="152" bestFit="1" customWidth="1"/>
    <col min="3083" max="3331" width="9.140625" style="152"/>
    <col min="3332" max="3332" width="27.28515625" style="152" customWidth="1"/>
    <col min="3333" max="3333" width="13.7109375" style="152" customWidth="1"/>
    <col min="3334" max="3334" width="12.7109375" style="152" customWidth="1"/>
    <col min="3335" max="3335" width="13.7109375" style="152" customWidth="1"/>
    <col min="3336" max="3336" width="15.42578125" style="152" customWidth="1"/>
    <col min="3337" max="3337" width="9.140625" style="152"/>
    <col min="3338" max="3338" width="11.42578125" style="152" bestFit="1" customWidth="1"/>
    <col min="3339" max="3587" width="9.140625" style="152"/>
    <col min="3588" max="3588" width="27.28515625" style="152" customWidth="1"/>
    <col min="3589" max="3589" width="13.7109375" style="152" customWidth="1"/>
    <col min="3590" max="3590" width="12.7109375" style="152" customWidth="1"/>
    <col min="3591" max="3591" width="13.7109375" style="152" customWidth="1"/>
    <col min="3592" max="3592" width="15.42578125" style="152" customWidth="1"/>
    <col min="3593" max="3593" width="9.140625" style="152"/>
    <col min="3594" max="3594" width="11.42578125" style="152" bestFit="1" customWidth="1"/>
    <col min="3595" max="3843" width="9.140625" style="152"/>
    <col min="3844" max="3844" width="27.28515625" style="152" customWidth="1"/>
    <col min="3845" max="3845" width="13.7109375" style="152" customWidth="1"/>
    <col min="3846" max="3846" width="12.7109375" style="152" customWidth="1"/>
    <col min="3847" max="3847" width="13.7109375" style="152" customWidth="1"/>
    <col min="3848" max="3848" width="15.42578125" style="152" customWidth="1"/>
    <col min="3849" max="3849" width="9.140625" style="152"/>
    <col min="3850" max="3850" width="11.42578125" style="152" bestFit="1" customWidth="1"/>
    <col min="3851" max="4099" width="9.140625" style="152"/>
    <col min="4100" max="4100" width="27.28515625" style="152" customWidth="1"/>
    <col min="4101" max="4101" width="13.7109375" style="152" customWidth="1"/>
    <col min="4102" max="4102" width="12.7109375" style="152" customWidth="1"/>
    <col min="4103" max="4103" width="13.7109375" style="152" customWidth="1"/>
    <col min="4104" max="4104" width="15.42578125" style="152" customWidth="1"/>
    <col min="4105" max="4105" width="9.140625" style="152"/>
    <col min="4106" max="4106" width="11.42578125" style="152" bestFit="1" customWidth="1"/>
    <col min="4107" max="4355" width="9.140625" style="152"/>
    <col min="4356" max="4356" width="27.28515625" style="152" customWidth="1"/>
    <col min="4357" max="4357" width="13.7109375" style="152" customWidth="1"/>
    <col min="4358" max="4358" width="12.7109375" style="152" customWidth="1"/>
    <col min="4359" max="4359" width="13.7109375" style="152" customWidth="1"/>
    <col min="4360" max="4360" width="15.42578125" style="152" customWidth="1"/>
    <col min="4361" max="4361" width="9.140625" style="152"/>
    <col min="4362" max="4362" width="11.42578125" style="152" bestFit="1" customWidth="1"/>
    <col min="4363" max="4611" width="9.140625" style="152"/>
    <col min="4612" max="4612" width="27.28515625" style="152" customWidth="1"/>
    <col min="4613" max="4613" width="13.7109375" style="152" customWidth="1"/>
    <col min="4614" max="4614" width="12.7109375" style="152" customWidth="1"/>
    <col min="4615" max="4615" width="13.7109375" style="152" customWidth="1"/>
    <col min="4616" max="4616" width="15.42578125" style="152" customWidth="1"/>
    <col min="4617" max="4617" width="9.140625" style="152"/>
    <col min="4618" max="4618" width="11.42578125" style="152" bestFit="1" customWidth="1"/>
    <col min="4619" max="4867" width="9.140625" style="152"/>
    <col min="4868" max="4868" width="27.28515625" style="152" customWidth="1"/>
    <col min="4869" max="4869" width="13.7109375" style="152" customWidth="1"/>
    <col min="4870" max="4870" width="12.7109375" style="152" customWidth="1"/>
    <col min="4871" max="4871" width="13.7109375" style="152" customWidth="1"/>
    <col min="4872" max="4872" width="15.42578125" style="152" customWidth="1"/>
    <col min="4873" max="4873" width="9.140625" style="152"/>
    <col min="4874" max="4874" width="11.42578125" style="152" bestFit="1" customWidth="1"/>
    <col min="4875" max="5123" width="9.140625" style="152"/>
    <col min="5124" max="5124" width="27.28515625" style="152" customWidth="1"/>
    <col min="5125" max="5125" width="13.7109375" style="152" customWidth="1"/>
    <col min="5126" max="5126" width="12.7109375" style="152" customWidth="1"/>
    <col min="5127" max="5127" width="13.7109375" style="152" customWidth="1"/>
    <col min="5128" max="5128" width="15.42578125" style="152" customWidth="1"/>
    <col min="5129" max="5129" width="9.140625" style="152"/>
    <col min="5130" max="5130" width="11.42578125" style="152" bestFit="1" customWidth="1"/>
    <col min="5131" max="5379" width="9.140625" style="152"/>
    <col min="5380" max="5380" width="27.28515625" style="152" customWidth="1"/>
    <col min="5381" max="5381" width="13.7109375" style="152" customWidth="1"/>
    <col min="5382" max="5382" width="12.7109375" style="152" customWidth="1"/>
    <col min="5383" max="5383" width="13.7109375" style="152" customWidth="1"/>
    <col min="5384" max="5384" width="15.42578125" style="152" customWidth="1"/>
    <col min="5385" max="5385" width="9.140625" style="152"/>
    <col min="5386" max="5386" width="11.42578125" style="152" bestFit="1" customWidth="1"/>
    <col min="5387" max="5635" width="9.140625" style="152"/>
    <col min="5636" max="5636" width="27.28515625" style="152" customWidth="1"/>
    <col min="5637" max="5637" width="13.7109375" style="152" customWidth="1"/>
    <col min="5638" max="5638" width="12.7109375" style="152" customWidth="1"/>
    <col min="5639" max="5639" width="13.7109375" style="152" customWidth="1"/>
    <col min="5640" max="5640" width="15.42578125" style="152" customWidth="1"/>
    <col min="5641" max="5641" width="9.140625" style="152"/>
    <col min="5642" max="5642" width="11.42578125" style="152" bestFit="1" customWidth="1"/>
    <col min="5643" max="5891" width="9.140625" style="152"/>
    <col min="5892" max="5892" width="27.28515625" style="152" customWidth="1"/>
    <col min="5893" max="5893" width="13.7109375" style="152" customWidth="1"/>
    <col min="5894" max="5894" width="12.7109375" style="152" customWidth="1"/>
    <col min="5895" max="5895" width="13.7109375" style="152" customWidth="1"/>
    <col min="5896" max="5896" width="15.42578125" style="152" customWidth="1"/>
    <col min="5897" max="5897" width="9.140625" style="152"/>
    <col min="5898" max="5898" width="11.42578125" style="152" bestFit="1" customWidth="1"/>
    <col min="5899" max="6147" width="9.140625" style="152"/>
    <col min="6148" max="6148" width="27.28515625" style="152" customWidth="1"/>
    <col min="6149" max="6149" width="13.7109375" style="152" customWidth="1"/>
    <col min="6150" max="6150" width="12.7109375" style="152" customWidth="1"/>
    <col min="6151" max="6151" width="13.7109375" style="152" customWidth="1"/>
    <col min="6152" max="6152" width="15.42578125" style="152" customWidth="1"/>
    <col min="6153" max="6153" width="9.140625" style="152"/>
    <col min="6154" max="6154" width="11.42578125" style="152" bestFit="1" customWidth="1"/>
    <col min="6155" max="6403" width="9.140625" style="152"/>
    <col min="6404" max="6404" width="27.28515625" style="152" customWidth="1"/>
    <col min="6405" max="6405" width="13.7109375" style="152" customWidth="1"/>
    <col min="6406" max="6406" width="12.7109375" style="152" customWidth="1"/>
    <col min="6407" max="6407" width="13.7109375" style="152" customWidth="1"/>
    <col min="6408" max="6408" width="15.42578125" style="152" customWidth="1"/>
    <col min="6409" max="6409" width="9.140625" style="152"/>
    <col min="6410" max="6410" width="11.42578125" style="152" bestFit="1" customWidth="1"/>
    <col min="6411" max="6659" width="9.140625" style="152"/>
    <col min="6660" max="6660" width="27.28515625" style="152" customWidth="1"/>
    <col min="6661" max="6661" width="13.7109375" style="152" customWidth="1"/>
    <col min="6662" max="6662" width="12.7109375" style="152" customWidth="1"/>
    <col min="6663" max="6663" width="13.7109375" style="152" customWidth="1"/>
    <col min="6664" max="6664" width="15.42578125" style="152" customWidth="1"/>
    <col min="6665" max="6665" width="9.140625" style="152"/>
    <col min="6666" max="6666" width="11.42578125" style="152" bestFit="1" customWidth="1"/>
    <col min="6667" max="6915" width="9.140625" style="152"/>
    <col min="6916" max="6916" width="27.28515625" style="152" customWidth="1"/>
    <col min="6917" max="6917" width="13.7109375" style="152" customWidth="1"/>
    <col min="6918" max="6918" width="12.7109375" style="152" customWidth="1"/>
    <col min="6919" max="6919" width="13.7109375" style="152" customWidth="1"/>
    <col min="6920" max="6920" width="15.42578125" style="152" customWidth="1"/>
    <col min="6921" max="6921" width="9.140625" style="152"/>
    <col min="6922" max="6922" width="11.42578125" style="152" bestFit="1" customWidth="1"/>
    <col min="6923" max="7171" width="9.140625" style="152"/>
    <col min="7172" max="7172" width="27.28515625" style="152" customWidth="1"/>
    <col min="7173" max="7173" width="13.7109375" style="152" customWidth="1"/>
    <col min="7174" max="7174" width="12.7109375" style="152" customWidth="1"/>
    <col min="7175" max="7175" width="13.7109375" style="152" customWidth="1"/>
    <col min="7176" max="7176" width="15.42578125" style="152" customWidth="1"/>
    <col min="7177" max="7177" width="9.140625" style="152"/>
    <col min="7178" max="7178" width="11.42578125" style="152" bestFit="1" customWidth="1"/>
    <col min="7179" max="7427" width="9.140625" style="152"/>
    <col min="7428" max="7428" width="27.28515625" style="152" customWidth="1"/>
    <col min="7429" max="7429" width="13.7109375" style="152" customWidth="1"/>
    <col min="7430" max="7430" width="12.7109375" style="152" customWidth="1"/>
    <col min="7431" max="7431" width="13.7109375" style="152" customWidth="1"/>
    <col min="7432" max="7432" width="15.42578125" style="152" customWidth="1"/>
    <col min="7433" max="7433" width="9.140625" style="152"/>
    <col min="7434" max="7434" width="11.42578125" style="152" bestFit="1" customWidth="1"/>
    <col min="7435" max="7683" width="9.140625" style="152"/>
    <col min="7684" max="7684" width="27.28515625" style="152" customWidth="1"/>
    <col min="7685" max="7685" width="13.7109375" style="152" customWidth="1"/>
    <col min="7686" max="7686" width="12.7109375" style="152" customWidth="1"/>
    <col min="7687" max="7687" width="13.7109375" style="152" customWidth="1"/>
    <col min="7688" max="7688" width="15.42578125" style="152" customWidth="1"/>
    <col min="7689" max="7689" width="9.140625" style="152"/>
    <col min="7690" max="7690" width="11.42578125" style="152" bestFit="1" customWidth="1"/>
    <col min="7691" max="7939" width="9.140625" style="152"/>
    <col min="7940" max="7940" width="27.28515625" style="152" customWidth="1"/>
    <col min="7941" max="7941" width="13.7109375" style="152" customWidth="1"/>
    <col min="7942" max="7942" width="12.7109375" style="152" customWidth="1"/>
    <col min="7943" max="7943" width="13.7109375" style="152" customWidth="1"/>
    <col min="7944" max="7944" width="15.42578125" style="152" customWidth="1"/>
    <col min="7945" max="7945" width="9.140625" style="152"/>
    <col min="7946" max="7946" width="11.42578125" style="152" bestFit="1" customWidth="1"/>
    <col min="7947" max="8195" width="9.140625" style="152"/>
    <col min="8196" max="8196" width="27.28515625" style="152" customWidth="1"/>
    <col min="8197" max="8197" width="13.7109375" style="152" customWidth="1"/>
    <col min="8198" max="8198" width="12.7109375" style="152" customWidth="1"/>
    <col min="8199" max="8199" width="13.7109375" style="152" customWidth="1"/>
    <col min="8200" max="8200" width="15.42578125" style="152" customWidth="1"/>
    <col min="8201" max="8201" width="9.140625" style="152"/>
    <col min="8202" max="8202" width="11.42578125" style="152" bestFit="1" customWidth="1"/>
    <col min="8203" max="8451" width="9.140625" style="152"/>
    <col min="8452" max="8452" width="27.28515625" style="152" customWidth="1"/>
    <col min="8453" max="8453" width="13.7109375" style="152" customWidth="1"/>
    <col min="8454" max="8454" width="12.7109375" style="152" customWidth="1"/>
    <col min="8455" max="8455" width="13.7109375" style="152" customWidth="1"/>
    <col min="8456" max="8456" width="15.42578125" style="152" customWidth="1"/>
    <col min="8457" max="8457" width="9.140625" style="152"/>
    <col min="8458" max="8458" width="11.42578125" style="152" bestFit="1" customWidth="1"/>
    <col min="8459" max="8707" width="9.140625" style="152"/>
    <col min="8708" max="8708" width="27.28515625" style="152" customWidth="1"/>
    <col min="8709" max="8709" width="13.7109375" style="152" customWidth="1"/>
    <col min="8710" max="8710" width="12.7109375" style="152" customWidth="1"/>
    <col min="8711" max="8711" width="13.7109375" style="152" customWidth="1"/>
    <col min="8712" max="8712" width="15.42578125" style="152" customWidth="1"/>
    <col min="8713" max="8713" width="9.140625" style="152"/>
    <col min="8714" max="8714" width="11.42578125" style="152" bestFit="1" customWidth="1"/>
    <col min="8715" max="8963" width="9.140625" style="152"/>
    <col min="8964" max="8964" width="27.28515625" style="152" customWidth="1"/>
    <col min="8965" max="8965" width="13.7109375" style="152" customWidth="1"/>
    <col min="8966" max="8966" width="12.7109375" style="152" customWidth="1"/>
    <col min="8967" max="8967" width="13.7109375" style="152" customWidth="1"/>
    <col min="8968" max="8968" width="15.42578125" style="152" customWidth="1"/>
    <col min="8969" max="8969" width="9.140625" style="152"/>
    <col min="8970" max="8970" width="11.42578125" style="152" bestFit="1" customWidth="1"/>
    <col min="8971" max="9219" width="9.140625" style="152"/>
    <col min="9220" max="9220" width="27.28515625" style="152" customWidth="1"/>
    <col min="9221" max="9221" width="13.7109375" style="152" customWidth="1"/>
    <col min="9222" max="9222" width="12.7109375" style="152" customWidth="1"/>
    <col min="9223" max="9223" width="13.7109375" style="152" customWidth="1"/>
    <col min="9224" max="9224" width="15.42578125" style="152" customWidth="1"/>
    <col min="9225" max="9225" width="9.140625" style="152"/>
    <col min="9226" max="9226" width="11.42578125" style="152" bestFit="1" customWidth="1"/>
    <col min="9227" max="9475" width="9.140625" style="152"/>
    <col min="9476" max="9476" width="27.28515625" style="152" customWidth="1"/>
    <col min="9477" max="9477" width="13.7109375" style="152" customWidth="1"/>
    <col min="9478" max="9478" width="12.7109375" style="152" customWidth="1"/>
    <col min="9479" max="9479" width="13.7109375" style="152" customWidth="1"/>
    <col min="9480" max="9480" width="15.42578125" style="152" customWidth="1"/>
    <col min="9481" max="9481" width="9.140625" style="152"/>
    <col min="9482" max="9482" width="11.42578125" style="152" bestFit="1" customWidth="1"/>
    <col min="9483" max="9731" width="9.140625" style="152"/>
    <col min="9732" max="9732" width="27.28515625" style="152" customWidth="1"/>
    <col min="9733" max="9733" width="13.7109375" style="152" customWidth="1"/>
    <col min="9734" max="9734" width="12.7109375" style="152" customWidth="1"/>
    <col min="9735" max="9735" width="13.7109375" style="152" customWidth="1"/>
    <col min="9736" max="9736" width="15.42578125" style="152" customWidth="1"/>
    <col min="9737" max="9737" width="9.140625" style="152"/>
    <col min="9738" max="9738" width="11.42578125" style="152" bestFit="1" customWidth="1"/>
    <col min="9739" max="9987" width="9.140625" style="152"/>
    <col min="9988" max="9988" width="27.28515625" style="152" customWidth="1"/>
    <col min="9989" max="9989" width="13.7109375" style="152" customWidth="1"/>
    <col min="9990" max="9990" width="12.7109375" style="152" customWidth="1"/>
    <col min="9991" max="9991" width="13.7109375" style="152" customWidth="1"/>
    <col min="9992" max="9992" width="15.42578125" style="152" customWidth="1"/>
    <col min="9993" max="9993" width="9.140625" style="152"/>
    <col min="9994" max="9994" width="11.42578125" style="152" bestFit="1" customWidth="1"/>
    <col min="9995" max="10243" width="9.140625" style="152"/>
    <col min="10244" max="10244" width="27.28515625" style="152" customWidth="1"/>
    <col min="10245" max="10245" width="13.7109375" style="152" customWidth="1"/>
    <col min="10246" max="10246" width="12.7109375" style="152" customWidth="1"/>
    <col min="10247" max="10247" width="13.7109375" style="152" customWidth="1"/>
    <col min="10248" max="10248" width="15.42578125" style="152" customWidth="1"/>
    <col min="10249" max="10249" width="9.140625" style="152"/>
    <col min="10250" max="10250" width="11.42578125" style="152" bestFit="1" customWidth="1"/>
    <col min="10251" max="10499" width="9.140625" style="152"/>
    <col min="10500" max="10500" width="27.28515625" style="152" customWidth="1"/>
    <col min="10501" max="10501" width="13.7109375" style="152" customWidth="1"/>
    <col min="10502" max="10502" width="12.7109375" style="152" customWidth="1"/>
    <col min="10503" max="10503" width="13.7109375" style="152" customWidth="1"/>
    <col min="10504" max="10504" width="15.42578125" style="152" customWidth="1"/>
    <col min="10505" max="10505" width="9.140625" style="152"/>
    <col min="10506" max="10506" width="11.42578125" style="152" bestFit="1" customWidth="1"/>
    <col min="10507" max="10755" width="9.140625" style="152"/>
    <col min="10756" max="10756" width="27.28515625" style="152" customWidth="1"/>
    <col min="10757" max="10757" width="13.7109375" style="152" customWidth="1"/>
    <col min="10758" max="10758" width="12.7109375" style="152" customWidth="1"/>
    <col min="10759" max="10759" width="13.7109375" style="152" customWidth="1"/>
    <col min="10760" max="10760" width="15.42578125" style="152" customWidth="1"/>
    <col min="10761" max="10761" width="9.140625" style="152"/>
    <col min="10762" max="10762" width="11.42578125" style="152" bestFit="1" customWidth="1"/>
    <col min="10763" max="11011" width="9.140625" style="152"/>
    <col min="11012" max="11012" width="27.28515625" style="152" customWidth="1"/>
    <col min="11013" max="11013" width="13.7109375" style="152" customWidth="1"/>
    <col min="11014" max="11014" width="12.7109375" style="152" customWidth="1"/>
    <col min="11015" max="11015" width="13.7109375" style="152" customWidth="1"/>
    <col min="11016" max="11016" width="15.42578125" style="152" customWidth="1"/>
    <col min="11017" max="11017" width="9.140625" style="152"/>
    <col min="11018" max="11018" width="11.42578125" style="152" bestFit="1" customWidth="1"/>
    <col min="11019" max="11267" width="9.140625" style="152"/>
    <col min="11268" max="11268" width="27.28515625" style="152" customWidth="1"/>
    <col min="11269" max="11269" width="13.7109375" style="152" customWidth="1"/>
    <col min="11270" max="11270" width="12.7109375" style="152" customWidth="1"/>
    <col min="11271" max="11271" width="13.7109375" style="152" customWidth="1"/>
    <col min="11272" max="11272" width="15.42578125" style="152" customWidth="1"/>
    <col min="11273" max="11273" width="9.140625" style="152"/>
    <col min="11274" max="11274" width="11.42578125" style="152" bestFit="1" customWidth="1"/>
    <col min="11275" max="11523" width="9.140625" style="152"/>
    <col min="11524" max="11524" width="27.28515625" style="152" customWidth="1"/>
    <col min="11525" max="11525" width="13.7109375" style="152" customWidth="1"/>
    <col min="11526" max="11526" width="12.7109375" style="152" customWidth="1"/>
    <col min="11527" max="11527" width="13.7109375" style="152" customWidth="1"/>
    <col min="11528" max="11528" width="15.42578125" style="152" customWidth="1"/>
    <col min="11529" max="11529" width="9.140625" style="152"/>
    <col min="11530" max="11530" width="11.42578125" style="152" bestFit="1" customWidth="1"/>
    <col min="11531" max="11779" width="9.140625" style="152"/>
    <col min="11780" max="11780" width="27.28515625" style="152" customWidth="1"/>
    <col min="11781" max="11781" width="13.7109375" style="152" customWidth="1"/>
    <col min="11782" max="11782" width="12.7109375" style="152" customWidth="1"/>
    <col min="11783" max="11783" width="13.7109375" style="152" customWidth="1"/>
    <col min="11784" max="11784" width="15.42578125" style="152" customWidth="1"/>
    <col min="11785" max="11785" width="9.140625" style="152"/>
    <col min="11786" max="11786" width="11.42578125" style="152" bestFit="1" customWidth="1"/>
    <col min="11787" max="12035" width="9.140625" style="152"/>
    <col min="12036" max="12036" width="27.28515625" style="152" customWidth="1"/>
    <col min="12037" max="12037" width="13.7109375" style="152" customWidth="1"/>
    <col min="12038" max="12038" width="12.7109375" style="152" customWidth="1"/>
    <col min="12039" max="12039" width="13.7109375" style="152" customWidth="1"/>
    <col min="12040" max="12040" width="15.42578125" style="152" customWidth="1"/>
    <col min="12041" max="12041" width="9.140625" style="152"/>
    <col min="12042" max="12042" width="11.42578125" style="152" bestFit="1" customWidth="1"/>
    <col min="12043" max="12291" width="9.140625" style="152"/>
    <col min="12292" max="12292" width="27.28515625" style="152" customWidth="1"/>
    <col min="12293" max="12293" width="13.7109375" style="152" customWidth="1"/>
    <col min="12294" max="12294" width="12.7109375" style="152" customWidth="1"/>
    <col min="12295" max="12295" width="13.7109375" style="152" customWidth="1"/>
    <col min="12296" max="12296" width="15.42578125" style="152" customWidth="1"/>
    <col min="12297" max="12297" width="9.140625" style="152"/>
    <col min="12298" max="12298" width="11.42578125" style="152" bestFit="1" customWidth="1"/>
    <col min="12299" max="12547" width="9.140625" style="152"/>
    <col min="12548" max="12548" width="27.28515625" style="152" customWidth="1"/>
    <col min="12549" max="12549" width="13.7109375" style="152" customWidth="1"/>
    <col min="12550" max="12550" width="12.7109375" style="152" customWidth="1"/>
    <col min="12551" max="12551" width="13.7109375" style="152" customWidth="1"/>
    <col min="12552" max="12552" width="15.42578125" style="152" customWidth="1"/>
    <col min="12553" max="12553" width="9.140625" style="152"/>
    <col min="12554" max="12554" width="11.42578125" style="152" bestFit="1" customWidth="1"/>
    <col min="12555" max="12803" width="9.140625" style="152"/>
    <col min="12804" max="12804" width="27.28515625" style="152" customWidth="1"/>
    <col min="12805" max="12805" width="13.7109375" style="152" customWidth="1"/>
    <col min="12806" max="12806" width="12.7109375" style="152" customWidth="1"/>
    <col min="12807" max="12807" width="13.7109375" style="152" customWidth="1"/>
    <col min="12808" max="12808" width="15.42578125" style="152" customWidth="1"/>
    <col min="12809" max="12809" width="9.140625" style="152"/>
    <col min="12810" max="12810" width="11.42578125" style="152" bestFit="1" customWidth="1"/>
    <col min="12811" max="13059" width="9.140625" style="152"/>
    <col min="13060" max="13060" width="27.28515625" style="152" customWidth="1"/>
    <col min="13061" max="13061" width="13.7109375" style="152" customWidth="1"/>
    <col min="13062" max="13062" width="12.7109375" style="152" customWidth="1"/>
    <col min="13063" max="13063" width="13.7109375" style="152" customWidth="1"/>
    <col min="13064" max="13064" width="15.42578125" style="152" customWidth="1"/>
    <col min="13065" max="13065" width="9.140625" style="152"/>
    <col min="13066" max="13066" width="11.42578125" style="152" bestFit="1" customWidth="1"/>
    <col min="13067" max="13315" width="9.140625" style="152"/>
    <col min="13316" max="13316" width="27.28515625" style="152" customWidth="1"/>
    <col min="13317" max="13317" width="13.7109375" style="152" customWidth="1"/>
    <col min="13318" max="13318" width="12.7109375" style="152" customWidth="1"/>
    <col min="13319" max="13319" width="13.7109375" style="152" customWidth="1"/>
    <col min="13320" max="13320" width="15.42578125" style="152" customWidth="1"/>
    <col min="13321" max="13321" width="9.140625" style="152"/>
    <col min="13322" max="13322" width="11.42578125" style="152" bestFit="1" customWidth="1"/>
    <col min="13323" max="13571" width="9.140625" style="152"/>
    <col min="13572" max="13572" width="27.28515625" style="152" customWidth="1"/>
    <col min="13573" max="13573" width="13.7109375" style="152" customWidth="1"/>
    <col min="13574" max="13574" width="12.7109375" style="152" customWidth="1"/>
    <col min="13575" max="13575" width="13.7109375" style="152" customWidth="1"/>
    <col min="13576" max="13576" width="15.42578125" style="152" customWidth="1"/>
    <col min="13577" max="13577" width="9.140625" style="152"/>
    <col min="13578" max="13578" width="11.42578125" style="152" bestFit="1" customWidth="1"/>
    <col min="13579" max="13827" width="9.140625" style="152"/>
    <col min="13828" max="13828" width="27.28515625" style="152" customWidth="1"/>
    <col min="13829" max="13829" width="13.7109375" style="152" customWidth="1"/>
    <col min="13830" max="13830" width="12.7109375" style="152" customWidth="1"/>
    <col min="13831" max="13831" width="13.7109375" style="152" customWidth="1"/>
    <col min="13832" max="13832" width="15.42578125" style="152" customWidth="1"/>
    <col min="13833" max="13833" width="9.140625" style="152"/>
    <col min="13834" max="13834" width="11.42578125" style="152" bestFit="1" customWidth="1"/>
    <col min="13835" max="14083" width="9.140625" style="152"/>
    <col min="14084" max="14084" width="27.28515625" style="152" customWidth="1"/>
    <col min="14085" max="14085" width="13.7109375" style="152" customWidth="1"/>
    <col min="14086" max="14086" width="12.7109375" style="152" customWidth="1"/>
    <col min="14087" max="14087" width="13.7109375" style="152" customWidth="1"/>
    <col min="14088" max="14088" width="15.42578125" style="152" customWidth="1"/>
    <col min="14089" max="14089" width="9.140625" style="152"/>
    <col min="14090" max="14090" width="11.42578125" style="152" bestFit="1" customWidth="1"/>
    <col min="14091" max="14339" width="9.140625" style="152"/>
    <col min="14340" max="14340" width="27.28515625" style="152" customWidth="1"/>
    <col min="14341" max="14341" width="13.7109375" style="152" customWidth="1"/>
    <col min="14342" max="14342" width="12.7109375" style="152" customWidth="1"/>
    <col min="14343" max="14343" width="13.7109375" style="152" customWidth="1"/>
    <col min="14344" max="14344" width="15.42578125" style="152" customWidth="1"/>
    <col min="14345" max="14345" width="9.140625" style="152"/>
    <col min="14346" max="14346" width="11.42578125" style="152" bestFit="1" customWidth="1"/>
    <col min="14347" max="14595" width="9.140625" style="152"/>
    <col min="14596" max="14596" width="27.28515625" style="152" customWidth="1"/>
    <col min="14597" max="14597" width="13.7109375" style="152" customWidth="1"/>
    <col min="14598" max="14598" width="12.7109375" style="152" customWidth="1"/>
    <col min="14599" max="14599" width="13.7109375" style="152" customWidth="1"/>
    <col min="14600" max="14600" width="15.42578125" style="152" customWidth="1"/>
    <col min="14601" max="14601" width="9.140625" style="152"/>
    <col min="14602" max="14602" width="11.42578125" style="152" bestFit="1" customWidth="1"/>
    <col min="14603" max="14851" width="9.140625" style="152"/>
    <col min="14852" max="14852" width="27.28515625" style="152" customWidth="1"/>
    <col min="14853" max="14853" width="13.7109375" style="152" customWidth="1"/>
    <col min="14854" max="14854" width="12.7109375" style="152" customWidth="1"/>
    <col min="14855" max="14855" width="13.7109375" style="152" customWidth="1"/>
    <col min="14856" max="14856" width="15.42578125" style="152" customWidth="1"/>
    <col min="14857" max="14857" width="9.140625" style="152"/>
    <col min="14858" max="14858" width="11.42578125" style="152" bestFit="1" customWidth="1"/>
    <col min="14859" max="15107" width="9.140625" style="152"/>
    <col min="15108" max="15108" width="27.28515625" style="152" customWidth="1"/>
    <col min="15109" max="15109" width="13.7109375" style="152" customWidth="1"/>
    <col min="15110" max="15110" width="12.7109375" style="152" customWidth="1"/>
    <col min="15111" max="15111" width="13.7109375" style="152" customWidth="1"/>
    <col min="15112" max="15112" width="15.42578125" style="152" customWidth="1"/>
    <col min="15113" max="15113" width="9.140625" style="152"/>
    <col min="15114" max="15114" width="11.42578125" style="152" bestFit="1" customWidth="1"/>
    <col min="15115" max="15363" width="9.140625" style="152"/>
    <col min="15364" max="15364" width="27.28515625" style="152" customWidth="1"/>
    <col min="15365" max="15365" width="13.7109375" style="152" customWidth="1"/>
    <col min="15366" max="15366" width="12.7109375" style="152" customWidth="1"/>
    <col min="15367" max="15367" width="13.7109375" style="152" customWidth="1"/>
    <col min="15368" max="15368" width="15.42578125" style="152" customWidth="1"/>
    <col min="15369" max="15369" width="9.140625" style="152"/>
    <col min="15370" max="15370" width="11.42578125" style="152" bestFit="1" customWidth="1"/>
    <col min="15371" max="15619" width="9.140625" style="152"/>
    <col min="15620" max="15620" width="27.28515625" style="152" customWidth="1"/>
    <col min="15621" max="15621" width="13.7109375" style="152" customWidth="1"/>
    <col min="15622" max="15622" width="12.7109375" style="152" customWidth="1"/>
    <col min="15623" max="15623" width="13.7109375" style="152" customWidth="1"/>
    <col min="15624" max="15624" width="15.42578125" style="152" customWidth="1"/>
    <col min="15625" max="15625" width="9.140625" style="152"/>
    <col min="15626" max="15626" width="11.42578125" style="152" bestFit="1" customWidth="1"/>
    <col min="15627" max="15875" width="9.140625" style="152"/>
    <col min="15876" max="15876" width="27.28515625" style="152" customWidth="1"/>
    <col min="15877" max="15877" width="13.7109375" style="152" customWidth="1"/>
    <col min="15878" max="15878" width="12.7109375" style="152" customWidth="1"/>
    <col min="15879" max="15879" width="13.7109375" style="152" customWidth="1"/>
    <col min="15880" max="15880" width="15.42578125" style="152" customWidth="1"/>
    <col min="15881" max="15881" width="9.140625" style="152"/>
    <col min="15882" max="15882" width="11.42578125" style="152" bestFit="1" customWidth="1"/>
    <col min="15883" max="16131" width="9.140625" style="152"/>
    <col min="16132" max="16132" width="27.28515625" style="152" customWidth="1"/>
    <col min="16133" max="16133" width="13.7109375" style="152" customWidth="1"/>
    <col min="16134" max="16134" width="12.7109375" style="152" customWidth="1"/>
    <col min="16135" max="16135" width="13.7109375" style="152" customWidth="1"/>
    <col min="16136" max="16136" width="15.42578125" style="152" customWidth="1"/>
    <col min="16137" max="16137" width="9.140625" style="152"/>
    <col min="16138" max="16138" width="11.42578125" style="152" bestFit="1" customWidth="1"/>
    <col min="16139" max="16384" width="9.140625" style="152"/>
  </cols>
  <sheetData>
    <row r="1" spans="1:8" x14ac:dyDescent="0.3">
      <c r="A1" s="59" t="s">
        <v>70</v>
      </c>
      <c r="B1" s="59"/>
      <c r="C1" s="59"/>
      <c r="D1" s="151"/>
      <c r="E1" s="151"/>
      <c r="F1" s="151"/>
      <c r="G1" s="151"/>
      <c r="H1" s="151"/>
    </row>
    <row r="2" spans="1:8" x14ac:dyDescent="0.3">
      <c r="A2" s="59" t="s">
        <v>71</v>
      </c>
      <c r="B2" s="59"/>
      <c r="C2" s="59"/>
      <c r="D2" s="151"/>
      <c r="E2" s="151"/>
      <c r="F2" s="151"/>
      <c r="G2" s="151"/>
      <c r="H2" s="151"/>
    </row>
    <row r="3" spans="1:8" x14ac:dyDescent="0.3">
      <c r="A3" s="59" t="s">
        <v>72</v>
      </c>
      <c r="B3" s="59"/>
      <c r="C3" s="59"/>
      <c r="D3" s="151"/>
      <c r="E3" s="151"/>
      <c r="F3" s="151"/>
      <c r="G3" s="151"/>
      <c r="H3" s="151"/>
    </row>
    <row r="4" spans="1:8" x14ac:dyDescent="0.3">
      <c r="A4" s="151"/>
      <c r="B4" s="151"/>
      <c r="C4" s="151"/>
      <c r="D4" s="151"/>
      <c r="E4" s="151"/>
      <c r="F4" s="151"/>
      <c r="G4" s="151"/>
      <c r="H4" s="151"/>
    </row>
    <row r="5" spans="1:8" x14ac:dyDescent="0.3">
      <c r="A5" s="354" t="s">
        <v>205</v>
      </c>
      <c r="B5" s="354"/>
      <c r="C5" s="354"/>
      <c r="D5" s="354"/>
      <c r="E5" s="354"/>
      <c r="F5" s="354"/>
      <c r="G5" s="354"/>
      <c r="H5" s="354"/>
    </row>
    <row r="6" spans="1:8" x14ac:dyDescent="0.3">
      <c r="A6" s="355" t="s">
        <v>206</v>
      </c>
      <c r="B6" s="355"/>
      <c r="C6" s="355"/>
      <c r="D6" s="355"/>
      <c r="E6" s="355"/>
      <c r="F6" s="355"/>
      <c r="G6" s="355"/>
      <c r="H6" s="355"/>
    </row>
    <row r="7" spans="1:8" x14ac:dyDescent="0.3">
      <c r="A7" s="337" t="s">
        <v>207</v>
      </c>
      <c r="B7" s="337"/>
      <c r="C7" s="337"/>
      <c r="D7" s="337"/>
      <c r="E7" s="337" t="s">
        <v>122</v>
      </c>
      <c r="F7" s="337"/>
      <c r="G7" s="337" t="s">
        <v>208</v>
      </c>
      <c r="H7" s="337"/>
    </row>
    <row r="8" spans="1:8" x14ac:dyDescent="0.3">
      <c r="A8" s="335" t="s">
        <v>209</v>
      </c>
      <c r="B8" s="335"/>
      <c r="C8" s="335"/>
      <c r="D8" s="335"/>
      <c r="E8" s="348"/>
      <c r="F8" s="348"/>
      <c r="G8" s="349">
        <f>E8*12</f>
        <v>0</v>
      </c>
      <c r="H8" s="350"/>
    </row>
    <row r="9" spans="1:8" x14ac:dyDescent="0.3">
      <c r="A9" s="335" t="s">
        <v>210</v>
      </c>
      <c r="B9" s="335"/>
      <c r="C9" s="335"/>
      <c r="D9" s="335"/>
      <c r="E9" s="348"/>
      <c r="F9" s="348"/>
      <c r="G9" s="349">
        <f t="shared" ref="G9:G15" si="0">E9*12</f>
        <v>0</v>
      </c>
      <c r="H9" s="350"/>
    </row>
    <row r="10" spans="1:8" x14ac:dyDescent="0.3">
      <c r="A10" s="335" t="s">
        <v>211</v>
      </c>
      <c r="B10" s="335"/>
      <c r="C10" s="335"/>
      <c r="D10" s="335"/>
      <c r="E10" s="348"/>
      <c r="F10" s="348"/>
      <c r="G10" s="349">
        <f>E10*12</f>
        <v>0</v>
      </c>
      <c r="H10" s="350"/>
    </row>
    <row r="11" spans="1:8" x14ac:dyDescent="0.3">
      <c r="A11" s="335" t="s">
        <v>212</v>
      </c>
      <c r="B11" s="335"/>
      <c r="C11" s="335"/>
      <c r="D11" s="335"/>
      <c r="E11" s="348"/>
      <c r="F11" s="348"/>
      <c r="G11" s="349">
        <f t="shared" si="0"/>
        <v>0</v>
      </c>
      <c r="H11" s="350"/>
    </row>
    <row r="12" spans="1:8" x14ac:dyDescent="0.3">
      <c r="A12" s="335" t="s">
        <v>213</v>
      </c>
      <c r="B12" s="335"/>
      <c r="C12" s="335"/>
      <c r="D12" s="335"/>
      <c r="E12" s="348"/>
      <c r="F12" s="348"/>
      <c r="G12" s="349">
        <f t="shared" si="0"/>
        <v>0</v>
      </c>
      <c r="H12" s="350"/>
    </row>
    <row r="13" spans="1:8" x14ac:dyDescent="0.3">
      <c r="A13" s="335" t="s">
        <v>214</v>
      </c>
      <c r="B13" s="335"/>
      <c r="C13" s="335"/>
      <c r="D13" s="335"/>
      <c r="E13" s="348"/>
      <c r="F13" s="348"/>
      <c r="G13" s="349">
        <f>E13*12</f>
        <v>0</v>
      </c>
      <c r="H13" s="350"/>
    </row>
    <row r="14" spans="1:8" x14ac:dyDescent="0.3">
      <c r="A14" s="335" t="s">
        <v>215</v>
      </c>
      <c r="B14" s="335"/>
      <c r="C14" s="335"/>
      <c r="D14" s="335"/>
      <c r="E14" s="348"/>
      <c r="F14" s="348"/>
      <c r="G14" s="349">
        <f t="shared" si="0"/>
        <v>0</v>
      </c>
      <c r="H14" s="350"/>
    </row>
    <row r="15" spans="1:8" x14ac:dyDescent="0.3">
      <c r="A15" s="335" t="s">
        <v>216</v>
      </c>
      <c r="B15" s="335"/>
      <c r="C15" s="335"/>
      <c r="D15" s="335"/>
      <c r="E15" s="348"/>
      <c r="F15" s="348"/>
      <c r="G15" s="349">
        <f t="shared" si="0"/>
        <v>0</v>
      </c>
      <c r="H15" s="350"/>
    </row>
    <row r="16" spans="1:8" x14ac:dyDescent="0.3">
      <c r="A16" s="351" t="s">
        <v>79</v>
      </c>
      <c r="B16" s="351"/>
      <c r="C16" s="351"/>
      <c r="D16" s="351"/>
      <c r="E16" s="352">
        <f>ROUND((SUM(E8:F15)),2)</f>
        <v>0</v>
      </c>
      <c r="F16" s="352"/>
      <c r="G16" s="353">
        <f>E16*12</f>
        <v>0</v>
      </c>
      <c r="H16" s="351"/>
    </row>
    <row r="17" spans="1:10" ht="21" customHeight="1" x14ac:dyDescent="0.3">
      <c r="A17" s="387" t="s">
        <v>255</v>
      </c>
      <c r="B17" s="376"/>
      <c r="C17" s="376"/>
      <c r="D17" s="376"/>
      <c r="E17" s="376"/>
      <c r="F17" s="376"/>
      <c r="G17" s="376"/>
      <c r="H17" s="376"/>
    </row>
    <row r="18" spans="1:10" x14ac:dyDescent="0.3">
      <c r="A18" s="376" t="s">
        <v>218</v>
      </c>
      <c r="B18" s="376"/>
      <c r="C18" s="376"/>
      <c r="D18" s="376"/>
      <c r="E18" s="376"/>
      <c r="F18" s="376"/>
      <c r="G18" s="376"/>
      <c r="H18" s="376"/>
    </row>
    <row r="19" spans="1:10" x14ac:dyDescent="0.3">
      <c r="A19" s="376" t="s">
        <v>219</v>
      </c>
      <c r="B19" s="376"/>
      <c r="C19" s="376"/>
      <c r="D19" s="376"/>
      <c r="E19" s="376"/>
      <c r="F19" s="376" t="s">
        <v>220</v>
      </c>
      <c r="G19" s="376"/>
      <c r="H19" s="376"/>
    </row>
    <row r="20" spans="1:10" x14ac:dyDescent="0.3">
      <c r="A20" s="377" t="s">
        <v>221</v>
      </c>
      <c r="B20" s="377"/>
      <c r="C20" s="377"/>
      <c r="D20" s="377"/>
      <c r="E20" s="377"/>
      <c r="F20" s="378"/>
      <c r="G20" s="378"/>
      <c r="H20" s="378"/>
      <c r="J20" s="153"/>
    </row>
    <row r="21" spans="1:10" x14ac:dyDescent="0.3">
      <c r="A21" s="377" t="s">
        <v>222</v>
      </c>
      <c r="B21" s="377"/>
      <c r="C21" s="377"/>
      <c r="D21" s="377"/>
      <c r="E21" s="377"/>
      <c r="F21" s="345">
        <v>48</v>
      </c>
      <c r="G21" s="345"/>
      <c r="H21" s="345"/>
    </row>
    <row r="22" spans="1:10" x14ac:dyDescent="0.3">
      <c r="A22" s="377" t="s">
        <v>223</v>
      </c>
      <c r="B22" s="377"/>
      <c r="C22" s="377"/>
      <c r="D22" s="377"/>
      <c r="E22" s="377"/>
      <c r="F22" s="379">
        <v>0.2</v>
      </c>
      <c r="G22" s="379"/>
      <c r="H22" s="379"/>
    </row>
    <row r="23" spans="1:10" x14ac:dyDescent="0.3">
      <c r="A23" s="376" t="s">
        <v>224</v>
      </c>
      <c r="B23" s="376"/>
      <c r="C23" s="376"/>
      <c r="D23" s="376"/>
      <c r="E23" s="376"/>
      <c r="F23" s="378">
        <f>(F20-(F20*F22))/F21</f>
        <v>0</v>
      </c>
      <c r="G23" s="378"/>
      <c r="H23" s="378"/>
    </row>
    <row r="24" spans="1:10" x14ac:dyDescent="0.3">
      <c r="A24" s="380"/>
      <c r="B24" s="381"/>
      <c r="C24" s="381"/>
      <c r="D24" s="381"/>
      <c r="E24" s="381"/>
      <c r="F24" s="381"/>
      <c r="G24" s="381"/>
      <c r="H24" s="382"/>
    </row>
    <row r="25" spans="1:10" x14ac:dyDescent="0.3">
      <c r="A25" s="376" t="s">
        <v>225</v>
      </c>
      <c r="B25" s="376"/>
      <c r="C25" s="376"/>
      <c r="D25" s="376"/>
      <c r="E25" s="376"/>
      <c r="F25" s="376"/>
      <c r="G25" s="376"/>
      <c r="H25" s="376"/>
    </row>
    <row r="26" spans="1:10" x14ac:dyDescent="0.3">
      <c r="A26" s="376" t="s">
        <v>219</v>
      </c>
      <c r="B26" s="376"/>
      <c r="C26" s="376"/>
      <c r="D26" s="376"/>
      <c r="E26" s="376"/>
      <c r="F26" s="376" t="s">
        <v>220</v>
      </c>
      <c r="G26" s="376"/>
      <c r="H26" s="376"/>
    </row>
    <row r="27" spans="1:10" x14ac:dyDescent="0.3">
      <c r="A27" s="377" t="s">
        <v>226</v>
      </c>
      <c r="B27" s="377"/>
      <c r="C27" s="377"/>
      <c r="D27" s="377"/>
      <c r="E27" s="377"/>
      <c r="F27" s="344">
        <v>1.5</v>
      </c>
      <c r="G27" s="344"/>
      <c r="H27" s="344"/>
    </row>
    <row r="28" spans="1:10" x14ac:dyDescent="0.3">
      <c r="A28" s="376" t="s">
        <v>227</v>
      </c>
      <c r="B28" s="376"/>
      <c r="C28" s="376"/>
      <c r="D28" s="376"/>
      <c r="E28" s="376"/>
      <c r="F28" s="378">
        <f>F20*F27%</f>
        <v>0</v>
      </c>
      <c r="G28" s="378"/>
      <c r="H28" s="378"/>
    </row>
    <row r="29" spans="1:10" x14ac:dyDescent="0.3">
      <c r="A29" s="380"/>
      <c r="B29" s="381"/>
      <c r="C29" s="381"/>
      <c r="D29" s="381"/>
      <c r="E29" s="381"/>
      <c r="F29" s="381"/>
      <c r="G29" s="381"/>
      <c r="H29" s="382"/>
    </row>
    <row r="30" spans="1:10" x14ac:dyDescent="0.3">
      <c r="A30" s="376" t="s">
        <v>228</v>
      </c>
      <c r="B30" s="376"/>
      <c r="C30" s="376"/>
      <c r="D30" s="376"/>
      <c r="E30" s="376"/>
      <c r="F30" s="376"/>
      <c r="G30" s="376"/>
      <c r="H30" s="376"/>
    </row>
    <row r="31" spans="1:10" x14ac:dyDescent="0.3">
      <c r="A31" s="376" t="s">
        <v>219</v>
      </c>
      <c r="B31" s="376"/>
      <c r="C31" s="376"/>
      <c r="D31" s="376"/>
      <c r="E31" s="376"/>
      <c r="F31" s="376" t="s">
        <v>220</v>
      </c>
      <c r="G31" s="376"/>
      <c r="H31" s="376"/>
    </row>
    <row r="32" spans="1:10" x14ac:dyDescent="0.3">
      <c r="A32" s="377" t="s">
        <v>229</v>
      </c>
      <c r="B32" s="377"/>
      <c r="C32" s="377"/>
      <c r="D32" s="377"/>
      <c r="E32" s="377"/>
      <c r="F32" s="343">
        <v>1.5</v>
      </c>
      <c r="G32" s="343"/>
      <c r="H32" s="343"/>
    </row>
    <row r="33" spans="1:8" x14ac:dyDescent="0.3">
      <c r="A33" s="376" t="s">
        <v>230</v>
      </c>
      <c r="B33" s="376"/>
      <c r="C33" s="376"/>
      <c r="D33" s="376"/>
      <c r="E33" s="376"/>
      <c r="F33" s="378">
        <f>F20*F32%/(12)</f>
        <v>0</v>
      </c>
      <c r="G33" s="378"/>
      <c r="H33" s="378"/>
    </row>
    <row r="34" spans="1:8" x14ac:dyDescent="0.3">
      <c r="A34" s="380"/>
      <c r="B34" s="381"/>
      <c r="C34" s="381"/>
      <c r="D34" s="381"/>
      <c r="E34" s="381"/>
      <c r="F34" s="381"/>
      <c r="G34" s="381"/>
      <c r="H34" s="382"/>
    </row>
    <row r="35" spans="1:8" x14ac:dyDescent="0.3">
      <c r="A35" s="376" t="s">
        <v>231</v>
      </c>
      <c r="B35" s="376"/>
      <c r="C35" s="376"/>
      <c r="D35" s="376"/>
      <c r="E35" s="376"/>
      <c r="F35" s="376"/>
      <c r="G35" s="376"/>
      <c r="H35" s="376"/>
    </row>
    <row r="36" spans="1:8" x14ac:dyDescent="0.3">
      <c r="A36" s="376" t="s">
        <v>219</v>
      </c>
      <c r="B36" s="376"/>
      <c r="C36" s="376"/>
      <c r="D36" s="376"/>
      <c r="E36" s="376"/>
      <c r="F36" s="376" t="s">
        <v>220</v>
      </c>
      <c r="G36" s="376"/>
      <c r="H36" s="376"/>
    </row>
    <row r="37" spans="1:8" x14ac:dyDescent="0.3">
      <c r="A37" s="377" t="s">
        <v>232</v>
      </c>
      <c r="B37" s="377"/>
      <c r="C37" s="377"/>
      <c r="D37" s="377"/>
      <c r="E37" s="377"/>
      <c r="F37" s="344">
        <v>1</v>
      </c>
      <c r="G37" s="344"/>
      <c r="H37" s="344"/>
    </row>
    <row r="38" spans="1:8" x14ac:dyDescent="0.3">
      <c r="A38" s="376" t="s">
        <v>233</v>
      </c>
      <c r="B38" s="376"/>
      <c r="C38" s="376"/>
      <c r="D38" s="376"/>
      <c r="E38" s="376"/>
      <c r="F38" s="378">
        <f>F20*F37%</f>
        <v>0</v>
      </c>
      <c r="G38" s="378"/>
      <c r="H38" s="378"/>
    </row>
    <row r="39" spans="1:8" x14ac:dyDescent="0.3">
      <c r="A39" s="376" t="s">
        <v>234</v>
      </c>
      <c r="B39" s="376"/>
      <c r="C39" s="376"/>
      <c r="D39" s="376"/>
      <c r="E39" s="376"/>
      <c r="F39" s="376"/>
      <c r="G39" s="376"/>
      <c r="H39" s="376"/>
    </row>
    <row r="40" spans="1:8" x14ac:dyDescent="0.3">
      <c r="A40" s="376" t="s">
        <v>219</v>
      </c>
      <c r="B40" s="376"/>
      <c r="C40" s="376"/>
      <c r="D40" s="376"/>
      <c r="E40" s="376"/>
      <c r="F40" s="376" t="s">
        <v>220</v>
      </c>
      <c r="G40" s="376"/>
      <c r="H40" s="376"/>
    </row>
    <row r="41" spans="1:8" x14ac:dyDescent="0.3">
      <c r="A41" s="377" t="s">
        <v>235</v>
      </c>
      <c r="B41" s="377"/>
      <c r="C41" s="377"/>
      <c r="D41" s="377"/>
      <c r="E41" s="377"/>
      <c r="F41" s="343"/>
      <c r="G41" s="343"/>
      <c r="H41" s="343"/>
    </row>
    <row r="42" spans="1:8" x14ac:dyDescent="0.3">
      <c r="A42" s="377" t="s">
        <v>236</v>
      </c>
      <c r="B42" s="377"/>
      <c r="C42" s="377"/>
      <c r="D42" s="377"/>
      <c r="E42" s="377"/>
      <c r="F42" s="383"/>
      <c r="G42" s="383"/>
      <c r="H42" s="383"/>
    </row>
    <row r="43" spans="1:8" x14ac:dyDescent="0.3">
      <c r="A43" s="377" t="s">
        <v>237</v>
      </c>
      <c r="B43" s="377"/>
      <c r="C43" s="377"/>
      <c r="D43" s="377"/>
      <c r="E43" s="377"/>
      <c r="F43" s="384"/>
      <c r="G43" s="384"/>
      <c r="H43" s="384"/>
    </row>
    <row r="44" spans="1:8" x14ac:dyDescent="0.3">
      <c r="A44" s="376" t="s">
        <v>238</v>
      </c>
      <c r="B44" s="376"/>
      <c r="C44" s="376"/>
      <c r="D44" s="376"/>
      <c r="E44" s="376"/>
      <c r="F44" s="385" t="e">
        <f>F42/F43*F41</f>
        <v>#DIV/0!</v>
      </c>
      <c r="G44" s="385"/>
      <c r="H44" s="385"/>
    </row>
    <row r="45" spans="1:8" x14ac:dyDescent="0.3">
      <c r="A45" s="380"/>
      <c r="B45" s="381"/>
      <c r="C45" s="381"/>
      <c r="D45" s="381"/>
      <c r="E45" s="381"/>
      <c r="F45" s="381"/>
      <c r="G45" s="381"/>
      <c r="H45" s="382"/>
    </row>
    <row r="46" spans="1:8" x14ac:dyDescent="0.3">
      <c r="A46" s="376" t="s">
        <v>239</v>
      </c>
      <c r="B46" s="376"/>
      <c r="C46" s="376"/>
      <c r="D46" s="376"/>
      <c r="E46" s="376"/>
      <c r="F46" s="376"/>
      <c r="G46" s="376"/>
      <c r="H46" s="376"/>
    </row>
    <row r="47" spans="1:8" x14ac:dyDescent="0.3">
      <c r="A47" s="376" t="s">
        <v>219</v>
      </c>
      <c r="B47" s="376"/>
      <c r="C47" s="376"/>
      <c r="D47" s="376"/>
      <c r="E47" s="376"/>
      <c r="F47" s="376" t="s">
        <v>220</v>
      </c>
      <c r="G47" s="376"/>
      <c r="H47" s="376"/>
    </row>
    <row r="48" spans="1:8" x14ac:dyDescent="0.3">
      <c r="A48" s="377" t="s">
        <v>240</v>
      </c>
      <c r="B48" s="377"/>
      <c r="C48" s="377"/>
      <c r="D48" s="377"/>
      <c r="E48" s="377"/>
      <c r="F48" s="343"/>
      <c r="G48" s="343"/>
      <c r="H48" s="343"/>
    </row>
    <row r="49" spans="1:9" x14ac:dyDescent="0.3">
      <c r="A49" s="377" t="s">
        <v>241</v>
      </c>
      <c r="B49" s="377"/>
      <c r="C49" s="377"/>
      <c r="D49" s="377"/>
      <c r="E49" s="377"/>
      <c r="F49" s="343"/>
      <c r="G49" s="343"/>
      <c r="H49" s="343"/>
    </row>
    <row r="50" spans="1:9" x14ac:dyDescent="0.3">
      <c r="A50" s="377" t="s">
        <v>242</v>
      </c>
      <c r="B50" s="377"/>
      <c r="C50" s="377"/>
      <c r="D50" s="377"/>
      <c r="E50" s="377"/>
      <c r="F50" s="378"/>
      <c r="G50" s="378"/>
      <c r="H50" s="378"/>
    </row>
    <row r="51" spans="1:9" x14ac:dyDescent="0.3">
      <c r="A51" s="377" t="s">
        <v>243</v>
      </c>
      <c r="B51" s="377"/>
      <c r="C51" s="377"/>
      <c r="D51" s="377"/>
      <c r="E51" s="377"/>
      <c r="F51" s="378"/>
      <c r="G51" s="378"/>
      <c r="H51" s="378"/>
      <c r="I51" s="154"/>
    </row>
    <row r="52" spans="1:9" x14ac:dyDescent="0.3">
      <c r="A52" s="376" t="s">
        <v>244</v>
      </c>
      <c r="B52" s="376"/>
      <c r="C52" s="376"/>
      <c r="D52" s="376"/>
      <c r="E52" s="376"/>
      <c r="F52" s="378" t="e">
        <f>SUM((F48*F51)+F50)/(F49/F41)</f>
        <v>#DIV/0!</v>
      </c>
      <c r="G52" s="378"/>
      <c r="H52" s="378"/>
    </row>
    <row r="53" spans="1:9" x14ac:dyDescent="0.3">
      <c r="A53" s="380"/>
      <c r="B53" s="381"/>
      <c r="C53" s="381"/>
      <c r="D53" s="381"/>
      <c r="E53" s="381"/>
      <c r="F53" s="381"/>
      <c r="G53" s="381"/>
      <c r="H53" s="382"/>
    </row>
    <row r="54" spans="1:9" x14ac:dyDescent="0.3">
      <c r="A54" s="376" t="s">
        <v>245</v>
      </c>
      <c r="B54" s="376"/>
      <c r="C54" s="376"/>
      <c r="D54" s="376"/>
      <c r="E54" s="376"/>
      <c r="F54" s="376"/>
      <c r="G54" s="376"/>
      <c r="H54" s="376"/>
    </row>
    <row r="55" spans="1:9" x14ac:dyDescent="0.3">
      <c r="A55" s="376" t="s">
        <v>219</v>
      </c>
      <c r="B55" s="376"/>
      <c r="C55" s="376"/>
      <c r="D55" s="376"/>
      <c r="E55" s="376"/>
      <c r="F55" s="376" t="s">
        <v>220</v>
      </c>
      <c r="G55" s="376"/>
      <c r="H55" s="376"/>
    </row>
    <row r="56" spans="1:9" x14ac:dyDescent="0.3">
      <c r="A56" s="377" t="s">
        <v>246</v>
      </c>
      <c r="B56" s="377"/>
      <c r="C56" s="377"/>
      <c r="D56" s="377"/>
      <c r="E56" s="377"/>
      <c r="F56" s="343"/>
      <c r="G56" s="343"/>
      <c r="H56" s="343"/>
    </row>
    <row r="57" spans="1:9" x14ac:dyDescent="0.3">
      <c r="A57" s="377" t="s">
        <v>247</v>
      </c>
      <c r="B57" s="377"/>
      <c r="C57" s="377"/>
      <c r="D57" s="377"/>
      <c r="E57" s="377"/>
      <c r="F57" s="386"/>
      <c r="G57" s="386"/>
      <c r="H57" s="386"/>
    </row>
    <row r="58" spans="1:9" x14ac:dyDescent="0.3">
      <c r="A58" s="377" t="s">
        <v>248</v>
      </c>
      <c r="B58" s="377"/>
      <c r="C58" s="377"/>
      <c r="D58" s="377"/>
      <c r="E58" s="377"/>
      <c r="F58" s="378"/>
      <c r="G58" s="378"/>
      <c r="H58" s="378"/>
    </row>
    <row r="59" spans="1:9" x14ac:dyDescent="0.3">
      <c r="A59" s="376" t="s">
        <v>249</v>
      </c>
      <c r="B59" s="376"/>
      <c r="C59" s="376"/>
      <c r="D59" s="376"/>
      <c r="E59" s="376"/>
      <c r="F59" s="378" t="e">
        <f>(F56*F58)/(F57/F41)</f>
        <v>#DIV/0!</v>
      </c>
      <c r="G59" s="378"/>
      <c r="H59" s="378"/>
    </row>
    <row r="60" spans="1:9" x14ac:dyDescent="0.3">
      <c r="A60" s="380"/>
      <c r="B60" s="381"/>
      <c r="C60" s="381"/>
      <c r="D60" s="381"/>
      <c r="E60" s="381"/>
      <c r="F60" s="381"/>
      <c r="G60" s="381"/>
      <c r="H60" s="382"/>
    </row>
    <row r="61" spans="1:9" x14ac:dyDescent="0.3">
      <c r="A61" s="376" t="s">
        <v>250</v>
      </c>
      <c r="B61" s="376"/>
      <c r="C61" s="376"/>
      <c r="D61" s="376"/>
      <c r="E61" s="376"/>
      <c r="F61" s="376"/>
      <c r="G61" s="376"/>
      <c r="H61" s="376"/>
    </row>
    <row r="62" spans="1:9" x14ac:dyDescent="0.3">
      <c r="A62" s="376" t="s">
        <v>219</v>
      </c>
      <c r="B62" s="376"/>
      <c r="C62" s="376"/>
      <c r="D62" s="376"/>
      <c r="E62" s="376"/>
      <c r="F62" s="376" t="s">
        <v>220</v>
      </c>
      <c r="G62" s="376"/>
      <c r="H62" s="376"/>
    </row>
    <row r="63" spans="1:9" x14ac:dyDescent="0.3">
      <c r="A63" s="377" t="s">
        <v>251</v>
      </c>
      <c r="B63" s="377"/>
      <c r="C63" s="377"/>
      <c r="D63" s="377"/>
      <c r="E63" s="377"/>
      <c r="F63" s="378"/>
      <c r="G63" s="378"/>
      <c r="H63" s="378"/>
    </row>
    <row r="64" spans="1:9" x14ac:dyDescent="0.3">
      <c r="A64" s="377" t="s">
        <v>252</v>
      </c>
      <c r="B64" s="377"/>
      <c r="C64" s="377"/>
      <c r="D64" s="377"/>
      <c r="E64" s="377"/>
      <c r="F64" s="343"/>
      <c r="G64" s="343"/>
      <c r="H64" s="343"/>
    </row>
    <row r="65" spans="1:8" x14ac:dyDescent="0.3">
      <c r="A65" s="376" t="s">
        <v>253</v>
      </c>
      <c r="B65" s="376"/>
      <c r="C65" s="376"/>
      <c r="D65" s="376"/>
      <c r="E65" s="376"/>
      <c r="F65" s="378">
        <f>F63*F64</f>
        <v>0</v>
      </c>
      <c r="G65" s="378"/>
      <c r="H65" s="378"/>
    </row>
    <row r="66" spans="1:8" x14ac:dyDescent="0.3">
      <c r="A66" s="380"/>
      <c r="B66" s="381"/>
      <c r="C66" s="381"/>
      <c r="D66" s="381"/>
      <c r="E66" s="381"/>
      <c r="F66" s="381"/>
      <c r="G66" s="381"/>
      <c r="H66" s="382"/>
    </row>
  </sheetData>
  <mergeCells count="116">
    <mergeCell ref="A5:H5"/>
    <mergeCell ref="A6:H6"/>
    <mergeCell ref="A7:D7"/>
    <mergeCell ref="E7:F7"/>
    <mergeCell ref="G7:H7"/>
    <mergeCell ref="A8:D8"/>
    <mergeCell ref="E8:F8"/>
    <mergeCell ref="G8:H8"/>
    <mergeCell ref="A11:D11"/>
    <mergeCell ref="E11:F11"/>
    <mergeCell ref="G11:H11"/>
    <mergeCell ref="A12:D12"/>
    <mergeCell ref="E12:F12"/>
    <mergeCell ref="G12:H12"/>
    <mergeCell ref="A9:D9"/>
    <mergeCell ref="E9:F9"/>
    <mergeCell ref="G9:H9"/>
    <mergeCell ref="A10:D10"/>
    <mergeCell ref="E10:F10"/>
    <mergeCell ref="G10:H10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21:E21"/>
    <mergeCell ref="F21:H21"/>
    <mergeCell ref="A22:E22"/>
    <mergeCell ref="F22:H22"/>
    <mergeCell ref="A23:E23"/>
    <mergeCell ref="F23:H23"/>
    <mergeCell ref="A17:H17"/>
    <mergeCell ref="A18:H18"/>
    <mergeCell ref="A19:E19"/>
    <mergeCell ref="F19:H19"/>
    <mergeCell ref="A20:E20"/>
    <mergeCell ref="F20:H20"/>
    <mergeCell ref="A28:E28"/>
    <mergeCell ref="F28:H28"/>
    <mergeCell ref="A29:H29"/>
    <mergeCell ref="A30:H30"/>
    <mergeCell ref="A31:E31"/>
    <mergeCell ref="F31:H31"/>
    <mergeCell ref="A24:H24"/>
    <mergeCell ref="A25:H25"/>
    <mergeCell ref="A26:E26"/>
    <mergeCell ref="F26:H26"/>
    <mergeCell ref="A27:E27"/>
    <mergeCell ref="F27:H27"/>
    <mergeCell ref="A36:E36"/>
    <mergeCell ref="F36:H36"/>
    <mergeCell ref="A37:E37"/>
    <mergeCell ref="F37:H37"/>
    <mergeCell ref="A38:E38"/>
    <mergeCell ref="F38:H38"/>
    <mergeCell ref="A32:E32"/>
    <mergeCell ref="F32:H32"/>
    <mergeCell ref="A33:E33"/>
    <mergeCell ref="F33:H33"/>
    <mergeCell ref="A34:H34"/>
    <mergeCell ref="A35:H35"/>
    <mergeCell ref="A43:E43"/>
    <mergeCell ref="F43:H43"/>
    <mergeCell ref="A44:E44"/>
    <mergeCell ref="F44:H44"/>
    <mergeCell ref="A45:H45"/>
    <mergeCell ref="A46:H46"/>
    <mergeCell ref="A39:H39"/>
    <mergeCell ref="A40:E40"/>
    <mergeCell ref="F40:H40"/>
    <mergeCell ref="A41:E41"/>
    <mergeCell ref="F41:H41"/>
    <mergeCell ref="A42:E42"/>
    <mergeCell ref="F42:H42"/>
    <mergeCell ref="A50:E50"/>
    <mergeCell ref="F50:H50"/>
    <mergeCell ref="A51:E51"/>
    <mergeCell ref="F51:H51"/>
    <mergeCell ref="A52:E52"/>
    <mergeCell ref="F52:H52"/>
    <mergeCell ref="A47:E47"/>
    <mergeCell ref="F47:H47"/>
    <mergeCell ref="A48:E48"/>
    <mergeCell ref="F48:H48"/>
    <mergeCell ref="A49:E49"/>
    <mergeCell ref="F49:H49"/>
    <mergeCell ref="A57:E57"/>
    <mergeCell ref="F57:H57"/>
    <mergeCell ref="A58:E58"/>
    <mergeCell ref="F58:H58"/>
    <mergeCell ref="A59:E59"/>
    <mergeCell ref="F59:H59"/>
    <mergeCell ref="A53:H53"/>
    <mergeCell ref="A54:H54"/>
    <mergeCell ref="A55:E55"/>
    <mergeCell ref="F55:H55"/>
    <mergeCell ref="A56:E56"/>
    <mergeCell ref="F56:H56"/>
    <mergeCell ref="A64:E64"/>
    <mergeCell ref="F64:H64"/>
    <mergeCell ref="A65:E65"/>
    <mergeCell ref="F65:H65"/>
    <mergeCell ref="A66:H66"/>
    <mergeCell ref="A60:H60"/>
    <mergeCell ref="A61:H61"/>
    <mergeCell ref="A62:E62"/>
    <mergeCell ref="F62:H62"/>
    <mergeCell ref="A63:E63"/>
    <mergeCell ref="F63:H63"/>
  </mergeCells>
  <pageMargins left="0.511811024" right="0.511811024" top="0.78740157499999996" bottom="0.78740157499999996" header="0.31496062000000002" footer="0.31496062000000002"/>
  <pageSetup paperSize="9" scale="85" orientation="portrait" horizontalDpi="300" verticalDpi="300" r:id="rId1"/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F8E2-A299-4084-91F6-5BE2F35228B4}">
  <sheetPr>
    <tabColor theme="9" tint="0.79998168889431442"/>
  </sheetPr>
  <dimension ref="A1:J66"/>
  <sheetViews>
    <sheetView topLeftCell="A43" zoomScaleNormal="100" zoomScaleSheetLayoutView="100" workbookViewId="0">
      <selection activeCell="F20" sqref="F20:H20"/>
    </sheetView>
  </sheetViews>
  <sheetFormatPr defaultRowHeight="16.5" x14ac:dyDescent="0.3"/>
  <cols>
    <col min="1" max="3" width="9.140625" style="152"/>
    <col min="4" max="4" width="27.28515625" style="152" customWidth="1"/>
    <col min="5" max="5" width="13.7109375" style="152" customWidth="1"/>
    <col min="6" max="6" width="12.7109375" style="152" customWidth="1"/>
    <col min="7" max="7" width="13.7109375" style="152" customWidth="1"/>
    <col min="8" max="8" width="15.42578125" style="152" customWidth="1"/>
    <col min="9" max="9" width="9.140625" style="152"/>
    <col min="10" max="10" width="11.42578125" style="152" bestFit="1" customWidth="1"/>
    <col min="11" max="259" width="9.140625" style="152"/>
    <col min="260" max="260" width="27.28515625" style="152" customWidth="1"/>
    <col min="261" max="261" width="13.7109375" style="152" customWidth="1"/>
    <col min="262" max="262" width="12.7109375" style="152" customWidth="1"/>
    <col min="263" max="263" width="13.7109375" style="152" customWidth="1"/>
    <col min="264" max="264" width="15.42578125" style="152" customWidth="1"/>
    <col min="265" max="265" width="9.140625" style="152"/>
    <col min="266" max="266" width="11.42578125" style="152" bestFit="1" customWidth="1"/>
    <col min="267" max="515" width="9.140625" style="152"/>
    <col min="516" max="516" width="27.28515625" style="152" customWidth="1"/>
    <col min="517" max="517" width="13.7109375" style="152" customWidth="1"/>
    <col min="518" max="518" width="12.7109375" style="152" customWidth="1"/>
    <col min="519" max="519" width="13.7109375" style="152" customWidth="1"/>
    <col min="520" max="520" width="15.42578125" style="152" customWidth="1"/>
    <col min="521" max="521" width="9.140625" style="152"/>
    <col min="522" max="522" width="11.42578125" style="152" bestFit="1" customWidth="1"/>
    <col min="523" max="771" width="9.140625" style="152"/>
    <col min="772" max="772" width="27.28515625" style="152" customWidth="1"/>
    <col min="773" max="773" width="13.7109375" style="152" customWidth="1"/>
    <col min="774" max="774" width="12.7109375" style="152" customWidth="1"/>
    <col min="775" max="775" width="13.7109375" style="152" customWidth="1"/>
    <col min="776" max="776" width="15.42578125" style="152" customWidth="1"/>
    <col min="777" max="777" width="9.140625" style="152"/>
    <col min="778" max="778" width="11.42578125" style="152" bestFit="1" customWidth="1"/>
    <col min="779" max="1027" width="9.140625" style="152"/>
    <col min="1028" max="1028" width="27.28515625" style="152" customWidth="1"/>
    <col min="1029" max="1029" width="13.7109375" style="152" customWidth="1"/>
    <col min="1030" max="1030" width="12.7109375" style="152" customWidth="1"/>
    <col min="1031" max="1031" width="13.7109375" style="152" customWidth="1"/>
    <col min="1032" max="1032" width="15.42578125" style="152" customWidth="1"/>
    <col min="1033" max="1033" width="9.140625" style="152"/>
    <col min="1034" max="1034" width="11.42578125" style="152" bestFit="1" customWidth="1"/>
    <col min="1035" max="1283" width="9.140625" style="152"/>
    <col min="1284" max="1284" width="27.28515625" style="152" customWidth="1"/>
    <col min="1285" max="1285" width="13.7109375" style="152" customWidth="1"/>
    <col min="1286" max="1286" width="12.7109375" style="152" customWidth="1"/>
    <col min="1287" max="1287" width="13.7109375" style="152" customWidth="1"/>
    <col min="1288" max="1288" width="15.42578125" style="152" customWidth="1"/>
    <col min="1289" max="1289" width="9.140625" style="152"/>
    <col min="1290" max="1290" width="11.42578125" style="152" bestFit="1" customWidth="1"/>
    <col min="1291" max="1539" width="9.140625" style="152"/>
    <col min="1540" max="1540" width="27.28515625" style="152" customWidth="1"/>
    <col min="1541" max="1541" width="13.7109375" style="152" customWidth="1"/>
    <col min="1542" max="1542" width="12.7109375" style="152" customWidth="1"/>
    <col min="1543" max="1543" width="13.7109375" style="152" customWidth="1"/>
    <col min="1544" max="1544" width="15.42578125" style="152" customWidth="1"/>
    <col min="1545" max="1545" width="9.140625" style="152"/>
    <col min="1546" max="1546" width="11.42578125" style="152" bestFit="1" customWidth="1"/>
    <col min="1547" max="1795" width="9.140625" style="152"/>
    <col min="1796" max="1796" width="27.28515625" style="152" customWidth="1"/>
    <col min="1797" max="1797" width="13.7109375" style="152" customWidth="1"/>
    <col min="1798" max="1798" width="12.7109375" style="152" customWidth="1"/>
    <col min="1799" max="1799" width="13.7109375" style="152" customWidth="1"/>
    <col min="1800" max="1800" width="15.42578125" style="152" customWidth="1"/>
    <col min="1801" max="1801" width="9.140625" style="152"/>
    <col min="1802" max="1802" width="11.42578125" style="152" bestFit="1" customWidth="1"/>
    <col min="1803" max="2051" width="9.140625" style="152"/>
    <col min="2052" max="2052" width="27.28515625" style="152" customWidth="1"/>
    <col min="2053" max="2053" width="13.7109375" style="152" customWidth="1"/>
    <col min="2054" max="2054" width="12.7109375" style="152" customWidth="1"/>
    <col min="2055" max="2055" width="13.7109375" style="152" customWidth="1"/>
    <col min="2056" max="2056" width="15.42578125" style="152" customWidth="1"/>
    <col min="2057" max="2057" width="9.140625" style="152"/>
    <col min="2058" max="2058" width="11.42578125" style="152" bestFit="1" customWidth="1"/>
    <col min="2059" max="2307" width="9.140625" style="152"/>
    <col min="2308" max="2308" width="27.28515625" style="152" customWidth="1"/>
    <col min="2309" max="2309" width="13.7109375" style="152" customWidth="1"/>
    <col min="2310" max="2310" width="12.7109375" style="152" customWidth="1"/>
    <col min="2311" max="2311" width="13.7109375" style="152" customWidth="1"/>
    <col min="2312" max="2312" width="15.42578125" style="152" customWidth="1"/>
    <col min="2313" max="2313" width="9.140625" style="152"/>
    <col min="2314" max="2314" width="11.42578125" style="152" bestFit="1" customWidth="1"/>
    <col min="2315" max="2563" width="9.140625" style="152"/>
    <col min="2564" max="2564" width="27.28515625" style="152" customWidth="1"/>
    <col min="2565" max="2565" width="13.7109375" style="152" customWidth="1"/>
    <col min="2566" max="2566" width="12.7109375" style="152" customWidth="1"/>
    <col min="2567" max="2567" width="13.7109375" style="152" customWidth="1"/>
    <col min="2568" max="2568" width="15.42578125" style="152" customWidth="1"/>
    <col min="2569" max="2569" width="9.140625" style="152"/>
    <col min="2570" max="2570" width="11.42578125" style="152" bestFit="1" customWidth="1"/>
    <col min="2571" max="2819" width="9.140625" style="152"/>
    <col min="2820" max="2820" width="27.28515625" style="152" customWidth="1"/>
    <col min="2821" max="2821" width="13.7109375" style="152" customWidth="1"/>
    <col min="2822" max="2822" width="12.7109375" style="152" customWidth="1"/>
    <col min="2823" max="2823" width="13.7109375" style="152" customWidth="1"/>
    <col min="2824" max="2824" width="15.42578125" style="152" customWidth="1"/>
    <col min="2825" max="2825" width="9.140625" style="152"/>
    <col min="2826" max="2826" width="11.42578125" style="152" bestFit="1" customWidth="1"/>
    <col min="2827" max="3075" width="9.140625" style="152"/>
    <col min="3076" max="3076" width="27.28515625" style="152" customWidth="1"/>
    <col min="3077" max="3077" width="13.7109375" style="152" customWidth="1"/>
    <col min="3078" max="3078" width="12.7109375" style="152" customWidth="1"/>
    <col min="3079" max="3079" width="13.7109375" style="152" customWidth="1"/>
    <col min="3080" max="3080" width="15.42578125" style="152" customWidth="1"/>
    <col min="3081" max="3081" width="9.140625" style="152"/>
    <col min="3082" max="3082" width="11.42578125" style="152" bestFit="1" customWidth="1"/>
    <col min="3083" max="3331" width="9.140625" style="152"/>
    <col min="3332" max="3332" width="27.28515625" style="152" customWidth="1"/>
    <col min="3333" max="3333" width="13.7109375" style="152" customWidth="1"/>
    <col min="3334" max="3334" width="12.7109375" style="152" customWidth="1"/>
    <col min="3335" max="3335" width="13.7109375" style="152" customWidth="1"/>
    <col min="3336" max="3336" width="15.42578125" style="152" customWidth="1"/>
    <col min="3337" max="3337" width="9.140625" style="152"/>
    <col min="3338" max="3338" width="11.42578125" style="152" bestFit="1" customWidth="1"/>
    <col min="3339" max="3587" width="9.140625" style="152"/>
    <col min="3588" max="3588" width="27.28515625" style="152" customWidth="1"/>
    <col min="3589" max="3589" width="13.7109375" style="152" customWidth="1"/>
    <col min="3590" max="3590" width="12.7109375" style="152" customWidth="1"/>
    <col min="3591" max="3591" width="13.7109375" style="152" customWidth="1"/>
    <col min="3592" max="3592" width="15.42578125" style="152" customWidth="1"/>
    <col min="3593" max="3593" width="9.140625" style="152"/>
    <col min="3594" max="3594" width="11.42578125" style="152" bestFit="1" customWidth="1"/>
    <col min="3595" max="3843" width="9.140625" style="152"/>
    <col min="3844" max="3844" width="27.28515625" style="152" customWidth="1"/>
    <col min="3845" max="3845" width="13.7109375" style="152" customWidth="1"/>
    <col min="3846" max="3846" width="12.7109375" style="152" customWidth="1"/>
    <col min="3847" max="3847" width="13.7109375" style="152" customWidth="1"/>
    <col min="3848" max="3848" width="15.42578125" style="152" customWidth="1"/>
    <col min="3849" max="3849" width="9.140625" style="152"/>
    <col min="3850" max="3850" width="11.42578125" style="152" bestFit="1" customWidth="1"/>
    <col min="3851" max="4099" width="9.140625" style="152"/>
    <col min="4100" max="4100" width="27.28515625" style="152" customWidth="1"/>
    <col min="4101" max="4101" width="13.7109375" style="152" customWidth="1"/>
    <col min="4102" max="4102" width="12.7109375" style="152" customWidth="1"/>
    <col min="4103" max="4103" width="13.7109375" style="152" customWidth="1"/>
    <col min="4104" max="4104" width="15.42578125" style="152" customWidth="1"/>
    <col min="4105" max="4105" width="9.140625" style="152"/>
    <col min="4106" max="4106" width="11.42578125" style="152" bestFit="1" customWidth="1"/>
    <col min="4107" max="4355" width="9.140625" style="152"/>
    <col min="4356" max="4356" width="27.28515625" style="152" customWidth="1"/>
    <col min="4357" max="4357" width="13.7109375" style="152" customWidth="1"/>
    <col min="4358" max="4358" width="12.7109375" style="152" customWidth="1"/>
    <col min="4359" max="4359" width="13.7109375" style="152" customWidth="1"/>
    <col min="4360" max="4360" width="15.42578125" style="152" customWidth="1"/>
    <col min="4361" max="4361" width="9.140625" style="152"/>
    <col min="4362" max="4362" width="11.42578125" style="152" bestFit="1" customWidth="1"/>
    <col min="4363" max="4611" width="9.140625" style="152"/>
    <col min="4612" max="4612" width="27.28515625" style="152" customWidth="1"/>
    <col min="4613" max="4613" width="13.7109375" style="152" customWidth="1"/>
    <col min="4614" max="4614" width="12.7109375" style="152" customWidth="1"/>
    <col min="4615" max="4615" width="13.7109375" style="152" customWidth="1"/>
    <col min="4616" max="4616" width="15.42578125" style="152" customWidth="1"/>
    <col min="4617" max="4617" width="9.140625" style="152"/>
    <col min="4618" max="4618" width="11.42578125" style="152" bestFit="1" customWidth="1"/>
    <col min="4619" max="4867" width="9.140625" style="152"/>
    <col min="4868" max="4868" width="27.28515625" style="152" customWidth="1"/>
    <col min="4869" max="4869" width="13.7109375" style="152" customWidth="1"/>
    <col min="4870" max="4870" width="12.7109375" style="152" customWidth="1"/>
    <col min="4871" max="4871" width="13.7109375" style="152" customWidth="1"/>
    <col min="4872" max="4872" width="15.42578125" style="152" customWidth="1"/>
    <col min="4873" max="4873" width="9.140625" style="152"/>
    <col min="4874" max="4874" width="11.42578125" style="152" bestFit="1" customWidth="1"/>
    <col min="4875" max="5123" width="9.140625" style="152"/>
    <col min="5124" max="5124" width="27.28515625" style="152" customWidth="1"/>
    <col min="5125" max="5125" width="13.7109375" style="152" customWidth="1"/>
    <col min="5126" max="5126" width="12.7109375" style="152" customWidth="1"/>
    <col min="5127" max="5127" width="13.7109375" style="152" customWidth="1"/>
    <col min="5128" max="5128" width="15.42578125" style="152" customWidth="1"/>
    <col min="5129" max="5129" width="9.140625" style="152"/>
    <col min="5130" max="5130" width="11.42578125" style="152" bestFit="1" customWidth="1"/>
    <col min="5131" max="5379" width="9.140625" style="152"/>
    <col min="5380" max="5380" width="27.28515625" style="152" customWidth="1"/>
    <col min="5381" max="5381" width="13.7109375" style="152" customWidth="1"/>
    <col min="5382" max="5382" width="12.7109375" style="152" customWidth="1"/>
    <col min="5383" max="5383" width="13.7109375" style="152" customWidth="1"/>
    <col min="5384" max="5384" width="15.42578125" style="152" customWidth="1"/>
    <col min="5385" max="5385" width="9.140625" style="152"/>
    <col min="5386" max="5386" width="11.42578125" style="152" bestFit="1" customWidth="1"/>
    <col min="5387" max="5635" width="9.140625" style="152"/>
    <col min="5636" max="5636" width="27.28515625" style="152" customWidth="1"/>
    <col min="5637" max="5637" width="13.7109375" style="152" customWidth="1"/>
    <col min="5638" max="5638" width="12.7109375" style="152" customWidth="1"/>
    <col min="5639" max="5639" width="13.7109375" style="152" customWidth="1"/>
    <col min="5640" max="5640" width="15.42578125" style="152" customWidth="1"/>
    <col min="5641" max="5641" width="9.140625" style="152"/>
    <col min="5642" max="5642" width="11.42578125" style="152" bestFit="1" customWidth="1"/>
    <col min="5643" max="5891" width="9.140625" style="152"/>
    <col min="5892" max="5892" width="27.28515625" style="152" customWidth="1"/>
    <col min="5893" max="5893" width="13.7109375" style="152" customWidth="1"/>
    <col min="5894" max="5894" width="12.7109375" style="152" customWidth="1"/>
    <col min="5895" max="5895" width="13.7109375" style="152" customWidth="1"/>
    <col min="5896" max="5896" width="15.42578125" style="152" customWidth="1"/>
    <col min="5897" max="5897" width="9.140625" style="152"/>
    <col min="5898" max="5898" width="11.42578125" style="152" bestFit="1" customWidth="1"/>
    <col min="5899" max="6147" width="9.140625" style="152"/>
    <col min="6148" max="6148" width="27.28515625" style="152" customWidth="1"/>
    <col min="6149" max="6149" width="13.7109375" style="152" customWidth="1"/>
    <col min="6150" max="6150" width="12.7109375" style="152" customWidth="1"/>
    <col min="6151" max="6151" width="13.7109375" style="152" customWidth="1"/>
    <col min="6152" max="6152" width="15.42578125" style="152" customWidth="1"/>
    <col min="6153" max="6153" width="9.140625" style="152"/>
    <col min="6154" max="6154" width="11.42578125" style="152" bestFit="1" customWidth="1"/>
    <col min="6155" max="6403" width="9.140625" style="152"/>
    <col min="6404" max="6404" width="27.28515625" style="152" customWidth="1"/>
    <col min="6405" max="6405" width="13.7109375" style="152" customWidth="1"/>
    <col min="6406" max="6406" width="12.7109375" style="152" customWidth="1"/>
    <col min="6407" max="6407" width="13.7109375" style="152" customWidth="1"/>
    <col min="6408" max="6408" width="15.42578125" style="152" customWidth="1"/>
    <col min="6409" max="6409" width="9.140625" style="152"/>
    <col min="6410" max="6410" width="11.42578125" style="152" bestFit="1" customWidth="1"/>
    <col min="6411" max="6659" width="9.140625" style="152"/>
    <col min="6660" max="6660" width="27.28515625" style="152" customWidth="1"/>
    <col min="6661" max="6661" width="13.7109375" style="152" customWidth="1"/>
    <col min="6662" max="6662" width="12.7109375" style="152" customWidth="1"/>
    <col min="6663" max="6663" width="13.7109375" style="152" customWidth="1"/>
    <col min="6664" max="6664" width="15.42578125" style="152" customWidth="1"/>
    <col min="6665" max="6665" width="9.140625" style="152"/>
    <col min="6666" max="6666" width="11.42578125" style="152" bestFit="1" customWidth="1"/>
    <col min="6667" max="6915" width="9.140625" style="152"/>
    <col min="6916" max="6916" width="27.28515625" style="152" customWidth="1"/>
    <col min="6917" max="6917" width="13.7109375" style="152" customWidth="1"/>
    <col min="6918" max="6918" width="12.7109375" style="152" customWidth="1"/>
    <col min="6919" max="6919" width="13.7109375" style="152" customWidth="1"/>
    <col min="6920" max="6920" width="15.42578125" style="152" customWidth="1"/>
    <col min="6921" max="6921" width="9.140625" style="152"/>
    <col min="6922" max="6922" width="11.42578125" style="152" bestFit="1" customWidth="1"/>
    <col min="6923" max="7171" width="9.140625" style="152"/>
    <col min="7172" max="7172" width="27.28515625" style="152" customWidth="1"/>
    <col min="7173" max="7173" width="13.7109375" style="152" customWidth="1"/>
    <col min="7174" max="7174" width="12.7109375" style="152" customWidth="1"/>
    <col min="7175" max="7175" width="13.7109375" style="152" customWidth="1"/>
    <col min="7176" max="7176" width="15.42578125" style="152" customWidth="1"/>
    <col min="7177" max="7177" width="9.140625" style="152"/>
    <col min="7178" max="7178" width="11.42578125" style="152" bestFit="1" customWidth="1"/>
    <col min="7179" max="7427" width="9.140625" style="152"/>
    <col min="7428" max="7428" width="27.28515625" style="152" customWidth="1"/>
    <col min="7429" max="7429" width="13.7109375" style="152" customWidth="1"/>
    <col min="7430" max="7430" width="12.7109375" style="152" customWidth="1"/>
    <col min="7431" max="7431" width="13.7109375" style="152" customWidth="1"/>
    <col min="7432" max="7432" width="15.42578125" style="152" customWidth="1"/>
    <col min="7433" max="7433" width="9.140625" style="152"/>
    <col min="7434" max="7434" width="11.42578125" style="152" bestFit="1" customWidth="1"/>
    <col min="7435" max="7683" width="9.140625" style="152"/>
    <col min="7684" max="7684" width="27.28515625" style="152" customWidth="1"/>
    <col min="7685" max="7685" width="13.7109375" style="152" customWidth="1"/>
    <col min="7686" max="7686" width="12.7109375" style="152" customWidth="1"/>
    <col min="7687" max="7687" width="13.7109375" style="152" customWidth="1"/>
    <col min="7688" max="7688" width="15.42578125" style="152" customWidth="1"/>
    <col min="7689" max="7689" width="9.140625" style="152"/>
    <col min="7690" max="7690" width="11.42578125" style="152" bestFit="1" customWidth="1"/>
    <col min="7691" max="7939" width="9.140625" style="152"/>
    <col min="7940" max="7940" width="27.28515625" style="152" customWidth="1"/>
    <col min="7941" max="7941" width="13.7109375" style="152" customWidth="1"/>
    <col min="7942" max="7942" width="12.7109375" style="152" customWidth="1"/>
    <col min="7943" max="7943" width="13.7109375" style="152" customWidth="1"/>
    <col min="7944" max="7944" width="15.42578125" style="152" customWidth="1"/>
    <col min="7945" max="7945" width="9.140625" style="152"/>
    <col min="7946" max="7946" width="11.42578125" style="152" bestFit="1" customWidth="1"/>
    <col min="7947" max="8195" width="9.140625" style="152"/>
    <col min="8196" max="8196" width="27.28515625" style="152" customWidth="1"/>
    <col min="8197" max="8197" width="13.7109375" style="152" customWidth="1"/>
    <col min="8198" max="8198" width="12.7109375" style="152" customWidth="1"/>
    <col min="8199" max="8199" width="13.7109375" style="152" customWidth="1"/>
    <col min="8200" max="8200" width="15.42578125" style="152" customWidth="1"/>
    <col min="8201" max="8201" width="9.140625" style="152"/>
    <col min="8202" max="8202" width="11.42578125" style="152" bestFit="1" customWidth="1"/>
    <col min="8203" max="8451" width="9.140625" style="152"/>
    <col min="8452" max="8452" width="27.28515625" style="152" customWidth="1"/>
    <col min="8453" max="8453" width="13.7109375" style="152" customWidth="1"/>
    <col min="8454" max="8454" width="12.7109375" style="152" customWidth="1"/>
    <col min="8455" max="8455" width="13.7109375" style="152" customWidth="1"/>
    <col min="8456" max="8456" width="15.42578125" style="152" customWidth="1"/>
    <col min="8457" max="8457" width="9.140625" style="152"/>
    <col min="8458" max="8458" width="11.42578125" style="152" bestFit="1" customWidth="1"/>
    <col min="8459" max="8707" width="9.140625" style="152"/>
    <col min="8708" max="8708" width="27.28515625" style="152" customWidth="1"/>
    <col min="8709" max="8709" width="13.7109375" style="152" customWidth="1"/>
    <col min="8710" max="8710" width="12.7109375" style="152" customWidth="1"/>
    <col min="8711" max="8711" width="13.7109375" style="152" customWidth="1"/>
    <col min="8712" max="8712" width="15.42578125" style="152" customWidth="1"/>
    <col min="8713" max="8713" width="9.140625" style="152"/>
    <col min="8714" max="8714" width="11.42578125" style="152" bestFit="1" customWidth="1"/>
    <col min="8715" max="8963" width="9.140625" style="152"/>
    <col min="8964" max="8964" width="27.28515625" style="152" customWidth="1"/>
    <col min="8965" max="8965" width="13.7109375" style="152" customWidth="1"/>
    <col min="8966" max="8966" width="12.7109375" style="152" customWidth="1"/>
    <col min="8967" max="8967" width="13.7109375" style="152" customWidth="1"/>
    <col min="8968" max="8968" width="15.42578125" style="152" customWidth="1"/>
    <col min="8969" max="8969" width="9.140625" style="152"/>
    <col min="8970" max="8970" width="11.42578125" style="152" bestFit="1" customWidth="1"/>
    <col min="8971" max="9219" width="9.140625" style="152"/>
    <col min="9220" max="9220" width="27.28515625" style="152" customWidth="1"/>
    <col min="9221" max="9221" width="13.7109375" style="152" customWidth="1"/>
    <col min="9222" max="9222" width="12.7109375" style="152" customWidth="1"/>
    <col min="9223" max="9223" width="13.7109375" style="152" customWidth="1"/>
    <col min="9224" max="9224" width="15.42578125" style="152" customWidth="1"/>
    <col min="9225" max="9225" width="9.140625" style="152"/>
    <col min="9226" max="9226" width="11.42578125" style="152" bestFit="1" customWidth="1"/>
    <col min="9227" max="9475" width="9.140625" style="152"/>
    <col min="9476" max="9476" width="27.28515625" style="152" customWidth="1"/>
    <col min="9477" max="9477" width="13.7109375" style="152" customWidth="1"/>
    <col min="9478" max="9478" width="12.7109375" style="152" customWidth="1"/>
    <col min="9479" max="9479" width="13.7109375" style="152" customWidth="1"/>
    <col min="9480" max="9480" width="15.42578125" style="152" customWidth="1"/>
    <col min="9481" max="9481" width="9.140625" style="152"/>
    <col min="9482" max="9482" width="11.42578125" style="152" bestFit="1" customWidth="1"/>
    <col min="9483" max="9731" width="9.140625" style="152"/>
    <col min="9732" max="9732" width="27.28515625" style="152" customWidth="1"/>
    <col min="9733" max="9733" width="13.7109375" style="152" customWidth="1"/>
    <col min="9734" max="9734" width="12.7109375" style="152" customWidth="1"/>
    <col min="9735" max="9735" width="13.7109375" style="152" customWidth="1"/>
    <col min="9736" max="9736" width="15.42578125" style="152" customWidth="1"/>
    <col min="9737" max="9737" width="9.140625" style="152"/>
    <col min="9738" max="9738" width="11.42578125" style="152" bestFit="1" customWidth="1"/>
    <col min="9739" max="9987" width="9.140625" style="152"/>
    <col min="9988" max="9988" width="27.28515625" style="152" customWidth="1"/>
    <col min="9989" max="9989" width="13.7109375" style="152" customWidth="1"/>
    <col min="9990" max="9990" width="12.7109375" style="152" customWidth="1"/>
    <col min="9991" max="9991" width="13.7109375" style="152" customWidth="1"/>
    <col min="9992" max="9992" width="15.42578125" style="152" customWidth="1"/>
    <col min="9993" max="9993" width="9.140625" style="152"/>
    <col min="9994" max="9994" width="11.42578125" style="152" bestFit="1" customWidth="1"/>
    <col min="9995" max="10243" width="9.140625" style="152"/>
    <col min="10244" max="10244" width="27.28515625" style="152" customWidth="1"/>
    <col min="10245" max="10245" width="13.7109375" style="152" customWidth="1"/>
    <col min="10246" max="10246" width="12.7109375" style="152" customWidth="1"/>
    <col min="10247" max="10247" width="13.7109375" style="152" customWidth="1"/>
    <col min="10248" max="10248" width="15.42578125" style="152" customWidth="1"/>
    <col min="10249" max="10249" width="9.140625" style="152"/>
    <col min="10250" max="10250" width="11.42578125" style="152" bestFit="1" customWidth="1"/>
    <col min="10251" max="10499" width="9.140625" style="152"/>
    <col min="10500" max="10500" width="27.28515625" style="152" customWidth="1"/>
    <col min="10501" max="10501" width="13.7109375" style="152" customWidth="1"/>
    <col min="10502" max="10502" width="12.7109375" style="152" customWidth="1"/>
    <col min="10503" max="10503" width="13.7109375" style="152" customWidth="1"/>
    <col min="10504" max="10504" width="15.42578125" style="152" customWidth="1"/>
    <col min="10505" max="10505" width="9.140625" style="152"/>
    <col min="10506" max="10506" width="11.42578125" style="152" bestFit="1" customWidth="1"/>
    <col min="10507" max="10755" width="9.140625" style="152"/>
    <col min="10756" max="10756" width="27.28515625" style="152" customWidth="1"/>
    <col min="10757" max="10757" width="13.7109375" style="152" customWidth="1"/>
    <col min="10758" max="10758" width="12.7109375" style="152" customWidth="1"/>
    <col min="10759" max="10759" width="13.7109375" style="152" customWidth="1"/>
    <col min="10760" max="10760" width="15.42578125" style="152" customWidth="1"/>
    <col min="10761" max="10761" width="9.140625" style="152"/>
    <col min="10762" max="10762" width="11.42578125" style="152" bestFit="1" customWidth="1"/>
    <col min="10763" max="11011" width="9.140625" style="152"/>
    <col min="11012" max="11012" width="27.28515625" style="152" customWidth="1"/>
    <col min="11013" max="11013" width="13.7109375" style="152" customWidth="1"/>
    <col min="11014" max="11014" width="12.7109375" style="152" customWidth="1"/>
    <col min="11015" max="11015" width="13.7109375" style="152" customWidth="1"/>
    <col min="11016" max="11016" width="15.42578125" style="152" customWidth="1"/>
    <col min="11017" max="11017" width="9.140625" style="152"/>
    <col min="11018" max="11018" width="11.42578125" style="152" bestFit="1" customWidth="1"/>
    <col min="11019" max="11267" width="9.140625" style="152"/>
    <col min="11268" max="11268" width="27.28515625" style="152" customWidth="1"/>
    <col min="11269" max="11269" width="13.7109375" style="152" customWidth="1"/>
    <col min="11270" max="11270" width="12.7109375" style="152" customWidth="1"/>
    <col min="11271" max="11271" width="13.7109375" style="152" customWidth="1"/>
    <col min="11272" max="11272" width="15.42578125" style="152" customWidth="1"/>
    <col min="11273" max="11273" width="9.140625" style="152"/>
    <col min="11274" max="11274" width="11.42578125" style="152" bestFit="1" customWidth="1"/>
    <col min="11275" max="11523" width="9.140625" style="152"/>
    <col min="11524" max="11524" width="27.28515625" style="152" customWidth="1"/>
    <col min="11525" max="11525" width="13.7109375" style="152" customWidth="1"/>
    <col min="11526" max="11526" width="12.7109375" style="152" customWidth="1"/>
    <col min="11527" max="11527" width="13.7109375" style="152" customWidth="1"/>
    <col min="11528" max="11528" width="15.42578125" style="152" customWidth="1"/>
    <col min="11529" max="11529" width="9.140625" style="152"/>
    <col min="11530" max="11530" width="11.42578125" style="152" bestFit="1" customWidth="1"/>
    <col min="11531" max="11779" width="9.140625" style="152"/>
    <col min="11780" max="11780" width="27.28515625" style="152" customWidth="1"/>
    <col min="11781" max="11781" width="13.7109375" style="152" customWidth="1"/>
    <col min="11782" max="11782" width="12.7109375" style="152" customWidth="1"/>
    <col min="11783" max="11783" width="13.7109375" style="152" customWidth="1"/>
    <col min="11784" max="11784" width="15.42578125" style="152" customWidth="1"/>
    <col min="11785" max="11785" width="9.140625" style="152"/>
    <col min="11786" max="11786" width="11.42578125" style="152" bestFit="1" customWidth="1"/>
    <col min="11787" max="12035" width="9.140625" style="152"/>
    <col min="12036" max="12036" width="27.28515625" style="152" customWidth="1"/>
    <col min="12037" max="12037" width="13.7109375" style="152" customWidth="1"/>
    <col min="12038" max="12038" width="12.7109375" style="152" customWidth="1"/>
    <col min="12039" max="12039" width="13.7109375" style="152" customWidth="1"/>
    <col min="12040" max="12040" width="15.42578125" style="152" customWidth="1"/>
    <col min="12041" max="12041" width="9.140625" style="152"/>
    <col min="12042" max="12042" width="11.42578125" style="152" bestFit="1" customWidth="1"/>
    <col min="12043" max="12291" width="9.140625" style="152"/>
    <col min="12292" max="12292" width="27.28515625" style="152" customWidth="1"/>
    <col min="12293" max="12293" width="13.7109375" style="152" customWidth="1"/>
    <col min="12294" max="12294" width="12.7109375" style="152" customWidth="1"/>
    <col min="12295" max="12295" width="13.7109375" style="152" customWidth="1"/>
    <col min="12296" max="12296" width="15.42578125" style="152" customWidth="1"/>
    <col min="12297" max="12297" width="9.140625" style="152"/>
    <col min="12298" max="12298" width="11.42578125" style="152" bestFit="1" customWidth="1"/>
    <col min="12299" max="12547" width="9.140625" style="152"/>
    <col min="12548" max="12548" width="27.28515625" style="152" customWidth="1"/>
    <col min="12549" max="12549" width="13.7109375" style="152" customWidth="1"/>
    <col min="12550" max="12550" width="12.7109375" style="152" customWidth="1"/>
    <col min="12551" max="12551" width="13.7109375" style="152" customWidth="1"/>
    <col min="12552" max="12552" width="15.42578125" style="152" customWidth="1"/>
    <col min="12553" max="12553" width="9.140625" style="152"/>
    <col min="12554" max="12554" width="11.42578125" style="152" bestFit="1" customWidth="1"/>
    <col min="12555" max="12803" width="9.140625" style="152"/>
    <col min="12804" max="12804" width="27.28515625" style="152" customWidth="1"/>
    <col min="12805" max="12805" width="13.7109375" style="152" customWidth="1"/>
    <col min="12806" max="12806" width="12.7109375" style="152" customWidth="1"/>
    <col min="12807" max="12807" width="13.7109375" style="152" customWidth="1"/>
    <col min="12808" max="12808" width="15.42578125" style="152" customWidth="1"/>
    <col min="12809" max="12809" width="9.140625" style="152"/>
    <col min="12810" max="12810" width="11.42578125" style="152" bestFit="1" customWidth="1"/>
    <col min="12811" max="13059" width="9.140625" style="152"/>
    <col min="13060" max="13060" width="27.28515625" style="152" customWidth="1"/>
    <col min="13061" max="13061" width="13.7109375" style="152" customWidth="1"/>
    <col min="13062" max="13062" width="12.7109375" style="152" customWidth="1"/>
    <col min="13063" max="13063" width="13.7109375" style="152" customWidth="1"/>
    <col min="13064" max="13064" width="15.42578125" style="152" customWidth="1"/>
    <col min="13065" max="13065" width="9.140625" style="152"/>
    <col min="13066" max="13066" width="11.42578125" style="152" bestFit="1" customWidth="1"/>
    <col min="13067" max="13315" width="9.140625" style="152"/>
    <col min="13316" max="13316" width="27.28515625" style="152" customWidth="1"/>
    <col min="13317" max="13317" width="13.7109375" style="152" customWidth="1"/>
    <col min="13318" max="13318" width="12.7109375" style="152" customWidth="1"/>
    <col min="13319" max="13319" width="13.7109375" style="152" customWidth="1"/>
    <col min="13320" max="13320" width="15.42578125" style="152" customWidth="1"/>
    <col min="13321" max="13321" width="9.140625" style="152"/>
    <col min="13322" max="13322" width="11.42578125" style="152" bestFit="1" customWidth="1"/>
    <col min="13323" max="13571" width="9.140625" style="152"/>
    <col min="13572" max="13572" width="27.28515625" style="152" customWidth="1"/>
    <col min="13573" max="13573" width="13.7109375" style="152" customWidth="1"/>
    <col min="13574" max="13574" width="12.7109375" style="152" customWidth="1"/>
    <col min="13575" max="13575" width="13.7109375" style="152" customWidth="1"/>
    <col min="13576" max="13576" width="15.42578125" style="152" customWidth="1"/>
    <col min="13577" max="13577" width="9.140625" style="152"/>
    <col min="13578" max="13578" width="11.42578125" style="152" bestFit="1" customWidth="1"/>
    <col min="13579" max="13827" width="9.140625" style="152"/>
    <col min="13828" max="13828" width="27.28515625" style="152" customWidth="1"/>
    <col min="13829" max="13829" width="13.7109375" style="152" customWidth="1"/>
    <col min="13830" max="13830" width="12.7109375" style="152" customWidth="1"/>
    <col min="13831" max="13831" width="13.7109375" style="152" customWidth="1"/>
    <col min="13832" max="13832" width="15.42578125" style="152" customWidth="1"/>
    <col min="13833" max="13833" width="9.140625" style="152"/>
    <col min="13834" max="13834" width="11.42578125" style="152" bestFit="1" customWidth="1"/>
    <col min="13835" max="14083" width="9.140625" style="152"/>
    <col min="14084" max="14084" width="27.28515625" style="152" customWidth="1"/>
    <col min="14085" max="14085" width="13.7109375" style="152" customWidth="1"/>
    <col min="14086" max="14086" width="12.7109375" style="152" customWidth="1"/>
    <col min="14087" max="14087" width="13.7109375" style="152" customWidth="1"/>
    <col min="14088" max="14088" width="15.42578125" style="152" customWidth="1"/>
    <col min="14089" max="14089" width="9.140625" style="152"/>
    <col min="14090" max="14090" width="11.42578125" style="152" bestFit="1" customWidth="1"/>
    <col min="14091" max="14339" width="9.140625" style="152"/>
    <col min="14340" max="14340" width="27.28515625" style="152" customWidth="1"/>
    <col min="14341" max="14341" width="13.7109375" style="152" customWidth="1"/>
    <col min="14342" max="14342" width="12.7109375" style="152" customWidth="1"/>
    <col min="14343" max="14343" width="13.7109375" style="152" customWidth="1"/>
    <col min="14344" max="14344" width="15.42578125" style="152" customWidth="1"/>
    <col min="14345" max="14345" width="9.140625" style="152"/>
    <col min="14346" max="14346" width="11.42578125" style="152" bestFit="1" customWidth="1"/>
    <col min="14347" max="14595" width="9.140625" style="152"/>
    <col min="14596" max="14596" width="27.28515625" style="152" customWidth="1"/>
    <col min="14597" max="14597" width="13.7109375" style="152" customWidth="1"/>
    <col min="14598" max="14598" width="12.7109375" style="152" customWidth="1"/>
    <col min="14599" max="14599" width="13.7109375" style="152" customWidth="1"/>
    <col min="14600" max="14600" width="15.42578125" style="152" customWidth="1"/>
    <col min="14601" max="14601" width="9.140625" style="152"/>
    <col min="14602" max="14602" width="11.42578125" style="152" bestFit="1" customWidth="1"/>
    <col min="14603" max="14851" width="9.140625" style="152"/>
    <col min="14852" max="14852" width="27.28515625" style="152" customWidth="1"/>
    <col min="14853" max="14853" width="13.7109375" style="152" customWidth="1"/>
    <col min="14854" max="14854" width="12.7109375" style="152" customWidth="1"/>
    <col min="14855" max="14855" width="13.7109375" style="152" customWidth="1"/>
    <col min="14856" max="14856" width="15.42578125" style="152" customWidth="1"/>
    <col min="14857" max="14857" width="9.140625" style="152"/>
    <col min="14858" max="14858" width="11.42578125" style="152" bestFit="1" customWidth="1"/>
    <col min="14859" max="15107" width="9.140625" style="152"/>
    <col min="15108" max="15108" width="27.28515625" style="152" customWidth="1"/>
    <col min="15109" max="15109" width="13.7109375" style="152" customWidth="1"/>
    <col min="15110" max="15110" width="12.7109375" style="152" customWidth="1"/>
    <col min="15111" max="15111" width="13.7109375" style="152" customWidth="1"/>
    <col min="15112" max="15112" width="15.42578125" style="152" customWidth="1"/>
    <col min="15113" max="15113" width="9.140625" style="152"/>
    <col min="15114" max="15114" width="11.42578125" style="152" bestFit="1" customWidth="1"/>
    <col min="15115" max="15363" width="9.140625" style="152"/>
    <col min="15364" max="15364" width="27.28515625" style="152" customWidth="1"/>
    <col min="15365" max="15365" width="13.7109375" style="152" customWidth="1"/>
    <col min="15366" max="15366" width="12.7109375" style="152" customWidth="1"/>
    <col min="15367" max="15367" width="13.7109375" style="152" customWidth="1"/>
    <col min="15368" max="15368" width="15.42578125" style="152" customWidth="1"/>
    <col min="15369" max="15369" width="9.140625" style="152"/>
    <col min="15370" max="15370" width="11.42578125" style="152" bestFit="1" customWidth="1"/>
    <col min="15371" max="15619" width="9.140625" style="152"/>
    <col min="15620" max="15620" width="27.28515625" style="152" customWidth="1"/>
    <col min="15621" max="15621" width="13.7109375" style="152" customWidth="1"/>
    <col min="15622" max="15622" width="12.7109375" style="152" customWidth="1"/>
    <col min="15623" max="15623" width="13.7109375" style="152" customWidth="1"/>
    <col min="15624" max="15624" width="15.42578125" style="152" customWidth="1"/>
    <col min="15625" max="15625" width="9.140625" style="152"/>
    <col min="15626" max="15626" width="11.42578125" style="152" bestFit="1" customWidth="1"/>
    <col min="15627" max="15875" width="9.140625" style="152"/>
    <col min="15876" max="15876" width="27.28515625" style="152" customWidth="1"/>
    <col min="15877" max="15877" width="13.7109375" style="152" customWidth="1"/>
    <col min="15878" max="15878" width="12.7109375" style="152" customWidth="1"/>
    <col min="15879" max="15879" width="13.7109375" style="152" customWidth="1"/>
    <col min="15880" max="15880" width="15.42578125" style="152" customWidth="1"/>
    <col min="15881" max="15881" width="9.140625" style="152"/>
    <col min="15882" max="15882" width="11.42578125" style="152" bestFit="1" customWidth="1"/>
    <col min="15883" max="16131" width="9.140625" style="152"/>
    <col min="16132" max="16132" width="27.28515625" style="152" customWidth="1"/>
    <col min="16133" max="16133" width="13.7109375" style="152" customWidth="1"/>
    <col min="16134" max="16134" width="12.7109375" style="152" customWidth="1"/>
    <col min="16135" max="16135" width="13.7109375" style="152" customWidth="1"/>
    <col min="16136" max="16136" width="15.42578125" style="152" customWidth="1"/>
    <col min="16137" max="16137" width="9.140625" style="152"/>
    <col min="16138" max="16138" width="11.42578125" style="152" bestFit="1" customWidth="1"/>
    <col min="16139" max="16384" width="9.140625" style="152"/>
  </cols>
  <sheetData>
    <row r="1" spans="1:8" x14ac:dyDescent="0.3">
      <c r="A1" s="59" t="s">
        <v>70</v>
      </c>
      <c r="B1" s="59"/>
      <c r="C1" s="59"/>
      <c r="D1" s="151"/>
      <c r="E1" s="151"/>
      <c r="F1" s="151"/>
      <c r="G1" s="151"/>
      <c r="H1" s="151"/>
    </row>
    <row r="2" spans="1:8" x14ac:dyDescent="0.3">
      <c r="A2" s="59" t="s">
        <v>71</v>
      </c>
      <c r="B2" s="59"/>
      <c r="C2" s="59"/>
      <c r="D2" s="151"/>
      <c r="E2" s="151"/>
      <c r="F2" s="151"/>
      <c r="G2" s="151"/>
      <c r="H2" s="151"/>
    </row>
    <row r="3" spans="1:8" x14ac:dyDescent="0.3">
      <c r="A3" s="59" t="s">
        <v>72</v>
      </c>
      <c r="B3" s="59"/>
      <c r="C3" s="59"/>
      <c r="D3" s="151"/>
      <c r="E3" s="151"/>
      <c r="F3" s="151"/>
      <c r="G3" s="151"/>
      <c r="H3" s="151"/>
    </row>
    <row r="4" spans="1:8" x14ac:dyDescent="0.3">
      <c r="A4" s="151"/>
      <c r="B4" s="151"/>
      <c r="C4" s="151"/>
      <c r="D4" s="151"/>
      <c r="E4" s="151"/>
      <c r="F4" s="151"/>
      <c r="G4" s="151"/>
      <c r="H4" s="151"/>
    </row>
    <row r="5" spans="1:8" ht="27" customHeight="1" x14ac:dyDescent="0.3">
      <c r="A5" s="354" t="s">
        <v>205</v>
      </c>
      <c r="B5" s="354"/>
      <c r="C5" s="354"/>
      <c r="D5" s="354"/>
      <c r="E5" s="354"/>
      <c r="F5" s="354"/>
      <c r="G5" s="354"/>
      <c r="H5" s="354"/>
    </row>
    <row r="6" spans="1:8" x14ac:dyDescent="0.3">
      <c r="A6" s="355" t="s">
        <v>206</v>
      </c>
      <c r="B6" s="355"/>
      <c r="C6" s="355"/>
      <c r="D6" s="355"/>
      <c r="E6" s="355"/>
      <c r="F6" s="355"/>
      <c r="G6" s="355"/>
      <c r="H6" s="355"/>
    </row>
    <row r="7" spans="1:8" x14ac:dyDescent="0.3">
      <c r="A7" s="337" t="s">
        <v>207</v>
      </c>
      <c r="B7" s="337"/>
      <c r="C7" s="337"/>
      <c r="D7" s="337"/>
      <c r="E7" s="337" t="s">
        <v>122</v>
      </c>
      <c r="F7" s="337"/>
      <c r="G7" s="337" t="s">
        <v>208</v>
      </c>
      <c r="H7" s="337"/>
    </row>
    <row r="8" spans="1:8" x14ac:dyDescent="0.3">
      <c r="A8" s="335" t="s">
        <v>209</v>
      </c>
      <c r="B8" s="335"/>
      <c r="C8" s="335"/>
      <c r="D8" s="335"/>
      <c r="E8" s="348"/>
      <c r="F8" s="348"/>
      <c r="G8" s="349">
        <f>E8*12</f>
        <v>0</v>
      </c>
      <c r="H8" s="350"/>
    </row>
    <row r="9" spans="1:8" x14ac:dyDescent="0.3">
      <c r="A9" s="335" t="s">
        <v>210</v>
      </c>
      <c r="B9" s="335"/>
      <c r="C9" s="335"/>
      <c r="D9" s="335"/>
      <c r="E9" s="348"/>
      <c r="F9" s="348"/>
      <c r="G9" s="349">
        <f t="shared" ref="G9:G15" si="0">E9*12</f>
        <v>0</v>
      </c>
      <c r="H9" s="350"/>
    </row>
    <row r="10" spans="1:8" x14ac:dyDescent="0.3">
      <c r="A10" s="335" t="s">
        <v>211</v>
      </c>
      <c r="B10" s="335"/>
      <c r="C10" s="335"/>
      <c r="D10" s="335"/>
      <c r="E10" s="348"/>
      <c r="F10" s="348"/>
      <c r="G10" s="349">
        <f>E10*12</f>
        <v>0</v>
      </c>
      <c r="H10" s="350"/>
    </row>
    <row r="11" spans="1:8" x14ac:dyDescent="0.3">
      <c r="A11" s="335" t="s">
        <v>212</v>
      </c>
      <c r="B11" s="335"/>
      <c r="C11" s="335"/>
      <c r="D11" s="335"/>
      <c r="E11" s="348"/>
      <c r="F11" s="348"/>
      <c r="G11" s="349">
        <f t="shared" si="0"/>
        <v>0</v>
      </c>
      <c r="H11" s="350"/>
    </row>
    <row r="12" spans="1:8" x14ac:dyDescent="0.3">
      <c r="A12" s="335" t="s">
        <v>213</v>
      </c>
      <c r="B12" s="335"/>
      <c r="C12" s="335"/>
      <c r="D12" s="335"/>
      <c r="E12" s="348"/>
      <c r="F12" s="348"/>
      <c r="G12" s="349">
        <f t="shared" si="0"/>
        <v>0</v>
      </c>
      <c r="H12" s="350"/>
    </row>
    <row r="13" spans="1:8" x14ac:dyDescent="0.3">
      <c r="A13" s="335" t="s">
        <v>214</v>
      </c>
      <c r="B13" s="335"/>
      <c r="C13" s="335"/>
      <c r="D13" s="335"/>
      <c r="E13" s="348"/>
      <c r="F13" s="348"/>
      <c r="G13" s="349">
        <f>E13*12</f>
        <v>0</v>
      </c>
      <c r="H13" s="350"/>
    </row>
    <row r="14" spans="1:8" x14ac:dyDescent="0.3">
      <c r="A14" s="335" t="s">
        <v>215</v>
      </c>
      <c r="B14" s="335"/>
      <c r="C14" s="335"/>
      <c r="D14" s="335"/>
      <c r="E14" s="348"/>
      <c r="F14" s="348"/>
      <c r="G14" s="349">
        <f t="shared" si="0"/>
        <v>0</v>
      </c>
      <c r="H14" s="350"/>
    </row>
    <row r="15" spans="1:8" x14ac:dyDescent="0.3">
      <c r="A15" s="335" t="s">
        <v>216</v>
      </c>
      <c r="B15" s="335"/>
      <c r="C15" s="335"/>
      <c r="D15" s="335"/>
      <c r="E15" s="348"/>
      <c r="F15" s="348"/>
      <c r="G15" s="349">
        <f t="shared" si="0"/>
        <v>0</v>
      </c>
      <c r="H15" s="350"/>
    </row>
    <row r="16" spans="1:8" x14ac:dyDescent="0.3">
      <c r="A16" s="351" t="s">
        <v>79</v>
      </c>
      <c r="B16" s="351"/>
      <c r="C16" s="351"/>
      <c r="D16" s="351"/>
      <c r="E16" s="352">
        <f>SUM(E8:F15)</f>
        <v>0</v>
      </c>
      <c r="F16" s="352"/>
      <c r="G16" s="353">
        <f>E16*12</f>
        <v>0</v>
      </c>
      <c r="H16" s="351"/>
    </row>
    <row r="17" spans="1:10" ht="21.75" customHeight="1" x14ac:dyDescent="0.3">
      <c r="A17" s="347" t="s">
        <v>256</v>
      </c>
      <c r="B17" s="337"/>
      <c r="C17" s="337"/>
      <c r="D17" s="337"/>
      <c r="E17" s="337"/>
      <c r="F17" s="337"/>
      <c r="G17" s="337"/>
      <c r="H17" s="337"/>
    </row>
    <row r="18" spans="1:10" x14ac:dyDescent="0.3">
      <c r="A18" s="337" t="s">
        <v>218</v>
      </c>
      <c r="B18" s="337"/>
      <c r="C18" s="337"/>
      <c r="D18" s="337"/>
      <c r="E18" s="337"/>
      <c r="F18" s="337"/>
      <c r="G18" s="337"/>
      <c r="H18" s="337"/>
    </row>
    <row r="19" spans="1:10" x14ac:dyDescent="0.3">
      <c r="A19" s="337" t="s">
        <v>219</v>
      </c>
      <c r="B19" s="337"/>
      <c r="C19" s="337"/>
      <c r="D19" s="337"/>
      <c r="E19" s="337"/>
      <c r="F19" s="337" t="s">
        <v>220</v>
      </c>
      <c r="G19" s="337"/>
      <c r="H19" s="337"/>
    </row>
    <row r="20" spans="1:10" x14ac:dyDescent="0.3">
      <c r="A20" s="335" t="s">
        <v>221</v>
      </c>
      <c r="B20" s="335"/>
      <c r="C20" s="335"/>
      <c r="D20" s="335"/>
      <c r="E20" s="335"/>
      <c r="F20" s="378"/>
      <c r="G20" s="378"/>
      <c r="H20" s="378"/>
      <c r="J20" s="153"/>
    </row>
    <row r="21" spans="1:10" x14ac:dyDescent="0.3">
      <c r="A21" s="335" t="s">
        <v>222</v>
      </c>
      <c r="B21" s="335"/>
      <c r="C21" s="335"/>
      <c r="D21" s="335"/>
      <c r="E21" s="335"/>
      <c r="F21" s="357"/>
      <c r="G21" s="357"/>
      <c r="H21" s="357"/>
    </row>
    <row r="22" spans="1:10" x14ac:dyDescent="0.3">
      <c r="A22" s="335" t="s">
        <v>223</v>
      </c>
      <c r="B22" s="335"/>
      <c r="C22" s="335"/>
      <c r="D22" s="335"/>
      <c r="E22" s="335"/>
      <c r="F22" s="346"/>
      <c r="G22" s="346"/>
      <c r="H22" s="346"/>
    </row>
    <row r="23" spans="1:10" x14ac:dyDescent="0.3">
      <c r="A23" s="337" t="s">
        <v>224</v>
      </c>
      <c r="B23" s="337"/>
      <c r="C23" s="337"/>
      <c r="D23" s="337"/>
      <c r="E23" s="337"/>
      <c r="F23" s="338" t="e">
        <f>(F20-(F20*F22))/F21</f>
        <v>#DIV/0!</v>
      </c>
      <c r="G23" s="338"/>
      <c r="H23" s="338"/>
    </row>
    <row r="24" spans="1:10" x14ac:dyDescent="0.3">
      <c r="A24" s="339"/>
      <c r="B24" s="340"/>
      <c r="C24" s="340"/>
      <c r="D24" s="340"/>
      <c r="E24" s="340"/>
      <c r="F24" s="340"/>
      <c r="G24" s="340"/>
      <c r="H24" s="341"/>
    </row>
    <row r="25" spans="1:10" x14ac:dyDescent="0.3">
      <c r="A25" s="337" t="s">
        <v>225</v>
      </c>
      <c r="B25" s="337"/>
      <c r="C25" s="337"/>
      <c r="D25" s="337"/>
      <c r="E25" s="337"/>
      <c r="F25" s="337"/>
      <c r="G25" s="337"/>
      <c r="H25" s="337"/>
    </row>
    <row r="26" spans="1:10" x14ac:dyDescent="0.3">
      <c r="A26" s="376" t="s">
        <v>219</v>
      </c>
      <c r="B26" s="376"/>
      <c r="C26" s="376"/>
      <c r="D26" s="376"/>
      <c r="E26" s="376"/>
      <c r="F26" s="376" t="s">
        <v>220</v>
      </c>
      <c r="G26" s="376"/>
      <c r="H26" s="376"/>
    </row>
    <row r="27" spans="1:10" x14ac:dyDescent="0.3">
      <c r="A27" s="377" t="s">
        <v>226</v>
      </c>
      <c r="B27" s="377"/>
      <c r="C27" s="377"/>
      <c r="D27" s="377"/>
      <c r="E27" s="377"/>
      <c r="F27" s="344"/>
      <c r="G27" s="344"/>
      <c r="H27" s="344"/>
    </row>
    <row r="28" spans="1:10" x14ac:dyDescent="0.3">
      <c r="A28" s="376" t="s">
        <v>227</v>
      </c>
      <c r="B28" s="376"/>
      <c r="C28" s="376"/>
      <c r="D28" s="376"/>
      <c r="E28" s="376"/>
      <c r="F28" s="378">
        <f>F20*F27%</f>
        <v>0</v>
      </c>
      <c r="G28" s="378"/>
      <c r="H28" s="378"/>
    </row>
    <row r="29" spans="1:10" x14ac:dyDescent="0.3">
      <c r="A29" s="380"/>
      <c r="B29" s="381"/>
      <c r="C29" s="381"/>
      <c r="D29" s="381"/>
      <c r="E29" s="381"/>
      <c r="F29" s="381"/>
      <c r="G29" s="381"/>
      <c r="H29" s="382"/>
    </row>
    <row r="30" spans="1:10" x14ac:dyDescent="0.3">
      <c r="A30" s="376" t="s">
        <v>228</v>
      </c>
      <c r="B30" s="376"/>
      <c r="C30" s="376"/>
      <c r="D30" s="376"/>
      <c r="E30" s="376"/>
      <c r="F30" s="376"/>
      <c r="G30" s="376"/>
      <c r="H30" s="376"/>
    </row>
    <row r="31" spans="1:10" x14ac:dyDescent="0.3">
      <c r="A31" s="376" t="s">
        <v>219</v>
      </c>
      <c r="B31" s="376"/>
      <c r="C31" s="376"/>
      <c r="D31" s="376"/>
      <c r="E31" s="376"/>
      <c r="F31" s="376" t="s">
        <v>220</v>
      </c>
      <c r="G31" s="376"/>
      <c r="H31" s="376"/>
    </row>
    <row r="32" spans="1:10" x14ac:dyDescent="0.3">
      <c r="A32" s="377" t="s">
        <v>229</v>
      </c>
      <c r="B32" s="377"/>
      <c r="C32" s="377"/>
      <c r="D32" s="377"/>
      <c r="E32" s="377"/>
      <c r="F32" s="343"/>
      <c r="G32" s="343"/>
      <c r="H32" s="343"/>
    </row>
    <row r="33" spans="1:8" x14ac:dyDescent="0.3">
      <c r="A33" s="376" t="s">
        <v>230</v>
      </c>
      <c r="B33" s="376"/>
      <c r="C33" s="376"/>
      <c r="D33" s="376"/>
      <c r="E33" s="376"/>
      <c r="F33" s="378">
        <f>F20*F32%/(12)</f>
        <v>0</v>
      </c>
      <c r="G33" s="378"/>
      <c r="H33" s="378"/>
    </row>
    <row r="34" spans="1:8" x14ac:dyDescent="0.3">
      <c r="A34" s="380"/>
      <c r="B34" s="381"/>
      <c r="C34" s="381"/>
      <c r="D34" s="381"/>
      <c r="E34" s="381"/>
      <c r="F34" s="381"/>
      <c r="G34" s="381"/>
      <c r="H34" s="382"/>
    </row>
    <row r="35" spans="1:8" x14ac:dyDescent="0.3">
      <c r="A35" s="376" t="s">
        <v>231</v>
      </c>
      <c r="B35" s="376"/>
      <c r="C35" s="376"/>
      <c r="D35" s="376"/>
      <c r="E35" s="376"/>
      <c r="F35" s="376"/>
      <c r="G35" s="376"/>
      <c r="H35" s="376"/>
    </row>
    <row r="36" spans="1:8" x14ac:dyDescent="0.3">
      <c r="A36" s="376" t="s">
        <v>219</v>
      </c>
      <c r="B36" s="376"/>
      <c r="C36" s="376"/>
      <c r="D36" s="376"/>
      <c r="E36" s="376"/>
      <c r="F36" s="376" t="s">
        <v>220</v>
      </c>
      <c r="G36" s="376"/>
      <c r="H36" s="376"/>
    </row>
    <row r="37" spans="1:8" x14ac:dyDescent="0.3">
      <c r="A37" s="377" t="s">
        <v>232</v>
      </c>
      <c r="B37" s="377"/>
      <c r="C37" s="377"/>
      <c r="D37" s="377"/>
      <c r="E37" s="377"/>
      <c r="F37" s="344"/>
      <c r="G37" s="344"/>
      <c r="H37" s="344"/>
    </row>
    <row r="38" spans="1:8" x14ac:dyDescent="0.3">
      <c r="A38" s="376" t="s">
        <v>233</v>
      </c>
      <c r="B38" s="376"/>
      <c r="C38" s="376"/>
      <c r="D38" s="376"/>
      <c r="E38" s="376"/>
      <c r="F38" s="378">
        <f>F20*F37%</f>
        <v>0</v>
      </c>
      <c r="G38" s="378"/>
      <c r="H38" s="378"/>
    </row>
    <row r="39" spans="1:8" x14ac:dyDescent="0.3">
      <c r="A39" s="376" t="s">
        <v>234</v>
      </c>
      <c r="B39" s="376"/>
      <c r="C39" s="376"/>
      <c r="D39" s="376"/>
      <c r="E39" s="376"/>
      <c r="F39" s="376"/>
      <c r="G39" s="376"/>
      <c r="H39" s="376"/>
    </row>
    <row r="40" spans="1:8" x14ac:dyDescent="0.3">
      <c r="A40" s="376" t="s">
        <v>219</v>
      </c>
      <c r="B40" s="376"/>
      <c r="C40" s="376"/>
      <c r="D40" s="376"/>
      <c r="E40" s="376"/>
      <c r="F40" s="376" t="s">
        <v>220</v>
      </c>
      <c r="G40" s="376"/>
      <c r="H40" s="376"/>
    </row>
    <row r="41" spans="1:8" x14ac:dyDescent="0.3">
      <c r="A41" s="377" t="s">
        <v>235</v>
      </c>
      <c r="B41" s="377"/>
      <c r="C41" s="377"/>
      <c r="D41" s="377"/>
      <c r="E41" s="377"/>
      <c r="F41" s="343"/>
      <c r="G41" s="343"/>
      <c r="H41" s="343"/>
    </row>
    <row r="42" spans="1:8" x14ac:dyDescent="0.3">
      <c r="A42" s="377" t="s">
        <v>236</v>
      </c>
      <c r="B42" s="377"/>
      <c r="C42" s="377"/>
      <c r="D42" s="377"/>
      <c r="E42" s="377"/>
      <c r="F42" s="383"/>
      <c r="G42" s="383"/>
      <c r="H42" s="383"/>
    </row>
    <row r="43" spans="1:8" x14ac:dyDescent="0.3">
      <c r="A43" s="377" t="s">
        <v>237</v>
      </c>
      <c r="B43" s="377"/>
      <c r="C43" s="377"/>
      <c r="D43" s="377"/>
      <c r="E43" s="377"/>
      <c r="F43" s="384"/>
      <c r="G43" s="384"/>
      <c r="H43" s="384"/>
    </row>
    <row r="44" spans="1:8" x14ac:dyDescent="0.3">
      <c r="A44" s="376" t="s">
        <v>238</v>
      </c>
      <c r="B44" s="376"/>
      <c r="C44" s="376"/>
      <c r="D44" s="376"/>
      <c r="E44" s="376"/>
      <c r="F44" s="385" t="e">
        <f>F42/F43*F41</f>
        <v>#DIV/0!</v>
      </c>
      <c r="G44" s="385"/>
      <c r="H44" s="385"/>
    </row>
    <row r="45" spans="1:8" x14ac:dyDescent="0.3">
      <c r="A45" s="380"/>
      <c r="B45" s="381"/>
      <c r="C45" s="381"/>
      <c r="D45" s="381"/>
      <c r="E45" s="381"/>
      <c r="F45" s="381"/>
      <c r="G45" s="381"/>
      <c r="H45" s="382"/>
    </row>
    <row r="46" spans="1:8" x14ac:dyDescent="0.3">
      <c r="A46" s="376" t="s">
        <v>239</v>
      </c>
      <c r="B46" s="376"/>
      <c r="C46" s="376"/>
      <c r="D46" s="376"/>
      <c r="E46" s="376"/>
      <c r="F46" s="376"/>
      <c r="G46" s="376"/>
      <c r="H46" s="376"/>
    </row>
    <row r="47" spans="1:8" x14ac:dyDescent="0.3">
      <c r="A47" s="376" t="s">
        <v>219</v>
      </c>
      <c r="B47" s="376"/>
      <c r="C47" s="376"/>
      <c r="D47" s="376"/>
      <c r="E47" s="376"/>
      <c r="F47" s="376" t="s">
        <v>220</v>
      </c>
      <c r="G47" s="376"/>
      <c r="H47" s="376"/>
    </row>
    <row r="48" spans="1:8" x14ac:dyDescent="0.3">
      <c r="A48" s="377" t="s">
        <v>240</v>
      </c>
      <c r="B48" s="377"/>
      <c r="C48" s="377"/>
      <c r="D48" s="377"/>
      <c r="E48" s="377"/>
      <c r="F48" s="343"/>
      <c r="G48" s="343"/>
      <c r="H48" s="343"/>
    </row>
    <row r="49" spans="1:8" x14ac:dyDescent="0.3">
      <c r="A49" s="377" t="s">
        <v>241</v>
      </c>
      <c r="B49" s="377"/>
      <c r="C49" s="377"/>
      <c r="D49" s="377"/>
      <c r="E49" s="377"/>
      <c r="F49" s="343"/>
      <c r="G49" s="343"/>
      <c r="H49" s="343"/>
    </row>
    <row r="50" spans="1:8" x14ac:dyDescent="0.3">
      <c r="A50" s="377" t="s">
        <v>242</v>
      </c>
      <c r="B50" s="377"/>
      <c r="C50" s="377"/>
      <c r="D50" s="377"/>
      <c r="E50" s="377"/>
      <c r="F50" s="378"/>
      <c r="G50" s="378"/>
      <c r="H50" s="378"/>
    </row>
    <row r="51" spans="1:8" x14ac:dyDescent="0.3">
      <c r="A51" s="377" t="s">
        <v>243</v>
      </c>
      <c r="B51" s="377"/>
      <c r="C51" s="377"/>
      <c r="D51" s="377"/>
      <c r="E51" s="377"/>
      <c r="F51" s="378"/>
      <c r="G51" s="378"/>
      <c r="H51" s="378"/>
    </row>
    <row r="52" spans="1:8" x14ac:dyDescent="0.3">
      <c r="A52" s="376" t="s">
        <v>244</v>
      </c>
      <c r="B52" s="376"/>
      <c r="C52" s="376"/>
      <c r="D52" s="376"/>
      <c r="E52" s="376"/>
      <c r="F52" s="378" t="e">
        <f>SUM((F48*F51)+F50)/(F49/F41)</f>
        <v>#DIV/0!</v>
      </c>
      <c r="G52" s="378"/>
      <c r="H52" s="378"/>
    </row>
    <row r="53" spans="1:8" x14ac:dyDescent="0.3">
      <c r="A53" s="380"/>
      <c r="B53" s="381"/>
      <c r="C53" s="381"/>
      <c r="D53" s="381"/>
      <c r="E53" s="381"/>
      <c r="F53" s="381"/>
      <c r="G53" s="381"/>
      <c r="H53" s="382"/>
    </row>
    <row r="54" spans="1:8" x14ac:dyDescent="0.3">
      <c r="A54" s="376" t="s">
        <v>245</v>
      </c>
      <c r="B54" s="376"/>
      <c r="C54" s="376"/>
      <c r="D54" s="376"/>
      <c r="E54" s="376"/>
      <c r="F54" s="376"/>
      <c r="G54" s="376"/>
      <c r="H54" s="376"/>
    </row>
    <row r="55" spans="1:8" x14ac:dyDescent="0.3">
      <c r="A55" s="376" t="s">
        <v>219</v>
      </c>
      <c r="B55" s="376"/>
      <c r="C55" s="376"/>
      <c r="D55" s="376"/>
      <c r="E55" s="376"/>
      <c r="F55" s="376" t="s">
        <v>220</v>
      </c>
      <c r="G55" s="376"/>
      <c r="H55" s="376"/>
    </row>
    <row r="56" spans="1:8" x14ac:dyDescent="0.3">
      <c r="A56" s="377" t="s">
        <v>246</v>
      </c>
      <c r="B56" s="377"/>
      <c r="C56" s="377"/>
      <c r="D56" s="377"/>
      <c r="E56" s="377"/>
      <c r="F56" s="343"/>
      <c r="G56" s="343"/>
      <c r="H56" s="343"/>
    </row>
    <row r="57" spans="1:8" x14ac:dyDescent="0.3">
      <c r="A57" s="377" t="s">
        <v>247</v>
      </c>
      <c r="B57" s="377"/>
      <c r="C57" s="377"/>
      <c r="D57" s="377"/>
      <c r="E57" s="377"/>
      <c r="F57" s="386"/>
      <c r="G57" s="386"/>
      <c r="H57" s="386"/>
    </row>
    <row r="58" spans="1:8" x14ac:dyDescent="0.3">
      <c r="A58" s="377" t="s">
        <v>248</v>
      </c>
      <c r="B58" s="377"/>
      <c r="C58" s="377"/>
      <c r="D58" s="377"/>
      <c r="E58" s="377"/>
      <c r="F58" s="378"/>
      <c r="G58" s="378"/>
      <c r="H58" s="378"/>
    </row>
    <row r="59" spans="1:8" x14ac:dyDescent="0.3">
      <c r="A59" s="376" t="s">
        <v>249</v>
      </c>
      <c r="B59" s="376"/>
      <c r="C59" s="376"/>
      <c r="D59" s="376"/>
      <c r="E59" s="376"/>
      <c r="F59" s="378" t="e">
        <f>(F56*F58)/(F57/F41)</f>
        <v>#DIV/0!</v>
      </c>
      <c r="G59" s="378"/>
      <c r="H59" s="378"/>
    </row>
    <row r="60" spans="1:8" x14ac:dyDescent="0.3">
      <c r="A60" s="380"/>
      <c r="B60" s="381"/>
      <c r="C60" s="381"/>
      <c r="D60" s="381"/>
      <c r="E60" s="381"/>
      <c r="F60" s="381"/>
      <c r="G60" s="381"/>
      <c r="H60" s="382"/>
    </row>
    <row r="61" spans="1:8" x14ac:dyDescent="0.3">
      <c r="A61" s="376" t="s">
        <v>250</v>
      </c>
      <c r="B61" s="376"/>
      <c r="C61" s="376"/>
      <c r="D61" s="376"/>
      <c r="E61" s="376"/>
      <c r="F61" s="376"/>
      <c r="G61" s="376"/>
      <c r="H61" s="376"/>
    </row>
    <row r="62" spans="1:8" x14ac:dyDescent="0.3">
      <c r="A62" s="376" t="s">
        <v>219</v>
      </c>
      <c r="B62" s="376"/>
      <c r="C62" s="376"/>
      <c r="D62" s="376"/>
      <c r="E62" s="376"/>
      <c r="F62" s="376" t="s">
        <v>220</v>
      </c>
      <c r="G62" s="376"/>
      <c r="H62" s="376"/>
    </row>
    <row r="63" spans="1:8" x14ac:dyDescent="0.3">
      <c r="A63" s="377" t="s">
        <v>251</v>
      </c>
      <c r="B63" s="377"/>
      <c r="C63" s="377"/>
      <c r="D63" s="377"/>
      <c r="E63" s="377"/>
      <c r="F63" s="378"/>
      <c r="G63" s="378"/>
      <c r="H63" s="378"/>
    </row>
    <row r="64" spans="1:8" x14ac:dyDescent="0.3">
      <c r="A64" s="377" t="s">
        <v>252</v>
      </c>
      <c r="B64" s="377"/>
      <c r="C64" s="377"/>
      <c r="D64" s="377"/>
      <c r="E64" s="377"/>
      <c r="F64" s="343"/>
      <c r="G64" s="343"/>
      <c r="H64" s="343"/>
    </row>
    <row r="65" spans="1:8" x14ac:dyDescent="0.3">
      <c r="A65" s="337" t="s">
        <v>253</v>
      </c>
      <c r="B65" s="337"/>
      <c r="C65" s="337"/>
      <c r="D65" s="337"/>
      <c r="E65" s="337"/>
      <c r="F65" s="338"/>
      <c r="G65" s="338"/>
      <c r="H65" s="338"/>
    </row>
    <row r="66" spans="1:8" x14ac:dyDescent="0.3">
      <c r="A66" s="339"/>
      <c r="B66" s="340"/>
      <c r="C66" s="340"/>
      <c r="D66" s="340"/>
      <c r="E66" s="340"/>
      <c r="F66" s="340"/>
      <c r="G66" s="340"/>
      <c r="H66" s="341"/>
    </row>
  </sheetData>
  <mergeCells count="116">
    <mergeCell ref="A5:H5"/>
    <mergeCell ref="A6:H6"/>
    <mergeCell ref="A7:D7"/>
    <mergeCell ref="E7:F7"/>
    <mergeCell ref="G7:H7"/>
    <mergeCell ref="A8:D8"/>
    <mergeCell ref="E8:F8"/>
    <mergeCell ref="G8:H8"/>
    <mergeCell ref="A11:D11"/>
    <mergeCell ref="E11:F11"/>
    <mergeCell ref="G11:H11"/>
    <mergeCell ref="A12:D12"/>
    <mergeCell ref="E12:F12"/>
    <mergeCell ref="G12:H12"/>
    <mergeCell ref="A9:D9"/>
    <mergeCell ref="E9:F9"/>
    <mergeCell ref="G9:H9"/>
    <mergeCell ref="A10:D10"/>
    <mergeCell ref="E10:F10"/>
    <mergeCell ref="G10:H10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21:E21"/>
    <mergeCell ref="F21:H21"/>
    <mergeCell ref="A22:E22"/>
    <mergeCell ref="F22:H22"/>
    <mergeCell ref="A23:E23"/>
    <mergeCell ref="F23:H23"/>
    <mergeCell ref="A17:H17"/>
    <mergeCell ref="A18:H18"/>
    <mergeCell ref="A19:E19"/>
    <mergeCell ref="F19:H19"/>
    <mergeCell ref="A20:E20"/>
    <mergeCell ref="F20:H20"/>
    <mergeCell ref="A28:E28"/>
    <mergeCell ref="F28:H28"/>
    <mergeCell ref="A29:H29"/>
    <mergeCell ref="A30:H30"/>
    <mergeCell ref="A31:E31"/>
    <mergeCell ref="F31:H31"/>
    <mergeCell ref="A24:H24"/>
    <mergeCell ref="A25:H25"/>
    <mergeCell ref="A26:E26"/>
    <mergeCell ref="F26:H26"/>
    <mergeCell ref="A27:E27"/>
    <mergeCell ref="F27:H27"/>
    <mergeCell ref="A36:E36"/>
    <mergeCell ref="F36:H36"/>
    <mergeCell ref="A37:E37"/>
    <mergeCell ref="F37:H37"/>
    <mergeCell ref="A38:E38"/>
    <mergeCell ref="F38:H38"/>
    <mergeCell ref="A32:E32"/>
    <mergeCell ref="F32:H32"/>
    <mergeCell ref="A33:E33"/>
    <mergeCell ref="F33:H33"/>
    <mergeCell ref="A34:H34"/>
    <mergeCell ref="A35:H35"/>
    <mergeCell ref="A43:E43"/>
    <mergeCell ref="F43:H43"/>
    <mergeCell ref="A44:E44"/>
    <mergeCell ref="F44:H44"/>
    <mergeCell ref="A45:H45"/>
    <mergeCell ref="A46:H46"/>
    <mergeCell ref="A39:H39"/>
    <mergeCell ref="A40:E40"/>
    <mergeCell ref="F40:H40"/>
    <mergeCell ref="A41:E41"/>
    <mergeCell ref="F41:H41"/>
    <mergeCell ref="A42:E42"/>
    <mergeCell ref="F42:H42"/>
    <mergeCell ref="A50:E50"/>
    <mergeCell ref="F50:H50"/>
    <mergeCell ref="A51:E51"/>
    <mergeCell ref="F51:H51"/>
    <mergeCell ref="A52:E52"/>
    <mergeCell ref="F52:H52"/>
    <mergeCell ref="A47:E47"/>
    <mergeCell ref="F47:H47"/>
    <mergeCell ref="A48:E48"/>
    <mergeCell ref="F48:H48"/>
    <mergeCell ref="A49:E49"/>
    <mergeCell ref="F49:H49"/>
    <mergeCell ref="A57:E57"/>
    <mergeCell ref="F57:H57"/>
    <mergeCell ref="A58:E58"/>
    <mergeCell ref="F58:H58"/>
    <mergeCell ref="A59:E59"/>
    <mergeCell ref="F59:H59"/>
    <mergeCell ref="A53:H53"/>
    <mergeCell ref="A54:H54"/>
    <mergeCell ref="A55:E55"/>
    <mergeCell ref="F55:H55"/>
    <mergeCell ref="A56:E56"/>
    <mergeCell ref="F56:H56"/>
    <mergeCell ref="A64:E64"/>
    <mergeCell ref="F64:H64"/>
    <mergeCell ref="A65:E65"/>
    <mergeCell ref="F65:H65"/>
    <mergeCell ref="A66:H66"/>
    <mergeCell ref="A60:H60"/>
    <mergeCell ref="A61:H61"/>
    <mergeCell ref="A62:E62"/>
    <mergeCell ref="F62:H62"/>
    <mergeCell ref="A63:E63"/>
    <mergeCell ref="F63:H63"/>
  </mergeCells>
  <pageMargins left="0.511811024" right="0.511811024" top="0.78740157499999996" bottom="0.78740157499999996" header="0.31496062000000002" footer="0.31496062000000002"/>
  <pageSetup paperSize="9" scale="85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6680-A95A-48B1-AC44-B527FA565F1F}">
  <sheetPr>
    <tabColor theme="9" tint="0.59999389629810485"/>
  </sheetPr>
  <dimension ref="A1:J66"/>
  <sheetViews>
    <sheetView tabSelected="1" topLeftCell="A48" zoomScaleNormal="100" zoomScaleSheetLayoutView="100" workbookViewId="0">
      <selection activeCell="F19" sqref="A19:H65"/>
    </sheetView>
  </sheetViews>
  <sheetFormatPr defaultRowHeight="16.5" x14ac:dyDescent="0.3"/>
  <cols>
    <col min="1" max="3" width="9.140625" style="152"/>
    <col min="4" max="4" width="27.28515625" style="152" customWidth="1"/>
    <col min="5" max="5" width="13.7109375" style="152" customWidth="1"/>
    <col min="6" max="6" width="12.7109375" style="152" customWidth="1"/>
    <col min="7" max="7" width="13.7109375" style="152" customWidth="1"/>
    <col min="8" max="8" width="15.42578125" style="152" customWidth="1"/>
    <col min="9" max="9" width="9.140625" style="152"/>
    <col min="10" max="10" width="11.42578125" style="152" bestFit="1" customWidth="1"/>
    <col min="11" max="259" width="9.140625" style="152"/>
    <col min="260" max="260" width="27.28515625" style="152" customWidth="1"/>
    <col min="261" max="261" width="13.7109375" style="152" customWidth="1"/>
    <col min="262" max="262" width="12.7109375" style="152" customWidth="1"/>
    <col min="263" max="263" width="13.7109375" style="152" customWidth="1"/>
    <col min="264" max="264" width="15.42578125" style="152" customWidth="1"/>
    <col min="265" max="265" width="9.140625" style="152"/>
    <col min="266" max="266" width="11.42578125" style="152" bestFit="1" customWidth="1"/>
    <col min="267" max="515" width="9.140625" style="152"/>
    <col min="516" max="516" width="27.28515625" style="152" customWidth="1"/>
    <col min="517" max="517" width="13.7109375" style="152" customWidth="1"/>
    <col min="518" max="518" width="12.7109375" style="152" customWidth="1"/>
    <col min="519" max="519" width="13.7109375" style="152" customWidth="1"/>
    <col min="520" max="520" width="15.42578125" style="152" customWidth="1"/>
    <col min="521" max="521" width="9.140625" style="152"/>
    <col min="522" max="522" width="11.42578125" style="152" bestFit="1" customWidth="1"/>
    <col min="523" max="771" width="9.140625" style="152"/>
    <col min="772" max="772" width="27.28515625" style="152" customWidth="1"/>
    <col min="773" max="773" width="13.7109375" style="152" customWidth="1"/>
    <col min="774" max="774" width="12.7109375" style="152" customWidth="1"/>
    <col min="775" max="775" width="13.7109375" style="152" customWidth="1"/>
    <col min="776" max="776" width="15.42578125" style="152" customWidth="1"/>
    <col min="777" max="777" width="9.140625" style="152"/>
    <col min="778" max="778" width="11.42578125" style="152" bestFit="1" customWidth="1"/>
    <col min="779" max="1027" width="9.140625" style="152"/>
    <col min="1028" max="1028" width="27.28515625" style="152" customWidth="1"/>
    <col min="1029" max="1029" width="13.7109375" style="152" customWidth="1"/>
    <col min="1030" max="1030" width="12.7109375" style="152" customWidth="1"/>
    <col min="1031" max="1031" width="13.7109375" style="152" customWidth="1"/>
    <col min="1032" max="1032" width="15.42578125" style="152" customWidth="1"/>
    <col min="1033" max="1033" width="9.140625" style="152"/>
    <col min="1034" max="1034" width="11.42578125" style="152" bestFit="1" customWidth="1"/>
    <col min="1035" max="1283" width="9.140625" style="152"/>
    <col min="1284" max="1284" width="27.28515625" style="152" customWidth="1"/>
    <col min="1285" max="1285" width="13.7109375" style="152" customWidth="1"/>
    <col min="1286" max="1286" width="12.7109375" style="152" customWidth="1"/>
    <col min="1287" max="1287" width="13.7109375" style="152" customWidth="1"/>
    <col min="1288" max="1288" width="15.42578125" style="152" customWidth="1"/>
    <col min="1289" max="1289" width="9.140625" style="152"/>
    <col min="1290" max="1290" width="11.42578125" style="152" bestFit="1" customWidth="1"/>
    <col min="1291" max="1539" width="9.140625" style="152"/>
    <col min="1540" max="1540" width="27.28515625" style="152" customWidth="1"/>
    <col min="1541" max="1541" width="13.7109375" style="152" customWidth="1"/>
    <col min="1542" max="1542" width="12.7109375" style="152" customWidth="1"/>
    <col min="1543" max="1543" width="13.7109375" style="152" customWidth="1"/>
    <col min="1544" max="1544" width="15.42578125" style="152" customWidth="1"/>
    <col min="1545" max="1545" width="9.140625" style="152"/>
    <col min="1546" max="1546" width="11.42578125" style="152" bestFit="1" customWidth="1"/>
    <col min="1547" max="1795" width="9.140625" style="152"/>
    <col min="1796" max="1796" width="27.28515625" style="152" customWidth="1"/>
    <col min="1797" max="1797" width="13.7109375" style="152" customWidth="1"/>
    <col min="1798" max="1798" width="12.7109375" style="152" customWidth="1"/>
    <col min="1799" max="1799" width="13.7109375" style="152" customWidth="1"/>
    <col min="1800" max="1800" width="15.42578125" style="152" customWidth="1"/>
    <col min="1801" max="1801" width="9.140625" style="152"/>
    <col min="1802" max="1802" width="11.42578125" style="152" bestFit="1" customWidth="1"/>
    <col min="1803" max="2051" width="9.140625" style="152"/>
    <col min="2052" max="2052" width="27.28515625" style="152" customWidth="1"/>
    <col min="2053" max="2053" width="13.7109375" style="152" customWidth="1"/>
    <col min="2054" max="2054" width="12.7109375" style="152" customWidth="1"/>
    <col min="2055" max="2055" width="13.7109375" style="152" customWidth="1"/>
    <col min="2056" max="2056" width="15.42578125" style="152" customWidth="1"/>
    <col min="2057" max="2057" width="9.140625" style="152"/>
    <col min="2058" max="2058" width="11.42578125" style="152" bestFit="1" customWidth="1"/>
    <col min="2059" max="2307" width="9.140625" style="152"/>
    <col min="2308" max="2308" width="27.28515625" style="152" customWidth="1"/>
    <col min="2309" max="2309" width="13.7109375" style="152" customWidth="1"/>
    <col min="2310" max="2310" width="12.7109375" style="152" customWidth="1"/>
    <col min="2311" max="2311" width="13.7109375" style="152" customWidth="1"/>
    <col min="2312" max="2312" width="15.42578125" style="152" customWidth="1"/>
    <col min="2313" max="2313" width="9.140625" style="152"/>
    <col min="2314" max="2314" width="11.42578125" style="152" bestFit="1" customWidth="1"/>
    <col min="2315" max="2563" width="9.140625" style="152"/>
    <col min="2564" max="2564" width="27.28515625" style="152" customWidth="1"/>
    <col min="2565" max="2565" width="13.7109375" style="152" customWidth="1"/>
    <col min="2566" max="2566" width="12.7109375" style="152" customWidth="1"/>
    <col min="2567" max="2567" width="13.7109375" style="152" customWidth="1"/>
    <col min="2568" max="2568" width="15.42578125" style="152" customWidth="1"/>
    <col min="2569" max="2569" width="9.140625" style="152"/>
    <col min="2570" max="2570" width="11.42578125" style="152" bestFit="1" customWidth="1"/>
    <col min="2571" max="2819" width="9.140625" style="152"/>
    <col min="2820" max="2820" width="27.28515625" style="152" customWidth="1"/>
    <col min="2821" max="2821" width="13.7109375" style="152" customWidth="1"/>
    <col min="2822" max="2822" width="12.7109375" style="152" customWidth="1"/>
    <col min="2823" max="2823" width="13.7109375" style="152" customWidth="1"/>
    <col min="2824" max="2824" width="15.42578125" style="152" customWidth="1"/>
    <col min="2825" max="2825" width="9.140625" style="152"/>
    <col min="2826" max="2826" width="11.42578125" style="152" bestFit="1" customWidth="1"/>
    <col min="2827" max="3075" width="9.140625" style="152"/>
    <col min="3076" max="3076" width="27.28515625" style="152" customWidth="1"/>
    <col min="3077" max="3077" width="13.7109375" style="152" customWidth="1"/>
    <col min="3078" max="3078" width="12.7109375" style="152" customWidth="1"/>
    <col min="3079" max="3079" width="13.7109375" style="152" customWidth="1"/>
    <col min="3080" max="3080" width="15.42578125" style="152" customWidth="1"/>
    <col min="3081" max="3081" width="9.140625" style="152"/>
    <col min="3082" max="3082" width="11.42578125" style="152" bestFit="1" customWidth="1"/>
    <col min="3083" max="3331" width="9.140625" style="152"/>
    <col min="3332" max="3332" width="27.28515625" style="152" customWidth="1"/>
    <col min="3333" max="3333" width="13.7109375" style="152" customWidth="1"/>
    <col min="3334" max="3334" width="12.7109375" style="152" customWidth="1"/>
    <col min="3335" max="3335" width="13.7109375" style="152" customWidth="1"/>
    <col min="3336" max="3336" width="15.42578125" style="152" customWidth="1"/>
    <col min="3337" max="3337" width="9.140625" style="152"/>
    <col min="3338" max="3338" width="11.42578125" style="152" bestFit="1" customWidth="1"/>
    <col min="3339" max="3587" width="9.140625" style="152"/>
    <col min="3588" max="3588" width="27.28515625" style="152" customWidth="1"/>
    <col min="3589" max="3589" width="13.7109375" style="152" customWidth="1"/>
    <col min="3590" max="3590" width="12.7109375" style="152" customWidth="1"/>
    <col min="3591" max="3591" width="13.7109375" style="152" customWidth="1"/>
    <col min="3592" max="3592" width="15.42578125" style="152" customWidth="1"/>
    <col min="3593" max="3593" width="9.140625" style="152"/>
    <col min="3594" max="3594" width="11.42578125" style="152" bestFit="1" customWidth="1"/>
    <col min="3595" max="3843" width="9.140625" style="152"/>
    <col min="3844" max="3844" width="27.28515625" style="152" customWidth="1"/>
    <col min="3845" max="3845" width="13.7109375" style="152" customWidth="1"/>
    <col min="3846" max="3846" width="12.7109375" style="152" customWidth="1"/>
    <col min="3847" max="3847" width="13.7109375" style="152" customWidth="1"/>
    <col min="3848" max="3848" width="15.42578125" style="152" customWidth="1"/>
    <col min="3849" max="3849" width="9.140625" style="152"/>
    <col min="3850" max="3850" width="11.42578125" style="152" bestFit="1" customWidth="1"/>
    <col min="3851" max="4099" width="9.140625" style="152"/>
    <col min="4100" max="4100" width="27.28515625" style="152" customWidth="1"/>
    <col min="4101" max="4101" width="13.7109375" style="152" customWidth="1"/>
    <col min="4102" max="4102" width="12.7109375" style="152" customWidth="1"/>
    <col min="4103" max="4103" width="13.7109375" style="152" customWidth="1"/>
    <col min="4104" max="4104" width="15.42578125" style="152" customWidth="1"/>
    <col min="4105" max="4105" width="9.140625" style="152"/>
    <col min="4106" max="4106" width="11.42578125" style="152" bestFit="1" customWidth="1"/>
    <col min="4107" max="4355" width="9.140625" style="152"/>
    <col min="4356" max="4356" width="27.28515625" style="152" customWidth="1"/>
    <col min="4357" max="4357" width="13.7109375" style="152" customWidth="1"/>
    <col min="4358" max="4358" width="12.7109375" style="152" customWidth="1"/>
    <col min="4359" max="4359" width="13.7109375" style="152" customWidth="1"/>
    <col min="4360" max="4360" width="15.42578125" style="152" customWidth="1"/>
    <col min="4361" max="4361" width="9.140625" style="152"/>
    <col min="4362" max="4362" width="11.42578125" style="152" bestFit="1" customWidth="1"/>
    <col min="4363" max="4611" width="9.140625" style="152"/>
    <col min="4612" max="4612" width="27.28515625" style="152" customWidth="1"/>
    <col min="4613" max="4613" width="13.7109375" style="152" customWidth="1"/>
    <col min="4614" max="4614" width="12.7109375" style="152" customWidth="1"/>
    <col min="4615" max="4615" width="13.7109375" style="152" customWidth="1"/>
    <col min="4616" max="4616" width="15.42578125" style="152" customWidth="1"/>
    <col min="4617" max="4617" width="9.140625" style="152"/>
    <col min="4618" max="4618" width="11.42578125" style="152" bestFit="1" customWidth="1"/>
    <col min="4619" max="4867" width="9.140625" style="152"/>
    <col min="4868" max="4868" width="27.28515625" style="152" customWidth="1"/>
    <col min="4869" max="4869" width="13.7109375" style="152" customWidth="1"/>
    <col min="4870" max="4870" width="12.7109375" style="152" customWidth="1"/>
    <col min="4871" max="4871" width="13.7109375" style="152" customWidth="1"/>
    <col min="4872" max="4872" width="15.42578125" style="152" customWidth="1"/>
    <col min="4873" max="4873" width="9.140625" style="152"/>
    <col min="4874" max="4874" width="11.42578125" style="152" bestFit="1" customWidth="1"/>
    <col min="4875" max="5123" width="9.140625" style="152"/>
    <col min="5124" max="5124" width="27.28515625" style="152" customWidth="1"/>
    <col min="5125" max="5125" width="13.7109375" style="152" customWidth="1"/>
    <col min="5126" max="5126" width="12.7109375" style="152" customWidth="1"/>
    <col min="5127" max="5127" width="13.7109375" style="152" customWidth="1"/>
    <col min="5128" max="5128" width="15.42578125" style="152" customWidth="1"/>
    <col min="5129" max="5129" width="9.140625" style="152"/>
    <col min="5130" max="5130" width="11.42578125" style="152" bestFit="1" customWidth="1"/>
    <col min="5131" max="5379" width="9.140625" style="152"/>
    <col min="5380" max="5380" width="27.28515625" style="152" customWidth="1"/>
    <col min="5381" max="5381" width="13.7109375" style="152" customWidth="1"/>
    <col min="5382" max="5382" width="12.7109375" style="152" customWidth="1"/>
    <col min="5383" max="5383" width="13.7109375" style="152" customWidth="1"/>
    <col min="5384" max="5384" width="15.42578125" style="152" customWidth="1"/>
    <col min="5385" max="5385" width="9.140625" style="152"/>
    <col min="5386" max="5386" width="11.42578125" style="152" bestFit="1" customWidth="1"/>
    <col min="5387" max="5635" width="9.140625" style="152"/>
    <col min="5636" max="5636" width="27.28515625" style="152" customWidth="1"/>
    <col min="5637" max="5637" width="13.7109375" style="152" customWidth="1"/>
    <col min="5638" max="5638" width="12.7109375" style="152" customWidth="1"/>
    <col min="5639" max="5639" width="13.7109375" style="152" customWidth="1"/>
    <col min="5640" max="5640" width="15.42578125" style="152" customWidth="1"/>
    <col min="5641" max="5641" width="9.140625" style="152"/>
    <col min="5642" max="5642" width="11.42578125" style="152" bestFit="1" customWidth="1"/>
    <col min="5643" max="5891" width="9.140625" style="152"/>
    <col min="5892" max="5892" width="27.28515625" style="152" customWidth="1"/>
    <col min="5893" max="5893" width="13.7109375" style="152" customWidth="1"/>
    <col min="5894" max="5894" width="12.7109375" style="152" customWidth="1"/>
    <col min="5895" max="5895" width="13.7109375" style="152" customWidth="1"/>
    <col min="5896" max="5896" width="15.42578125" style="152" customWidth="1"/>
    <col min="5897" max="5897" width="9.140625" style="152"/>
    <col min="5898" max="5898" width="11.42578125" style="152" bestFit="1" customWidth="1"/>
    <col min="5899" max="6147" width="9.140625" style="152"/>
    <col min="6148" max="6148" width="27.28515625" style="152" customWidth="1"/>
    <col min="6149" max="6149" width="13.7109375" style="152" customWidth="1"/>
    <col min="6150" max="6150" width="12.7109375" style="152" customWidth="1"/>
    <col min="6151" max="6151" width="13.7109375" style="152" customWidth="1"/>
    <col min="6152" max="6152" width="15.42578125" style="152" customWidth="1"/>
    <col min="6153" max="6153" width="9.140625" style="152"/>
    <col min="6154" max="6154" width="11.42578125" style="152" bestFit="1" customWidth="1"/>
    <col min="6155" max="6403" width="9.140625" style="152"/>
    <col min="6404" max="6404" width="27.28515625" style="152" customWidth="1"/>
    <col min="6405" max="6405" width="13.7109375" style="152" customWidth="1"/>
    <col min="6406" max="6406" width="12.7109375" style="152" customWidth="1"/>
    <col min="6407" max="6407" width="13.7109375" style="152" customWidth="1"/>
    <col min="6408" max="6408" width="15.42578125" style="152" customWidth="1"/>
    <col min="6409" max="6409" width="9.140625" style="152"/>
    <col min="6410" max="6410" width="11.42578125" style="152" bestFit="1" customWidth="1"/>
    <col min="6411" max="6659" width="9.140625" style="152"/>
    <col min="6660" max="6660" width="27.28515625" style="152" customWidth="1"/>
    <col min="6661" max="6661" width="13.7109375" style="152" customWidth="1"/>
    <col min="6662" max="6662" width="12.7109375" style="152" customWidth="1"/>
    <col min="6663" max="6663" width="13.7109375" style="152" customWidth="1"/>
    <col min="6664" max="6664" width="15.42578125" style="152" customWidth="1"/>
    <col min="6665" max="6665" width="9.140625" style="152"/>
    <col min="6666" max="6666" width="11.42578125" style="152" bestFit="1" customWidth="1"/>
    <col min="6667" max="6915" width="9.140625" style="152"/>
    <col min="6916" max="6916" width="27.28515625" style="152" customWidth="1"/>
    <col min="6917" max="6917" width="13.7109375" style="152" customWidth="1"/>
    <col min="6918" max="6918" width="12.7109375" style="152" customWidth="1"/>
    <col min="6919" max="6919" width="13.7109375" style="152" customWidth="1"/>
    <col min="6920" max="6920" width="15.42578125" style="152" customWidth="1"/>
    <col min="6921" max="6921" width="9.140625" style="152"/>
    <col min="6922" max="6922" width="11.42578125" style="152" bestFit="1" customWidth="1"/>
    <col min="6923" max="7171" width="9.140625" style="152"/>
    <col min="7172" max="7172" width="27.28515625" style="152" customWidth="1"/>
    <col min="7173" max="7173" width="13.7109375" style="152" customWidth="1"/>
    <col min="7174" max="7174" width="12.7109375" style="152" customWidth="1"/>
    <col min="7175" max="7175" width="13.7109375" style="152" customWidth="1"/>
    <col min="7176" max="7176" width="15.42578125" style="152" customWidth="1"/>
    <col min="7177" max="7177" width="9.140625" style="152"/>
    <col min="7178" max="7178" width="11.42578125" style="152" bestFit="1" customWidth="1"/>
    <col min="7179" max="7427" width="9.140625" style="152"/>
    <col min="7428" max="7428" width="27.28515625" style="152" customWidth="1"/>
    <col min="7429" max="7429" width="13.7109375" style="152" customWidth="1"/>
    <col min="7430" max="7430" width="12.7109375" style="152" customWidth="1"/>
    <col min="7431" max="7431" width="13.7109375" style="152" customWidth="1"/>
    <col min="7432" max="7432" width="15.42578125" style="152" customWidth="1"/>
    <col min="7433" max="7433" width="9.140625" style="152"/>
    <col min="7434" max="7434" width="11.42578125" style="152" bestFit="1" customWidth="1"/>
    <col min="7435" max="7683" width="9.140625" style="152"/>
    <col min="7684" max="7684" width="27.28515625" style="152" customWidth="1"/>
    <col min="7685" max="7685" width="13.7109375" style="152" customWidth="1"/>
    <col min="7686" max="7686" width="12.7109375" style="152" customWidth="1"/>
    <col min="7687" max="7687" width="13.7109375" style="152" customWidth="1"/>
    <col min="7688" max="7688" width="15.42578125" style="152" customWidth="1"/>
    <col min="7689" max="7689" width="9.140625" style="152"/>
    <col min="7690" max="7690" width="11.42578125" style="152" bestFit="1" customWidth="1"/>
    <col min="7691" max="7939" width="9.140625" style="152"/>
    <col min="7940" max="7940" width="27.28515625" style="152" customWidth="1"/>
    <col min="7941" max="7941" width="13.7109375" style="152" customWidth="1"/>
    <col min="7942" max="7942" width="12.7109375" style="152" customWidth="1"/>
    <col min="7943" max="7943" width="13.7109375" style="152" customWidth="1"/>
    <col min="7944" max="7944" width="15.42578125" style="152" customWidth="1"/>
    <col min="7945" max="7945" width="9.140625" style="152"/>
    <col min="7946" max="7946" width="11.42578125" style="152" bestFit="1" customWidth="1"/>
    <col min="7947" max="8195" width="9.140625" style="152"/>
    <col min="8196" max="8196" width="27.28515625" style="152" customWidth="1"/>
    <col min="8197" max="8197" width="13.7109375" style="152" customWidth="1"/>
    <col min="8198" max="8198" width="12.7109375" style="152" customWidth="1"/>
    <col min="8199" max="8199" width="13.7109375" style="152" customWidth="1"/>
    <col min="8200" max="8200" width="15.42578125" style="152" customWidth="1"/>
    <col min="8201" max="8201" width="9.140625" style="152"/>
    <col min="8202" max="8202" width="11.42578125" style="152" bestFit="1" customWidth="1"/>
    <col min="8203" max="8451" width="9.140625" style="152"/>
    <col min="8452" max="8452" width="27.28515625" style="152" customWidth="1"/>
    <col min="8453" max="8453" width="13.7109375" style="152" customWidth="1"/>
    <col min="8454" max="8454" width="12.7109375" style="152" customWidth="1"/>
    <col min="8455" max="8455" width="13.7109375" style="152" customWidth="1"/>
    <col min="8456" max="8456" width="15.42578125" style="152" customWidth="1"/>
    <col min="8457" max="8457" width="9.140625" style="152"/>
    <col min="8458" max="8458" width="11.42578125" style="152" bestFit="1" customWidth="1"/>
    <col min="8459" max="8707" width="9.140625" style="152"/>
    <col min="8708" max="8708" width="27.28515625" style="152" customWidth="1"/>
    <col min="8709" max="8709" width="13.7109375" style="152" customWidth="1"/>
    <col min="8710" max="8710" width="12.7109375" style="152" customWidth="1"/>
    <col min="8711" max="8711" width="13.7109375" style="152" customWidth="1"/>
    <col min="8712" max="8712" width="15.42578125" style="152" customWidth="1"/>
    <col min="8713" max="8713" width="9.140625" style="152"/>
    <col min="8714" max="8714" width="11.42578125" style="152" bestFit="1" customWidth="1"/>
    <col min="8715" max="8963" width="9.140625" style="152"/>
    <col min="8964" max="8964" width="27.28515625" style="152" customWidth="1"/>
    <col min="8965" max="8965" width="13.7109375" style="152" customWidth="1"/>
    <col min="8966" max="8966" width="12.7109375" style="152" customWidth="1"/>
    <col min="8967" max="8967" width="13.7109375" style="152" customWidth="1"/>
    <col min="8968" max="8968" width="15.42578125" style="152" customWidth="1"/>
    <col min="8969" max="8969" width="9.140625" style="152"/>
    <col min="8970" max="8970" width="11.42578125" style="152" bestFit="1" customWidth="1"/>
    <col min="8971" max="9219" width="9.140625" style="152"/>
    <col min="9220" max="9220" width="27.28515625" style="152" customWidth="1"/>
    <col min="9221" max="9221" width="13.7109375" style="152" customWidth="1"/>
    <col min="9222" max="9222" width="12.7109375" style="152" customWidth="1"/>
    <col min="9223" max="9223" width="13.7109375" style="152" customWidth="1"/>
    <col min="9224" max="9224" width="15.42578125" style="152" customWidth="1"/>
    <col min="9225" max="9225" width="9.140625" style="152"/>
    <col min="9226" max="9226" width="11.42578125" style="152" bestFit="1" customWidth="1"/>
    <col min="9227" max="9475" width="9.140625" style="152"/>
    <col min="9476" max="9476" width="27.28515625" style="152" customWidth="1"/>
    <col min="9477" max="9477" width="13.7109375" style="152" customWidth="1"/>
    <col min="9478" max="9478" width="12.7109375" style="152" customWidth="1"/>
    <col min="9479" max="9479" width="13.7109375" style="152" customWidth="1"/>
    <col min="9480" max="9480" width="15.42578125" style="152" customWidth="1"/>
    <col min="9481" max="9481" width="9.140625" style="152"/>
    <col min="9482" max="9482" width="11.42578125" style="152" bestFit="1" customWidth="1"/>
    <col min="9483" max="9731" width="9.140625" style="152"/>
    <col min="9732" max="9732" width="27.28515625" style="152" customWidth="1"/>
    <col min="9733" max="9733" width="13.7109375" style="152" customWidth="1"/>
    <col min="9734" max="9734" width="12.7109375" style="152" customWidth="1"/>
    <col min="9735" max="9735" width="13.7109375" style="152" customWidth="1"/>
    <col min="9736" max="9736" width="15.42578125" style="152" customWidth="1"/>
    <col min="9737" max="9737" width="9.140625" style="152"/>
    <col min="9738" max="9738" width="11.42578125" style="152" bestFit="1" customWidth="1"/>
    <col min="9739" max="9987" width="9.140625" style="152"/>
    <col min="9988" max="9988" width="27.28515625" style="152" customWidth="1"/>
    <col min="9989" max="9989" width="13.7109375" style="152" customWidth="1"/>
    <col min="9990" max="9990" width="12.7109375" style="152" customWidth="1"/>
    <col min="9991" max="9991" width="13.7109375" style="152" customWidth="1"/>
    <col min="9992" max="9992" width="15.42578125" style="152" customWidth="1"/>
    <col min="9993" max="9993" width="9.140625" style="152"/>
    <col min="9994" max="9994" width="11.42578125" style="152" bestFit="1" customWidth="1"/>
    <col min="9995" max="10243" width="9.140625" style="152"/>
    <col min="10244" max="10244" width="27.28515625" style="152" customWidth="1"/>
    <col min="10245" max="10245" width="13.7109375" style="152" customWidth="1"/>
    <col min="10246" max="10246" width="12.7109375" style="152" customWidth="1"/>
    <col min="10247" max="10247" width="13.7109375" style="152" customWidth="1"/>
    <col min="10248" max="10248" width="15.42578125" style="152" customWidth="1"/>
    <col min="10249" max="10249" width="9.140625" style="152"/>
    <col min="10250" max="10250" width="11.42578125" style="152" bestFit="1" customWidth="1"/>
    <col min="10251" max="10499" width="9.140625" style="152"/>
    <col min="10500" max="10500" width="27.28515625" style="152" customWidth="1"/>
    <col min="10501" max="10501" width="13.7109375" style="152" customWidth="1"/>
    <col min="10502" max="10502" width="12.7109375" style="152" customWidth="1"/>
    <col min="10503" max="10503" width="13.7109375" style="152" customWidth="1"/>
    <col min="10504" max="10504" width="15.42578125" style="152" customWidth="1"/>
    <col min="10505" max="10505" width="9.140625" style="152"/>
    <col min="10506" max="10506" width="11.42578125" style="152" bestFit="1" customWidth="1"/>
    <col min="10507" max="10755" width="9.140625" style="152"/>
    <col min="10756" max="10756" width="27.28515625" style="152" customWidth="1"/>
    <col min="10757" max="10757" width="13.7109375" style="152" customWidth="1"/>
    <col min="10758" max="10758" width="12.7109375" style="152" customWidth="1"/>
    <col min="10759" max="10759" width="13.7109375" style="152" customWidth="1"/>
    <col min="10760" max="10760" width="15.42578125" style="152" customWidth="1"/>
    <col min="10761" max="10761" width="9.140625" style="152"/>
    <col min="10762" max="10762" width="11.42578125" style="152" bestFit="1" customWidth="1"/>
    <col min="10763" max="11011" width="9.140625" style="152"/>
    <col min="11012" max="11012" width="27.28515625" style="152" customWidth="1"/>
    <col min="11013" max="11013" width="13.7109375" style="152" customWidth="1"/>
    <col min="11014" max="11014" width="12.7109375" style="152" customWidth="1"/>
    <col min="11015" max="11015" width="13.7109375" style="152" customWidth="1"/>
    <col min="11016" max="11016" width="15.42578125" style="152" customWidth="1"/>
    <col min="11017" max="11017" width="9.140625" style="152"/>
    <col min="11018" max="11018" width="11.42578125" style="152" bestFit="1" customWidth="1"/>
    <col min="11019" max="11267" width="9.140625" style="152"/>
    <col min="11268" max="11268" width="27.28515625" style="152" customWidth="1"/>
    <col min="11269" max="11269" width="13.7109375" style="152" customWidth="1"/>
    <col min="11270" max="11270" width="12.7109375" style="152" customWidth="1"/>
    <col min="11271" max="11271" width="13.7109375" style="152" customWidth="1"/>
    <col min="11272" max="11272" width="15.42578125" style="152" customWidth="1"/>
    <col min="11273" max="11273" width="9.140625" style="152"/>
    <col min="11274" max="11274" width="11.42578125" style="152" bestFit="1" customWidth="1"/>
    <col min="11275" max="11523" width="9.140625" style="152"/>
    <col min="11524" max="11524" width="27.28515625" style="152" customWidth="1"/>
    <col min="11525" max="11525" width="13.7109375" style="152" customWidth="1"/>
    <col min="11526" max="11526" width="12.7109375" style="152" customWidth="1"/>
    <col min="11527" max="11527" width="13.7109375" style="152" customWidth="1"/>
    <col min="11528" max="11528" width="15.42578125" style="152" customWidth="1"/>
    <col min="11529" max="11529" width="9.140625" style="152"/>
    <col min="11530" max="11530" width="11.42578125" style="152" bestFit="1" customWidth="1"/>
    <col min="11531" max="11779" width="9.140625" style="152"/>
    <col min="11780" max="11780" width="27.28515625" style="152" customWidth="1"/>
    <col min="11781" max="11781" width="13.7109375" style="152" customWidth="1"/>
    <col min="11782" max="11782" width="12.7109375" style="152" customWidth="1"/>
    <col min="11783" max="11783" width="13.7109375" style="152" customWidth="1"/>
    <col min="11784" max="11784" width="15.42578125" style="152" customWidth="1"/>
    <col min="11785" max="11785" width="9.140625" style="152"/>
    <col min="11786" max="11786" width="11.42578125" style="152" bestFit="1" customWidth="1"/>
    <col min="11787" max="12035" width="9.140625" style="152"/>
    <col min="12036" max="12036" width="27.28515625" style="152" customWidth="1"/>
    <col min="12037" max="12037" width="13.7109375" style="152" customWidth="1"/>
    <col min="12038" max="12038" width="12.7109375" style="152" customWidth="1"/>
    <col min="12039" max="12039" width="13.7109375" style="152" customWidth="1"/>
    <col min="12040" max="12040" width="15.42578125" style="152" customWidth="1"/>
    <col min="12041" max="12041" width="9.140625" style="152"/>
    <col min="12042" max="12042" width="11.42578125" style="152" bestFit="1" customWidth="1"/>
    <col min="12043" max="12291" width="9.140625" style="152"/>
    <col min="12292" max="12292" width="27.28515625" style="152" customWidth="1"/>
    <col min="12293" max="12293" width="13.7109375" style="152" customWidth="1"/>
    <col min="12294" max="12294" width="12.7109375" style="152" customWidth="1"/>
    <col min="12295" max="12295" width="13.7109375" style="152" customWidth="1"/>
    <col min="12296" max="12296" width="15.42578125" style="152" customWidth="1"/>
    <col min="12297" max="12297" width="9.140625" style="152"/>
    <col min="12298" max="12298" width="11.42578125" style="152" bestFit="1" customWidth="1"/>
    <col min="12299" max="12547" width="9.140625" style="152"/>
    <col min="12548" max="12548" width="27.28515625" style="152" customWidth="1"/>
    <col min="12549" max="12549" width="13.7109375" style="152" customWidth="1"/>
    <col min="12550" max="12550" width="12.7109375" style="152" customWidth="1"/>
    <col min="12551" max="12551" width="13.7109375" style="152" customWidth="1"/>
    <col min="12552" max="12552" width="15.42578125" style="152" customWidth="1"/>
    <col min="12553" max="12553" width="9.140625" style="152"/>
    <col min="12554" max="12554" width="11.42578125" style="152" bestFit="1" customWidth="1"/>
    <col min="12555" max="12803" width="9.140625" style="152"/>
    <col min="12804" max="12804" width="27.28515625" style="152" customWidth="1"/>
    <col min="12805" max="12805" width="13.7109375" style="152" customWidth="1"/>
    <col min="12806" max="12806" width="12.7109375" style="152" customWidth="1"/>
    <col min="12807" max="12807" width="13.7109375" style="152" customWidth="1"/>
    <col min="12808" max="12808" width="15.42578125" style="152" customWidth="1"/>
    <col min="12809" max="12809" width="9.140625" style="152"/>
    <col min="12810" max="12810" width="11.42578125" style="152" bestFit="1" customWidth="1"/>
    <col min="12811" max="13059" width="9.140625" style="152"/>
    <col min="13060" max="13060" width="27.28515625" style="152" customWidth="1"/>
    <col min="13061" max="13061" width="13.7109375" style="152" customWidth="1"/>
    <col min="13062" max="13062" width="12.7109375" style="152" customWidth="1"/>
    <col min="13063" max="13063" width="13.7109375" style="152" customWidth="1"/>
    <col min="13064" max="13064" width="15.42578125" style="152" customWidth="1"/>
    <col min="13065" max="13065" width="9.140625" style="152"/>
    <col min="13066" max="13066" width="11.42578125" style="152" bestFit="1" customWidth="1"/>
    <col min="13067" max="13315" width="9.140625" style="152"/>
    <col min="13316" max="13316" width="27.28515625" style="152" customWidth="1"/>
    <col min="13317" max="13317" width="13.7109375" style="152" customWidth="1"/>
    <col min="13318" max="13318" width="12.7109375" style="152" customWidth="1"/>
    <col min="13319" max="13319" width="13.7109375" style="152" customWidth="1"/>
    <col min="13320" max="13320" width="15.42578125" style="152" customWidth="1"/>
    <col min="13321" max="13321" width="9.140625" style="152"/>
    <col min="13322" max="13322" width="11.42578125" style="152" bestFit="1" customWidth="1"/>
    <col min="13323" max="13571" width="9.140625" style="152"/>
    <col min="13572" max="13572" width="27.28515625" style="152" customWidth="1"/>
    <col min="13573" max="13573" width="13.7109375" style="152" customWidth="1"/>
    <col min="13574" max="13574" width="12.7109375" style="152" customWidth="1"/>
    <col min="13575" max="13575" width="13.7109375" style="152" customWidth="1"/>
    <col min="13576" max="13576" width="15.42578125" style="152" customWidth="1"/>
    <col min="13577" max="13577" width="9.140625" style="152"/>
    <col min="13578" max="13578" width="11.42578125" style="152" bestFit="1" customWidth="1"/>
    <col min="13579" max="13827" width="9.140625" style="152"/>
    <col min="13828" max="13828" width="27.28515625" style="152" customWidth="1"/>
    <col min="13829" max="13829" width="13.7109375" style="152" customWidth="1"/>
    <col min="13830" max="13830" width="12.7109375" style="152" customWidth="1"/>
    <col min="13831" max="13831" width="13.7109375" style="152" customWidth="1"/>
    <col min="13832" max="13832" width="15.42578125" style="152" customWidth="1"/>
    <col min="13833" max="13833" width="9.140625" style="152"/>
    <col min="13834" max="13834" width="11.42578125" style="152" bestFit="1" customWidth="1"/>
    <col min="13835" max="14083" width="9.140625" style="152"/>
    <col min="14084" max="14084" width="27.28515625" style="152" customWidth="1"/>
    <col min="14085" max="14085" width="13.7109375" style="152" customWidth="1"/>
    <col min="14086" max="14086" width="12.7109375" style="152" customWidth="1"/>
    <col min="14087" max="14087" width="13.7109375" style="152" customWidth="1"/>
    <col min="14088" max="14088" width="15.42578125" style="152" customWidth="1"/>
    <col min="14089" max="14089" width="9.140625" style="152"/>
    <col min="14090" max="14090" width="11.42578125" style="152" bestFit="1" customWidth="1"/>
    <col min="14091" max="14339" width="9.140625" style="152"/>
    <col min="14340" max="14340" width="27.28515625" style="152" customWidth="1"/>
    <col min="14341" max="14341" width="13.7109375" style="152" customWidth="1"/>
    <col min="14342" max="14342" width="12.7109375" style="152" customWidth="1"/>
    <col min="14343" max="14343" width="13.7109375" style="152" customWidth="1"/>
    <col min="14344" max="14344" width="15.42578125" style="152" customWidth="1"/>
    <col min="14345" max="14345" width="9.140625" style="152"/>
    <col min="14346" max="14346" width="11.42578125" style="152" bestFit="1" customWidth="1"/>
    <col min="14347" max="14595" width="9.140625" style="152"/>
    <col min="14596" max="14596" width="27.28515625" style="152" customWidth="1"/>
    <col min="14597" max="14597" width="13.7109375" style="152" customWidth="1"/>
    <col min="14598" max="14598" width="12.7109375" style="152" customWidth="1"/>
    <col min="14599" max="14599" width="13.7109375" style="152" customWidth="1"/>
    <col min="14600" max="14600" width="15.42578125" style="152" customWidth="1"/>
    <col min="14601" max="14601" width="9.140625" style="152"/>
    <col min="14602" max="14602" width="11.42578125" style="152" bestFit="1" customWidth="1"/>
    <col min="14603" max="14851" width="9.140625" style="152"/>
    <col min="14852" max="14852" width="27.28515625" style="152" customWidth="1"/>
    <col min="14853" max="14853" width="13.7109375" style="152" customWidth="1"/>
    <col min="14854" max="14854" width="12.7109375" style="152" customWidth="1"/>
    <col min="14855" max="14855" width="13.7109375" style="152" customWidth="1"/>
    <col min="14856" max="14856" width="15.42578125" style="152" customWidth="1"/>
    <col min="14857" max="14857" width="9.140625" style="152"/>
    <col min="14858" max="14858" width="11.42578125" style="152" bestFit="1" customWidth="1"/>
    <col min="14859" max="15107" width="9.140625" style="152"/>
    <col min="15108" max="15108" width="27.28515625" style="152" customWidth="1"/>
    <col min="15109" max="15109" width="13.7109375" style="152" customWidth="1"/>
    <col min="15110" max="15110" width="12.7109375" style="152" customWidth="1"/>
    <col min="15111" max="15111" width="13.7109375" style="152" customWidth="1"/>
    <col min="15112" max="15112" width="15.42578125" style="152" customWidth="1"/>
    <col min="15113" max="15113" width="9.140625" style="152"/>
    <col min="15114" max="15114" width="11.42578125" style="152" bestFit="1" customWidth="1"/>
    <col min="15115" max="15363" width="9.140625" style="152"/>
    <col min="15364" max="15364" width="27.28515625" style="152" customWidth="1"/>
    <col min="15365" max="15365" width="13.7109375" style="152" customWidth="1"/>
    <col min="15366" max="15366" width="12.7109375" style="152" customWidth="1"/>
    <col min="15367" max="15367" width="13.7109375" style="152" customWidth="1"/>
    <col min="15368" max="15368" width="15.42578125" style="152" customWidth="1"/>
    <col min="15369" max="15369" width="9.140625" style="152"/>
    <col min="15370" max="15370" width="11.42578125" style="152" bestFit="1" customWidth="1"/>
    <col min="15371" max="15619" width="9.140625" style="152"/>
    <col min="15620" max="15620" width="27.28515625" style="152" customWidth="1"/>
    <col min="15621" max="15621" width="13.7109375" style="152" customWidth="1"/>
    <col min="15622" max="15622" width="12.7109375" style="152" customWidth="1"/>
    <col min="15623" max="15623" width="13.7109375" style="152" customWidth="1"/>
    <col min="15624" max="15624" width="15.42578125" style="152" customWidth="1"/>
    <col min="15625" max="15625" width="9.140625" style="152"/>
    <col min="15626" max="15626" width="11.42578125" style="152" bestFit="1" customWidth="1"/>
    <col min="15627" max="15875" width="9.140625" style="152"/>
    <col min="15876" max="15876" width="27.28515625" style="152" customWidth="1"/>
    <col min="15877" max="15877" width="13.7109375" style="152" customWidth="1"/>
    <col min="15878" max="15878" width="12.7109375" style="152" customWidth="1"/>
    <col min="15879" max="15879" width="13.7109375" style="152" customWidth="1"/>
    <col min="15880" max="15880" width="15.42578125" style="152" customWidth="1"/>
    <col min="15881" max="15881" width="9.140625" style="152"/>
    <col min="15882" max="15882" width="11.42578125" style="152" bestFit="1" customWidth="1"/>
    <col min="15883" max="16131" width="9.140625" style="152"/>
    <col min="16132" max="16132" width="27.28515625" style="152" customWidth="1"/>
    <col min="16133" max="16133" width="13.7109375" style="152" customWidth="1"/>
    <col min="16134" max="16134" width="12.7109375" style="152" customWidth="1"/>
    <col min="16135" max="16135" width="13.7109375" style="152" customWidth="1"/>
    <col min="16136" max="16136" width="15.42578125" style="152" customWidth="1"/>
    <col min="16137" max="16137" width="9.140625" style="152"/>
    <col min="16138" max="16138" width="11.42578125" style="152" bestFit="1" customWidth="1"/>
    <col min="16139" max="16384" width="9.140625" style="152"/>
  </cols>
  <sheetData>
    <row r="1" spans="1:8" x14ac:dyDescent="0.3">
      <c r="A1" s="59" t="s">
        <v>70</v>
      </c>
      <c r="B1" s="59"/>
      <c r="C1" s="59"/>
      <c r="D1" s="151"/>
      <c r="E1" s="151"/>
      <c r="F1" s="151"/>
      <c r="G1" s="151"/>
      <c r="H1" s="151"/>
    </row>
    <row r="2" spans="1:8" x14ac:dyDescent="0.3">
      <c r="A2" s="59" t="s">
        <v>71</v>
      </c>
      <c r="B2" s="59"/>
      <c r="C2" s="59"/>
      <c r="D2" s="151"/>
      <c r="E2" s="151"/>
      <c r="F2" s="151"/>
      <c r="G2" s="151"/>
      <c r="H2" s="151"/>
    </row>
    <row r="3" spans="1:8" x14ac:dyDescent="0.3">
      <c r="A3" s="59" t="s">
        <v>72</v>
      </c>
      <c r="B3" s="59"/>
      <c r="C3" s="59"/>
      <c r="D3" s="151"/>
      <c r="E3" s="151"/>
      <c r="F3" s="151"/>
      <c r="G3" s="151"/>
      <c r="H3" s="151"/>
    </row>
    <row r="4" spans="1:8" x14ac:dyDescent="0.3">
      <c r="A4" s="151"/>
      <c r="B4" s="151"/>
      <c r="C4" s="151"/>
      <c r="D4" s="151"/>
      <c r="E4" s="151"/>
      <c r="F4" s="151"/>
      <c r="G4" s="151"/>
      <c r="H4" s="151"/>
    </row>
    <row r="5" spans="1:8" x14ac:dyDescent="0.3">
      <c r="A5" s="354" t="s">
        <v>205</v>
      </c>
      <c r="B5" s="354"/>
      <c r="C5" s="354"/>
      <c r="D5" s="354"/>
      <c r="E5" s="354"/>
      <c r="F5" s="354"/>
      <c r="G5" s="354"/>
      <c r="H5" s="354"/>
    </row>
    <row r="6" spans="1:8" x14ac:dyDescent="0.3">
      <c r="A6" s="355" t="s">
        <v>206</v>
      </c>
      <c r="B6" s="355"/>
      <c r="C6" s="355"/>
      <c r="D6" s="355"/>
      <c r="E6" s="355"/>
      <c r="F6" s="355"/>
      <c r="G6" s="355"/>
      <c r="H6" s="355"/>
    </row>
    <row r="7" spans="1:8" x14ac:dyDescent="0.3">
      <c r="A7" s="337" t="s">
        <v>207</v>
      </c>
      <c r="B7" s="337"/>
      <c r="C7" s="337"/>
      <c r="D7" s="337"/>
      <c r="E7" s="337" t="s">
        <v>122</v>
      </c>
      <c r="F7" s="337"/>
      <c r="G7" s="337" t="s">
        <v>208</v>
      </c>
      <c r="H7" s="337"/>
    </row>
    <row r="8" spans="1:8" x14ac:dyDescent="0.3">
      <c r="A8" s="335" t="s">
        <v>209</v>
      </c>
      <c r="B8" s="335"/>
      <c r="C8" s="335"/>
      <c r="D8" s="335"/>
      <c r="E8" s="348"/>
      <c r="F8" s="348"/>
      <c r="G8" s="349">
        <f>E8*12</f>
        <v>0</v>
      </c>
      <c r="H8" s="350"/>
    </row>
    <row r="9" spans="1:8" x14ac:dyDescent="0.3">
      <c r="A9" s="335" t="s">
        <v>210</v>
      </c>
      <c r="B9" s="335"/>
      <c r="C9" s="335"/>
      <c r="D9" s="335"/>
      <c r="E9" s="348"/>
      <c r="F9" s="348"/>
      <c r="G9" s="349">
        <f t="shared" ref="G9:G15" si="0">E9*12</f>
        <v>0</v>
      </c>
      <c r="H9" s="350"/>
    </row>
    <row r="10" spans="1:8" x14ac:dyDescent="0.3">
      <c r="A10" s="335" t="s">
        <v>211</v>
      </c>
      <c r="B10" s="335"/>
      <c r="C10" s="335"/>
      <c r="D10" s="335"/>
      <c r="E10" s="348"/>
      <c r="F10" s="348"/>
      <c r="G10" s="349">
        <f t="shared" si="0"/>
        <v>0</v>
      </c>
      <c r="H10" s="350"/>
    </row>
    <row r="11" spans="1:8" x14ac:dyDescent="0.3">
      <c r="A11" s="335" t="s">
        <v>212</v>
      </c>
      <c r="B11" s="335"/>
      <c r="C11" s="335"/>
      <c r="D11" s="335"/>
      <c r="E11" s="348"/>
      <c r="F11" s="348"/>
      <c r="G11" s="349">
        <f t="shared" si="0"/>
        <v>0</v>
      </c>
      <c r="H11" s="350"/>
    </row>
    <row r="12" spans="1:8" x14ac:dyDescent="0.3">
      <c r="A12" s="335" t="s">
        <v>213</v>
      </c>
      <c r="B12" s="335"/>
      <c r="C12" s="335"/>
      <c r="D12" s="335"/>
      <c r="E12" s="348"/>
      <c r="F12" s="348"/>
      <c r="G12" s="349">
        <f t="shared" si="0"/>
        <v>0</v>
      </c>
      <c r="H12" s="350"/>
    </row>
    <row r="13" spans="1:8" x14ac:dyDescent="0.3">
      <c r="A13" s="335" t="s">
        <v>214</v>
      </c>
      <c r="B13" s="335"/>
      <c r="C13" s="335"/>
      <c r="D13" s="335"/>
      <c r="E13" s="348"/>
      <c r="F13" s="348"/>
      <c r="G13" s="349">
        <f t="shared" si="0"/>
        <v>0</v>
      </c>
      <c r="H13" s="350"/>
    </row>
    <row r="14" spans="1:8" x14ac:dyDescent="0.3">
      <c r="A14" s="335" t="s">
        <v>215</v>
      </c>
      <c r="B14" s="335"/>
      <c r="C14" s="335"/>
      <c r="D14" s="335"/>
      <c r="E14" s="348"/>
      <c r="F14" s="348"/>
      <c r="G14" s="349">
        <f t="shared" si="0"/>
        <v>0</v>
      </c>
      <c r="H14" s="350"/>
    </row>
    <row r="15" spans="1:8" x14ac:dyDescent="0.3">
      <c r="A15" s="335" t="s">
        <v>216</v>
      </c>
      <c r="B15" s="335"/>
      <c r="C15" s="335"/>
      <c r="D15" s="335"/>
      <c r="E15" s="348"/>
      <c r="F15" s="348"/>
      <c r="G15" s="349">
        <f t="shared" si="0"/>
        <v>0</v>
      </c>
      <c r="H15" s="350"/>
    </row>
    <row r="16" spans="1:8" x14ac:dyDescent="0.3">
      <c r="A16" s="351" t="s">
        <v>79</v>
      </c>
      <c r="B16" s="351"/>
      <c r="C16" s="351"/>
      <c r="D16" s="351"/>
      <c r="E16" s="352">
        <f>SUM(E8:F15)</f>
        <v>0</v>
      </c>
      <c r="F16" s="352"/>
      <c r="G16" s="353">
        <f>E16*12</f>
        <v>0</v>
      </c>
      <c r="H16" s="351"/>
    </row>
    <row r="17" spans="1:10" x14ac:dyDescent="0.3">
      <c r="A17" s="347" t="s">
        <v>257</v>
      </c>
      <c r="B17" s="337"/>
      <c r="C17" s="337"/>
      <c r="D17" s="337"/>
      <c r="E17" s="337"/>
      <c r="F17" s="337"/>
      <c r="G17" s="337"/>
      <c r="H17" s="337"/>
    </row>
    <row r="18" spans="1:10" x14ac:dyDescent="0.3">
      <c r="A18" s="337" t="s">
        <v>218</v>
      </c>
      <c r="B18" s="337"/>
      <c r="C18" s="337"/>
      <c r="D18" s="337"/>
      <c r="E18" s="337"/>
      <c r="F18" s="337"/>
      <c r="G18" s="337"/>
      <c r="H18" s="337"/>
    </row>
    <row r="19" spans="1:10" x14ac:dyDescent="0.3">
      <c r="A19" s="376" t="s">
        <v>219</v>
      </c>
      <c r="B19" s="376"/>
      <c r="C19" s="376"/>
      <c r="D19" s="376"/>
      <c r="E19" s="376"/>
      <c r="F19" s="376" t="s">
        <v>220</v>
      </c>
      <c r="G19" s="376"/>
      <c r="H19" s="376"/>
    </row>
    <row r="20" spans="1:10" x14ac:dyDescent="0.3">
      <c r="A20" s="377" t="s">
        <v>221</v>
      </c>
      <c r="B20" s="377"/>
      <c r="C20" s="377"/>
      <c r="D20" s="377"/>
      <c r="E20" s="377"/>
      <c r="F20" s="378"/>
      <c r="G20" s="378"/>
      <c r="H20" s="378"/>
      <c r="J20" s="153"/>
    </row>
    <row r="21" spans="1:10" x14ac:dyDescent="0.3">
      <c r="A21" s="377" t="s">
        <v>222</v>
      </c>
      <c r="B21" s="377"/>
      <c r="C21" s="377"/>
      <c r="D21" s="377"/>
      <c r="E21" s="377"/>
      <c r="F21" s="345"/>
      <c r="G21" s="345"/>
      <c r="H21" s="345"/>
    </row>
    <row r="22" spans="1:10" x14ac:dyDescent="0.3">
      <c r="A22" s="377" t="s">
        <v>223</v>
      </c>
      <c r="B22" s="377"/>
      <c r="C22" s="377"/>
      <c r="D22" s="377"/>
      <c r="E22" s="377"/>
      <c r="F22" s="379"/>
      <c r="G22" s="379"/>
      <c r="H22" s="379"/>
    </row>
    <row r="23" spans="1:10" x14ac:dyDescent="0.3">
      <c r="A23" s="376" t="s">
        <v>224</v>
      </c>
      <c r="B23" s="376"/>
      <c r="C23" s="376"/>
      <c r="D23" s="376"/>
      <c r="E23" s="376"/>
      <c r="F23" s="378" t="e">
        <f>(F20-(F20*F22))/F21</f>
        <v>#DIV/0!</v>
      </c>
      <c r="G23" s="378"/>
      <c r="H23" s="378"/>
    </row>
    <row r="24" spans="1:10" x14ac:dyDescent="0.3">
      <c r="A24" s="380"/>
      <c r="B24" s="381"/>
      <c r="C24" s="381"/>
      <c r="D24" s="381"/>
      <c r="E24" s="381"/>
      <c r="F24" s="381"/>
      <c r="G24" s="381"/>
      <c r="H24" s="382"/>
    </row>
    <row r="25" spans="1:10" x14ac:dyDescent="0.3">
      <c r="A25" s="376" t="s">
        <v>225</v>
      </c>
      <c r="B25" s="376"/>
      <c r="C25" s="376"/>
      <c r="D25" s="376"/>
      <c r="E25" s="376"/>
      <c r="F25" s="376"/>
      <c r="G25" s="376"/>
      <c r="H25" s="376"/>
    </row>
    <row r="26" spans="1:10" x14ac:dyDescent="0.3">
      <c r="A26" s="376" t="s">
        <v>219</v>
      </c>
      <c r="B26" s="376"/>
      <c r="C26" s="376"/>
      <c r="D26" s="376"/>
      <c r="E26" s="376"/>
      <c r="F26" s="376" t="s">
        <v>220</v>
      </c>
      <c r="G26" s="376"/>
      <c r="H26" s="376"/>
    </row>
    <row r="27" spans="1:10" x14ac:dyDescent="0.3">
      <c r="A27" s="377" t="s">
        <v>226</v>
      </c>
      <c r="B27" s="377"/>
      <c r="C27" s="377"/>
      <c r="D27" s="377"/>
      <c r="E27" s="377"/>
      <c r="F27" s="344"/>
      <c r="G27" s="344"/>
      <c r="H27" s="344"/>
    </row>
    <row r="28" spans="1:10" x14ac:dyDescent="0.3">
      <c r="A28" s="376" t="s">
        <v>227</v>
      </c>
      <c r="B28" s="376"/>
      <c r="C28" s="376"/>
      <c r="D28" s="376"/>
      <c r="E28" s="376"/>
      <c r="F28" s="378">
        <f>F20*F27%</f>
        <v>0</v>
      </c>
      <c r="G28" s="378"/>
      <c r="H28" s="378"/>
    </row>
    <row r="29" spans="1:10" x14ac:dyDescent="0.3">
      <c r="A29" s="380"/>
      <c r="B29" s="381"/>
      <c r="C29" s="381"/>
      <c r="D29" s="381"/>
      <c r="E29" s="381"/>
      <c r="F29" s="381"/>
      <c r="G29" s="381"/>
      <c r="H29" s="382"/>
    </row>
    <row r="30" spans="1:10" x14ac:dyDescent="0.3">
      <c r="A30" s="376" t="s">
        <v>228</v>
      </c>
      <c r="B30" s="376"/>
      <c r="C30" s="376"/>
      <c r="D30" s="376"/>
      <c r="E30" s="376"/>
      <c r="F30" s="376"/>
      <c r="G30" s="376"/>
      <c r="H30" s="376"/>
    </row>
    <row r="31" spans="1:10" x14ac:dyDescent="0.3">
      <c r="A31" s="376" t="s">
        <v>219</v>
      </c>
      <c r="B31" s="376"/>
      <c r="C31" s="376"/>
      <c r="D31" s="376"/>
      <c r="E31" s="376"/>
      <c r="F31" s="376" t="s">
        <v>220</v>
      </c>
      <c r="G31" s="376"/>
      <c r="H31" s="376"/>
    </row>
    <row r="32" spans="1:10" x14ac:dyDescent="0.3">
      <c r="A32" s="377" t="s">
        <v>229</v>
      </c>
      <c r="B32" s="377"/>
      <c r="C32" s="377"/>
      <c r="D32" s="377"/>
      <c r="E32" s="377"/>
      <c r="F32" s="343">
        <v>1</v>
      </c>
      <c r="G32" s="343"/>
      <c r="H32" s="343"/>
    </row>
    <row r="33" spans="1:8" x14ac:dyDescent="0.3">
      <c r="A33" s="376" t="s">
        <v>230</v>
      </c>
      <c r="B33" s="376"/>
      <c r="C33" s="376"/>
      <c r="D33" s="376"/>
      <c r="E33" s="376"/>
      <c r="F33" s="378">
        <f>F20*F32%/(12)</f>
        <v>0</v>
      </c>
      <c r="G33" s="378"/>
      <c r="H33" s="378"/>
    </row>
    <row r="34" spans="1:8" x14ac:dyDescent="0.3">
      <c r="A34" s="380"/>
      <c r="B34" s="381"/>
      <c r="C34" s="381"/>
      <c r="D34" s="381"/>
      <c r="E34" s="381"/>
      <c r="F34" s="381"/>
      <c r="G34" s="381"/>
      <c r="H34" s="382"/>
    </row>
    <row r="35" spans="1:8" x14ac:dyDescent="0.3">
      <c r="A35" s="376" t="s">
        <v>231</v>
      </c>
      <c r="B35" s="376"/>
      <c r="C35" s="376"/>
      <c r="D35" s="376"/>
      <c r="E35" s="376"/>
      <c r="F35" s="376"/>
      <c r="G35" s="376"/>
      <c r="H35" s="376"/>
    </row>
    <row r="36" spans="1:8" x14ac:dyDescent="0.3">
      <c r="A36" s="376" t="s">
        <v>219</v>
      </c>
      <c r="B36" s="376"/>
      <c r="C36" s="376"/>
      <c r="D36" s="376"/>
      <c r="E36" s="376"/>
      <c r="F36" s="376" t="s">
        <v>220</v>
      </c>
      <c r="G36" s="376"/>
      <c r="H36" s="376"/>
    </row>
    <row r="37" spans="1:8" x14ac:dyDescent="0.3">
      <c r="A37" s="377" t="s">
        <v>232</v>
      </c>
      <c r="B37" s="377"/>
      <c r="C37" s="377"/>
      <c r="D37" s="377"/>
      <c r="E37" s="377"/>
      <c r="F37" s="344"/>
      <c r="G37" s="344"/>
      <c r="H37" s="344"/>
    </row>
    <row r="38" spans="1:8" x14ac:dyDescent="0.3">
      <c r="A38" s="376" t="s">
        <v>233</v>
      </c>
      <c r="B38" s="376"/>
      <c r="C38" s="376"/>
      <c r="D38" s="376"/>
      <c r="E38" s="376"/>
      <c r="F38" s="378">
        <f>F20*F37%</f>
        <v>0</v>
      </c>
      <c r="G38" s="378"/>
      <c r="H38" s="378"/>
    </row>
    <row r="39" spans="1:8" x14ac:dyDescent="0.3">
      <c r="A39" s="376" t="s">
        <v>234</v>
      </c>
      <c r="B39" s="376"/>
      <c r="C39" s="376"/>
      <c r="D39" s="376"/>
      <c r="E39" s="376"/>
      <c r="F39" s="376"/>
      <c r="G39" s="376"/>
      <c r="H39" s="376"/>
    </row>
    <row r="40" spans="1:8" x14ac:dyDescent="0.3">
      <c r="A40" s="376" t="s">
        <v>219</v>
      </c>
      <c r="B40" s="376"/>
      <c r="C40" s="376"/>
      <c r="D40" s="376"/>
      <c r="E40" s="376"/>
      <c r="F40" s="376" t="s">
        <v>220</v>
      </c>
      <c r="G40" s="376"/>
      <c r="H40" s="376"/>
    </row>
    <row r="41" spans="1:8" x14ac:dyDescent="0.3">
      <c r="A41" s="377" t="s">
        <v>235</v>
      </c>
      <c r="B41" s="377"/>
      <c r="C41" s="377"/>
      <c r="D41" s="377"/>
      <c r="E41" s="377"/>
      <c r="F41" s="343"/>
      <c r="G41" s="343"/>
      <c r="H41" s="343"/>
    </row>
    <row r="42" spans="1:8" x14ac:dyDescent="0.3">
      <c r="A42" s="377" t="s">
        <v>258</v>
      </c>
      <c r="B42" s="377"/>
      <c r="C42" s="377"/>
      <c r="D42" s="377"/>
      <c r="E42" s="377"/>
      <c r="F42" s="383"/>
      <c r="G42" s="383"/>
      <c r="H42" s="383"/>
    </row>
    <row r="43" spans="1:8" x14ac:dyDescent="0.3">
      <c r="A43" s="377" t="s">
        <v>237</v>
      </c>
      <c r="B43" s="377"/>
      <c r="C43" s="377"/>
      <c r="D43" s="377"/>
      <c r="E43" s="377"/>
      <c r="F43" s="384"/>
      <c r="G43" s="384"/>
      <c r="H43" s="384"/>
    </row>
    <row r="44" spans="1:8" x14ac:dyDescent="0.3">
      <c r="A44" s="376" t="s">
        <v>238</v>
      </c>
      <c r="B44" s="376"/>
      <c r="C44" s="376"/>
      <c r="D44" s="376"/>
      <c r="E44" s="376"/>
      <c r="F44" s="385"/>
      <c r="G44" s="385"/>
      <c r="H44" s="385"/>
    </row>
    <row r="45" spans="1:8" x14ac:dyDescent="0.3">
      <c r="A45" s="380"/>
      <c r="B45" s="381"/>
      <c r="C45" s="381"/>
      <c r="D45" s="381"/>
      <c r="E45" s="381"/>
      <c r="F45" s="381"/>
      <c r="G45" s="381"/>
      <c r="H45" s="382"/>
    </row>
    <row r="46" spans="1:8" x14ac:dyDescent="0.3">
      <c r="A46" s="376" t="s">
        <v>239</v>
      </c>
      <c r="B46" s="376"/>
      <c r="C46" s="376"/>
      <c r="D46" s="376"/>
      <c r="E46" s="376"/>
      <c r="F46" s="376"/>
      <c r="G46" s="376"/>
      <c r="H46" s="376"/>
    </row>
    <row r="47" spans="1:8" x14ac:dyDescent="0.3">
      <c r="A47" s="376" t="s">
        <v>219</v>
      </c>
      <c r="B47" s="376"/>
      <c r="C47" s="376"/>
      <c r="D47" s="376"/>
      <c r="E47" s="376"/>
      <c r="F47" s="376" t="s">
        <v>220</v>
      </c>
      <c r="G47" s="376"/>
      <c r="H47" s="376"/>
    </row>
    <row r="48" spans="1:8" x14ac:dyDescent="0.3">
      <c r="A48" s="377" t="s">
        <v>240</v>
      </c>
      <c r="B48" s="377"/>
      <c r="C48" s="377"/>
      <c r="D48" s="377"/>
      <c r="E48" s="377"/>
      <c r="F48" s="343"/>
      <c r="G48" s="343"/>
      <c r="H48" s="343"/>
    </row>
    <row r="49" spans="1:8" x14ac:dyDescent="0.3">
      <c r="A49" s="377" t="s">
        <v>241</v>
      </c>
      <c r="B49" s="377"/>
      <c r="C49" s="377"/>
      <c r="D49" s="377"/>
      <c r="E49" s="377"/>
      <c r="F49" s="343"/>
      <c r="G49" s="343"/>
      <c r="H49" s="343"/>
    </row>
    <row r="50" spans="1:8" x14ac:dyDescent="0.3">
      <c r="A50" s="377" t="s">
        <v>242</v>
      </c>
      <c r="B50" s="377"/>
      <c r="C50" s="377"/>
      <c r="D50" s="377"/>
      <c r="E50" s="377"/>
      <c r="F50" s="378"/>
      <c r="G50" s="378"/>
      <c r="H50" s="378"/>
    </row>
    <row r="51" spans="1:8" x14ac:dyDescent="0.3">
      <c r="A51" s="377" t="s">
        <v>243</v>
      </c>
      <c r="B51" s="377"/>
      <c r="C51" s="377"/>
      <c r="D51" s="377"/>
      <c r="E51" s="377"/>
      <c r="F51" s="378"/>
      <c r="G51" s="378"/>
      <c r="H51" s="378"/>
    </row>
    <row r="52" spans="1:8" x14ac:dyDescent="0.3">
      <c r="A52" s="376" t="s">
        <v>244</v>
      </c>
      <c r="B52" s="376"/>
      <c r="C52" s="376"/>
      <c r="D52" s="376"/>
      <c r="E52" s="376"/>
      <c r="F52" s="378" t="e">
        <f>SUM((F48*F51)+F50)/(F49/F41)</f>
        <v>#DIV/0!</v>
      </c>
      <c r="G52" s="378"/>
      <c r="H52" s="378"/>
    </row>
    <row r="53" spans="1:8" x14ac:dyDescent="0.3">
      <c r="A53" s="380"/>
      <c r="B53" s="381"/>
      <c r="C53" s="381"/>
      <c r="D53" s="381"/>
      <c r="E53" s="381"/>
      <c r="F53" s="381"/>
      <c r="G53" s="381"/>
      <c r="H53" s="382"/>
    </row>
    <row r="54" spans="1:8" x14ac:dyDescent="0.3">
      <c r="A54" s="376" t="s">
        <v>245</v>
      </c>
      <c r="B54" s="376"/>
      <c r="C54" s="376"/>
      <c r="D54" s="376"/>
      <c r="E54" s="376"/>
      <c r="F54" s="376"/>
      <c r="G54" s="376"/>
      <c r="H54" s="376"/>
    </row>
    <row r="55" spans="1:8" x14ac:dyDescent="0.3">
      <c r="A55" s="376" t="s">
        <v>219</v>
      </c>
      <c r="B55" s="376"/>
      <c r="C55" s="376"/>
      <c r="D55" s="376"/>
      <c r="E55" s="376"/>
      <c r="F55" s="376" t="s">
        <v>220</v>
      </c>
      <c r="G55" s="376"/>
      <c r="H55" s="376"/>
    </row>
    <row r="56" spans="1:8" x14ac:dyDescent="0.3">
      <c r="A56" s="377" t="s">
        <v>246</v>
      </c>
      <c r="B56" s="377"/>
      <c r="C56" s="377"/>
      <c r="D56" s="377"/>
      <c r="E56" s="377"/>
      <c r="F56" s="343"/>
      <c r="G56" s="343"/>
      <c r="H56" s="343"/>
    </row>
    <row r="57" spans="1:8" x14ac:dyDescent="0.3">
      <c r="A57" s="377" t="s">
        <v>247</v>
      </c>
      <c r="B57" s="377"/>
      <c r="C57" s="377"/>
      <c r="D57" s="377"/>
      <c r="E57" s="377"/>
      <c r="F57" s="386"/>
      <c r="G57" s="386"/>
      <c r="H57" s="386"/>
    </row>
    <row r="58" spans="1:8" x14ac:dyDescent="0.3">
      <c r="A58" s="377" t="s">
        <v>248</v>
      </c>
      <c r="B58" s="377"/>
      <c r="C58" s="377"/>
      <c r="D58" s="377"/>
      <c r="E58" s="377"/>
      <c r="F58" s="378"/>
      <c r="G58" s="378"/>
      <c r="H58" s="378"/>
    </row>
    <row r="59" spans="1:8" x14ac:dyDescent="0.3">
      <c r="A59" s="376" t="s">
        <v>249</v>
      </c>
      <c r="B59" s="376"/>
      <c r="C59" s="376"/>
      <c r="D59" s="376"/>
      <c r="E59" s="376"/>
      <c r="F59" s="378" t="e">
        <f>(F56*F58)/(F57/F41)</f>
        <v>#DIV/0!</v>
      </c>
      <c r="G59" s="378"/>
      <c r="H59" s="378"/>
    </row>
    <row r="60" spans="1:8" x14ac:dyDescent="0.3">
      <c r="A60" s="380"/>
      <c r="B60" s="381"/>
      <c r="C60" s="381"/>
      <c r="D60" s="381"/>
      <c r="E60" s="381"/>
      <c r="F60" s="381"/>
      <c r="G60" s="381"/>
      <c r="H60" s="382"/>
    </row>
    <row r="61" spans="1:8" x14ac:dyDescent="0.3">
      <c r="A61" s="376" t="s">
        <v>250</v>
      </c>
      <c r="B61" s="376"/>
      <c r="C61" s="376"/>
      <c r="D61" s="376"/>
      <c r="E61" s="376"/>
      <c r="F61" s="376"/>
      <c r="G61" s="376"/>
      <c r="H61" s="376"/>
    </row>
    <row r="62" spans="1:8" x14ac:dyDescent="0.3">
      <c r="A62" s="376" t="s">
        <v>219</v>
      </c>
      <c r="B62" s="376"/>
      <c r="C62" s="376"/>
      <c r="D62" s="376"/>
      <c r="E62" s="376"/>
      <c r="F62" s="376" t="s">
        <v>220</v>
      </c>
      <c r="G62" s="376"/>
      <c r="H62" s="376"/>
    </row>
    <row r="63" spans="1:8" x14ac:dyDescent="0.3">
      <c r="A63" s="377" t="s">
        <v>251</v>
      </c>
      <c r="B63" s="377"/>
      <c r="C63" s="377"/>
      <c r="D63" s="377"/>
      <c r="E63" s="377"/>
      <c r="F63" s="378"/>
      <c r="G63" s="378"/>
      <c r="H63" s="378"/>
    </row>
    <row r="64" spans="1:8" x14ac:dyDescent="0.3">
      <c r="A64" s="377" t="s">
        <v>252</v>
      </c>
      <c r="B64" s="377"/>
      <c r="C64" s="377"/>
      <c r="D64" s="377"/>
      <c r="E64" s="377"/>
      <c r="F64" s="343"/>
      <c r="G64" s="343"/>
      <c r="H64" s="343"/>
    </row>
    <row r="65" spans="1:8" x14ac:dyDescent="0.3">
      <c r="A65" s="376" t="s">
        <v>253</v>
      </c>
      <c r="B65" s="376"/>
      <c r="C65" s="376"/>
      <c r="D65" s="376"/>
      <c r="E65" s="376"/>
      <c r="F65" s="378"/>
      <c r="G65" s="378"/>
      <c r="H65" s="378"/>
    </row>
    <row r="66" spans="1:8" x14ac:dyDescent="0.3">
      <c r="A66" s="339"/>
      <c r="B66" s="340"/>
      <c r="C66" s="340"/>
      <c r="D66" s="340"/>
      <c r="E66" s="340"/>
      <c r="F66" s="340"/>
      <c r="G66" s="340"/>
      <c r="H66" s="341"/>
    </row>
  </sheetData>
  <mergeCells count="116">
    <mergeCell ref="A5:H5"/>
    <mergeCell ref="A6:H6"/>
    <mergeCell ref="A7:D7"/>
    <mergeCell ref="E7:F7"/>
    <mergeCell ref="G7:H7"/>
    <mergeCell ref="A8:D8"/>
    <mergeCell ref="E8:F8"/>
    <mergeCell ref="G8:H8"/>
    <mergeCell ref="A11:D11"/>
    <mergeCell ref="E11:F11"/>
    <mergeCell ref="G11:H11"/>
    <mergeCell ref="A12:D12"/>
    <mergeCell ref="E12:F12"/>
    <mergeCell ref="G12:H12"/>
    <mergeCell ref="A9:D9"/>
    <mergeCell ref="E9:F9"/>
    <mergeCell ref="G9:H9"/>
    <mergeCell ref="A10:D10"/>
    <mergeCell ref="E10:F10"/>
    <mergeCell ref="G10:H10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21:E21"/>
    <mergeCell ref="F21:H21"/>
    <mergeCell ref="A22:E22"/>
    <mergeCell ref="F22:H22"/>
    <mergeCell ref="A23:E23"/>
    <mergeCell ref="F23:H23"/>
    <mergeCell ref="A17:H17"/>
    <mergeCell ref="A18:H18"/>
    <mergeCell ref="A19:E19"/>
    <mergeCell ref="F19:H19"/>
    <mergeCell ref="A20:E20"/>
    <mergeCell ref="F20:H20"/>
    <mergeCell ref="A28:E28"/>
    <mergeCell ref="F28:H28"/>
    <mergeCell ref="A29:H29"/>
    <mergeCell ref="A30:H30"/>
    <mergeCell ref="A31:E31"/>
    <mergeCell ref="F31:H31"/>
    <mergeCell ref="A24:H24"/>
    <mergeCell ref="A25:H25"/>
    <mergeCell ref="A26:E26"/>
    <mergeCell ref="F26:H26"/>
    <mergeCell ref="A27:E27"/>
    <mergeCell ref="F27:H27"/>
    <mergeCell ref="A36:E36"/>
    <mergeCell ref="F36:H36"/>
    <mergeCell ref="A37:E37"/>
    <mergeCell ref="F37:H37"/>
    <mergeCell ref="A38:E38"/>
    <mergeCell ref="F38:H38"/>
    <mergeCell ref="A32:E32"/>
    <mergeCell ref="F32:H32"/>
    <mergeCell ref="A33:E33"/>
    <mergeCell ref="F33:H33"/>
    <mergeCell ref="A34:H34"/>
    <mergeCell ref="A35:H35"/>
    <mergeCell ref="A43:E43"/>
    <mergeCell ref="F43:H43"/>
    <mergeCell ref="A44:E44"/>
    <mergeCell ref="F44:H44"/>
    <mergeCell ref="A45:H45"/>
    <mergeCell ref="A46:H46"/>
    <mergeCell ref="A39:H39"/>
    <mergeCell ref="A40:E40"/>
    <mergeCell ref="F40:H40"/>
    <mergeCell ref="A41:E41"/>
    <mergeCell ref="F41:H41"/>
    <mergeCell ref="A42:E42"/>
    <mergeCell ref="F42:H42"/>
    <mergeCell ref="A50:E50"/>
    <mergeCell ref="F50:H50"/>
    <mergeCell ref="A51:E51"/>
    <mergeCell ref="F51:H51"/>
    <mergeCell ref="A52:E52"/>
    <mergeCell ref="F52:H52"/>
    <mergeCell ref="A47:E47"/>
    <mergeCell ref="F47:H47"/>
    <mergeCell ref="A48:E48"/>
    <mergeCell ref="F48:H48"/>
    <mergeCell ref="A49:E49"/>
    <mergeCell ref="F49:H49"/>
    <mergeCell ref="A57:E57"/>
    <mergeCell ref="F57:H57"/>
    <mergeCell ref="A58:E58"/>
    <mergeCell ref="F58:H58"/>
    <mergeCell ref="A59:E59"/>
    <mergeCell ref="F59:H59"/>
    <mergeCell ref="A53:H53"/>
    <mergeCell ref="A54:H54"/>
    <mergeCell ref="A55:E55"/>
    <mergeCell ref="F55:H55"/>
    <mergeCell ref="A56:E56"/>
    <mergeCell ref="F56:H56"/>
    <mergeCell ref="A64:E64"/>
    <mergeCell ref="F64:H64"/>
    <mergeCell ref="A65:E65"/>
    <mergeCell ref="F65:H65"/>
    <mergeCell ref="A66:H66"/>
    <mergeCell ref="A60:H60"/>
    <mergeCell ref="A61:H61"/>
    <mergeCell ref="A62:E62"/>
    <mergeCell ref="F62:H62"/>
    <mergeCell ref="A63:E63"/>
    <mergeCell ref="F63:H63"/>
  </mergeCells>
  <pageMargins left="0.511811024" right="0.511811024" top="0.78740157499999996" bottom="0.78740157499999996" header="0.31496062000000002" footer="0.31496062000000002"/>
  <pageSetup paperSize="9" scale="85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50A3-7991-4C92-ACAE-D4EAC9DF470C}">
  <sheetPr>
    <tabColor theme="9" tint="0.59999389629810485"/>
  </sheetPr>
  <dimension ref="A1:H29"/>
  <sheetViews>
    <sheetView zoomScaleNormal="100" zoomScaleSheetLayoutView="100" workbookViewId="0">
      <selection activeCell="E24" sqref="E24"/>
    </sheetView>
  </sheetViews>
  <sheetFormatPr defaultColWidth="9.140625" defaultRowHeight="15" x14ac:dyDescent="0.25"/>
  <cols>
    <col min="1" max="1" width="76.42578125" style="61" customWidth="1"/>
    <col min="2" max="2" width="16.7109375" style="61" customWidth="1"/>
    <col min="3" max="3" width="18.42578125" style="61" customWidth="1"/>
    <col min="4" max="4" width="18.5703125" style="61" customWidth="1"/>
    <col min="5" max="5" width="35" style="61" customWidth="1"/>
    <col min="6" max="6" width="9.5703125" style="61" bestFit="1" customWidth="1"/>
    <col min="7" max="16384" width="9.140625" style="61"/>
  </cols>
  <sheetData>
    <row r="1" spans="1:8" s="152" customFormat="1" ht="16.5" x14ac:dyDescent="0.3">
      <c r="A1" s="59" t="s">
        <v>70</v>
      </c>
      <c r="B1" s="59"/>
      <c r="C1" s="59"/>
      <c r="D1" s="151"/>
      <c r="E1" s="151"/>
      <c r="F1" s="151"/>
      <c r="G1" s="151"/>
      <c r="H1" s="151"/>
    </row>
    <row r="2" spans="1:8" s="152" customFormat="1" ht="16.5" x14ac:dyDescent="0.3">
      <c r="A2" s="59" t="s">
        <v>71</v>
      </c>
      <c r="B2" s="59"/>
      <c r="C2" s="59"/>
      <c r="D2" s="151"/>
      <c r="E2" s="151"/>
      <c r="F2" s="151"/>
      <c r="G2" s="151"/>
      <c r="H2" s="151"/>
    </row>
    <row r="3" spans="1:8" s="152" customFormat="1" ht="16.5" x14ac:dyDescent="0.3">
      <c r="A3" s="59" t="s">
        <v>72</v>
      </c>
      <c r="B3" s="59"/>
      <c r="C3" s="59"/>
      <c r="D3" s="151"/>
      <c r="E3" s="151"/>
      <c r="F3" s="151"/>
      <c r="G3" s="151"/>
      <c r="H3" s="151"/>
    </row>
    <row r="4" spans="1:8" ht="18" x14ac:dyDescent="0.25">
      <c r="A4" s="358" t="s">
        <v>259</v>
      </c>
      <c r="B4" s="358"/>
      <c r="C4" s="358"/>
      <c r="D4" s="358"/>
      <c r="E4" s="155"/>
      <c r="F4" s="155"/>
    </row>
    <row r="5" spans="1:8" ht="47.25" x14ac:dyDescent="0.25">
      <c r="A5" s="156" t="s">
        <v>260</v>
      </c>
      <c r="B5" s="157" t="s">
        <v>261</v>
      </c>
      <c r="C5" s="157" t="s">
        <v>262</v>
      </c>
      <c r="D5" s="359"/>
      <c r="E5" s="155"/>
      <c r="F5" s="158"/>
    </row>
    <row r="6" spans="1:8" ht="15" customHeight="1" x14ac:dyDescent="0.25">
      <c r="A6" s="159" t="s">
        <v>263</v>
      </c>
      <c r="B6" s="160"/>
      <c r="C6" s="161"/>
      <c r="D6" s="360"/>
      <c r="E6" s="155"/>
      <c r="F6" s="162"/>
    </row>
    <row r="7" spans="1:8" ht="15.75" x14ac:dyDescent="0.25">
      <c r="A7" s="159" t="s">
        <v>265</v>
      </c>
      <c r="B7" s="160"/>
      <c r="C7" s="161"/>
      <c r="D7" s="360"/>
      <c r="F7" s="163"/>
    </row>
    <row r="8" spans="1:8" ht="15.75" x14ac:dyDescent="0.25">
      <c r="A8" s="159" t="s">
        <v>266</v>
      </c>
      <c r="B8" s="160"/>
      <c r="C8" s="161"/>
      <c r="D8" s="360"/>
      <c r="F8" s="163"/>
    </row>
    <row r="9" spans="1:8" ht="15.75" x14ac:dyDescent="0.25">
      <c r="A9" s="159" t="s">
        <v>267</v>
      </c>
      <c r="B9" s="161"/>
      <c r="C9" s="164"/>
      <c r="D9" s="360"/>
      <c r="F9" s="163"/>
    </row>
    <row r="10" spans="1:8" ht="15.75" x14ac:dyDescent="0.25">
      <c r="A10" s="159" t="s">
        <v>268</v>
      </c>
      <c r="B10" s="161"/>
      <c r="C10" s="160"/>
      <c r="D10" s="360"/>
      <c r="F10" s="163"/>
    </row>
    <row r="11" spans="1:8" ht="15.75" x14ac:dyDescent="0.25">
      <c r="A11" s="159" t="s">
        <v>269</v>
      </c>
      <c r="B11" s="161"/>
      <c r="C11" s="160"/>
      <c r="D11" s="360"/>
      <c r="F11" s="163"/>
    </row>
    <row r="12" spans="1:8" ht="15.75" x14ac:dyDescent="0.25">
      <c r="A12" s="159" t="s">
        <v>270</v>
      </c>
      <c r="B12" s="160"/>
      <c r="C12" s="161" t="s">
        <v>264</v>
      </c>
      <c r="D12" s="361"/>
      <c r="F12" s="163"/>
    </row>
    <row r="13" spans="1:8" ht="15.75" x14ac:dyDescent="0.25">
      <c r="A13" s="362" t="s">
        <v>271</v>
      </c>
      <c r="B13" s="363"/>
      <c r="C13" s="364"/>
      <c r="D13" s="165">
        <f>(((1+B6/100)*(1+B7/100)*(1+B8/100)*(1+B12/100))/(1-(SUM(C9:C11)/100))-1)*100</f>
        <v>0</v>
      </c>
      <c r="F13" s="163"/>
    </row>
    <row r="14" spans="1:8" ht="15.75" x14ac:dyDescent="0.25">
      <c r="A14" s="362" t="s">
        <v>272</v>
      </c>
      <c r="B14" s="363"/>
      <c r="C14" s="364"/>
      <c r="D14" s="166">
        <f>D13%</f>
        <v>0</v>
      </c>
      <c r="E14" s="155"/>
      <c r="F14" s="162"/>
    </row>
    <row r="15" spans="1:8" ht="15.75" x14ac:dyDescent="0.25">
      <c r="A15" s="167"/>
      <c r="B15" s="168"/>
      <c r="C15" s="168"/>
      <c r="D15" s="168"/>
      <c r="E15" s="155"/>
      <c r="F15" s="162"/>
    </row>
    <row r="16" spans="1:8" ht="15.75" x14ac:dyDescent="0.25">
      <c r="A16" s="167"/>
      <c r="B16" s="167"/>
      <c r="C16" s="167"/>
      <c r="D16" s="167"/>
      <c r="F16" s="163"/>
    </row>
    <row r="17" spans="1:6" ht="15.75" x14ac:dyDescent="0.25">
      <c r="A17" s="167"/>
      <c r="B17" s="168"/>
      <c r="C17" s="168"/>
      <c r="D17" s="168"/>
      <c r="E17" s="155"/>
      <c r="F17" s="163"/>
    </row>
    <row r="18" spans="1:6" ht="15.75" x14ac:dyDescent="0.25">
      <c r="A18" s="167"/>
      <c r="B18" s="167"/>
      <c r="C18" s="167"/>
      <c r="D18" s="167"/>
      <c r="F18" s="163"/>
    </row>
    <row r="19" spans="1:6" ht="15.75" x14ac:dyDescent="0.25">
      <c r="A19" s="167"/>
      <c r="B19" s="167"/>
      <c r="C19" s="167"/>
      <c r="D19" s="167"/>
      <c r="F19" s="163"/>
    </row>
    <row r="20" spans="1:6" ht="15.75" x14ac:dyDescent="0.25">
      <c r="A20" s="167"/>
      <c r="B20" s="167"/>
      <c r="C20" s="167"/>
      <c r="D20" s="167"/>
      <c r="F20" s="163"/>
    </row>
    <row r="21" spans="1:6" ht="15.75" x14ac:dyDescent="0.25">
      <c r="A21" s="167"/>
      <c r="B21" s="167"/>
      <c r="C21" s="167"/>
      <c r="D21" s="167"/>
    </row>
    <row r="22" spans="1:6" ht="15.75" x14ac:dyDescent="0.25">
      <c r="A22" s="168" t="s">
        <v>273</v>
      </c>
      <c r="B22" s="168"/>
      <c r="C22" s="168"/>
      <c r="D22" s="168"/>
      <c r="E22" s="155"/>
      <c r="F22" s="162"/>
    </row>
    <row r="23" spans="1:6" ht="15.75" x14ac:dyDescent="0.25">
      <c r="A23" s="168" t="s">
        <v>274</v>
      </c>
      <c r="B23" s="168"/>
      <c r="C23" s="168"/>
      <c r="D23" s="168"/>
    </row>
    <row r="24" spans="1:6" ht="15" customHeight="1" x14ac:dyDescent="0.25">
      <c r="A24" s="168" t="s">
        <v>275</v>
      </c>
      <c r="B24" s="169"/>
      <c r="C24" s="169"/>
      <c r="D24" s="169"/>
    </row>
    <row r="25" spans="1:6" ht="15.75" x14ac:dyDescent="0.25">
      <c r="A25" s="168" t="s">
        <v>276</v>
      </c>
      <c r="B25" s="168"/>
      <c r="C25" s="168"/>
      <c r="D25" s="168"/>
    </row>
    <row r="26" spans="1:6" ht="15.75" x14ac:dyDescent="0.25">
      <c r="A26" s="168" t="s">
        <v>277</v>
      </c>
      <c r="B26" s="168"/>
      <c r="C26" s="168"/>
      <c r="D26" s="168"/>
    </row>
    <row r="27" spans="1:6" ht="15.75" x14ac:dyDescent="0.25">
      <c r="A27" s="168" t="s">
        <v>278</v>
      </c>
      <c r="B27" s="168"/>
      <c r="C27" s="168"/>
      <c r="D27" s="168"/>
    </row>
    <row r="28" spans="1:6" x14ac:dyDescent="0.25">
      <c r="A28" s="155"/>
      <c r="B28" s="155"/>
      <c r="C28" s="155"/>
      <c r="D28" s="155"/>
    </row>
    <row r="29" spans="1:6" x14ac:dyDescent="0.25">
      <c r="A29" s="365"/>
      <c r="B29" s="365"/>
      <c r="C29" s="365"/>
      <c r="D29" s="365"/>
    </row>
  </sheetData>
  <mergeCells count="5">
    <mergeCell ref="A4:D4"/>
    <mergeCell ref="D5:D12"/>
    <mergeCell ref="A13:C13"/>
    <mergeCell ref="A14:C14"/>
    <mergeCell ref="A29:D29"/>
  </mergeCells>
  <pageMargins left="0.511811024" right="0.511811024" top="0.78740157499999996" bottom="0.78740157499999996" header="0.31496062000000002" footer="0.31496062000000002"/>
  <pageSetup paperSize="9" scale="72" orientation="portrait" horizontalDpi="300" verticalDpi="300" r:id="rId1"/>
  <colBreaks count="1" manualBreakCount="1">
    <brk id="4" max="1048575" man="1"/>
  </colBreaks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0</xdr:col>
                <xdr:colOff>142875</xdr:colOff>
                <xdr:row>16</xdr:row>
                <xdr:rowOff>0</xdr:rowOff>
              </from>
              <to>
                <xdr:col>1</xdr:col>
                <xdr:colOff>3752850</xdr:colOff>
                <xdr:row>19</xdr:row>
                <xdr:rowOff>104775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2743-087D-46E7-830D-92C6B39AFD2A}">
  <sheetPr>
    <tabColor theme="9" tint="0.79998168889431442"/>
  </sheetPr>
  <dimension ref="A1:L55"/>
  <sheetViews>
    <sheetView topLeftCell="A10" zoomScaleNormal="100" zoomScaleSheetLayoutView="110" workbookViewId="0">
      <selection activeCell="B23" sqref="B23:I35"/>
    </sheetView>
  </sheetViews>
  <sheetFormatPr defaultColWidth="9.140625" defaultRowHeight="15" x14ac:dyDescent="0.25"/>
  <cols>
    <col min="1" max="5" width="9.140625" style="61"/>
    <col min="6" max="6" width="10" style="61" customWidth="1"/>
    <col min="7" max="8" width="9.140625" style="61"/>
    <col min="9" max="9" width="0.140625" style="61" customWidth="1"/>
    <col min="10" max="10" width="10.85546875" style="61" customWidth="1"/>
    <col min="11" max="16384" width="9.140625" style="61"/>
  </cols>
  <sheetData>
    <row r="1" spans="1:10" ht="16.5" x14ac:dyDescent="0.3">
      <c r="A1" s="366" t="s">
        <v>70</v>
      </c>
      <c r="B1" s="367"/>
      <c r="C1" s="367"/>
      <c r="D1" s="367"/>
      <c r="E1" s="367"/>
      <c r="F1" s="367"/>
      <c r="G1" s="367"/>
      <c r="H1" s="367"/>
      <c r="I1" s="367"/>
      <c r="J1" s="368"/>
    </row>
    <row r="2" spans="1:10" ht="16.5" x14ac:dyDescent="0.3">
      <c r="A2" s="369" t="s">
        <v>71</v>
      </c>
      <c r="B2" s="258"/>
      <c r="C2" s="258"/>
      <c r="D2" s="258"/>
      <c r="E2" s="258"/>
      <c r="F2" s="258"/>
      <c r="G2" s="258"/>
      <c r="H2" s="258"/>
      <c r="I2" s="258"/>
      <c r="J2" s="370"/>
    </row>
    <row r="3" spans="1:10" ht="16.5" x14ac:dyDescent="0.3">
      <c r="A3" s="369" t="s">
        <v>72</v>
      </c>
      <c r="B3" s="258"/>
      <c r="C3" s="258"/>
      <c r="D3" s="258"/>
      <c r="E3" s="258"/>
      <c r="F3" s="258"/>
      <c r="G3" s="258"/>
      <c r="H3" s="258"/>
      <c r="I3" s="258"/>
      <c r="J3" s="370"/>
    </row>
    <row r="4" spans="1:10" ht="20.25" x14ac:dyDescent="0.3">
      <c r="A4" s="371" t="s">
        <v>279</v>
      </c>
      <c r="B4" s="372"/>
      <c r="C4" s="372"/>
      <c r="D4" s="372"/>
      <c r="E4" s="372"/>
      <c r="F4" s="372"/>
      <c r="G4" s="372"/>
      <c r="H4" s="372"/>
      <c r="I4" s="372"/>
      <c r="J4" s="373"/>
    </row>
    <row r="5" spans="1:10" ht="16.5" x14ac:dyDescent="0.3">
      <c r="A5" s="170" t="s">
        <v>280</v>
      </c>
      <c r="B5" s="171"/>
      <c r="C5" s="171"/>
      <c r="D5" s="171"/>
      <c r="E5" s="171"/>
      <c r="F5" s="171"/>
      <c r="G5" s="171"/>
      <c r="H5" s="171"/>
      <c r="I5" s="171"/>
      <c r="J5" s="172" t="s">
        <v>281</v>
      </c>
    </row>
    <row r="6" spans="1:10" ht="16.5" x14ac:dyDescent="0.3">
      <c r="A6" s="374" t="s">
        <v>282</v>
      </c>
      <c r="B6" s="375"/>
      <c r="C6" s="375"/>
      <c r="D6" s="375"/>
      <c r="E6" s="375"/>
      <c r="F6" s="375"/>
      <c r="G6" s="375"/>
      <c r="H6" s="375"/>
      <c r="I6" s="375"/>
      <c r="J6" s="174">
        <v>0.2</v>
      </c>
    </row>
    <row r="7" spans="1:10" ht="16.5" x14ac:dyDescent="0.3">
      <c r="A7" s="175" t="s">
        <v>283</v>
      </c>
      <c r="B7" s="60"/>
      <c r="C7" s="60"/>
      <c r="D7" s="60"/>
      <c r="E7" s="60"/>
      <c r="F7" s="60"/>
      <c r="G7" s="60"/>
      <c r="H7" s="60"/>
      <c r="I7" s="60"/>
      <c r="J7" s="174">
        <v>0.08</v>
      </c>
    </row>
    <row r="8" spans="1:10" ht="16.5" x14ac:dyDescent="0.3">
      <c r="A8" s="175" t="s">
        <v>284</v>
      </c>
      <c r="B8" s="60"/>
      <c r="C8" s="60"/>
      <c r="D8" s="60"/>
      <c r="E8" s="60"/>
      <c r="F8" s="60"/>
      <c r="G8" s="60"/>
      <c r="H8" s="60"/>
      <c r="I8" s="60"/>
      <c r="J8" s="174">
        <v>2.5000000000000001E-2</v>
      </c>
    </row>
    <row r="9" spans="1:10" ht="16.5" x14ac:dyDescent="0.3">
      <c r="A9" s="175" t="s">
        <v>285</v>
      </c>
      <c r="B9" s="60"/>
      <c r="C9" s="60"/>
      <c r="D9" s="60"/>
      <c r="E9" s="60"/>
      <c r="F9" s="60"/>
      <c r="G9" s="60"/>
      <c r="H9" s="60"/>
      <c r="I9" s="60"/>
      <c r="J9" s="174">
        <v>1.4999999999999999E-2</v>
      </c>
    </row>
    <row r="10" spans="1:10" ht="16.5" x14ac:dyDescent="0.3">
      <c r="A10" s="175" t="s">
        <v>286</v>
      </c>
      <c r="B10" s="60"/>
      <c r="C10" s="60"/>
      <c r="D10" s="60"/>
      <c r="E10" s="60"/>
      <c r="F10" s="60"/>
      <c r="G10" s="60"/>
      <c r="H10" s="60"/>
      <c r="I10" s="60"/>
      <c r="J10" s="174">
        <v>0.01</v>
      </c>
    </row>
    <row r="11" spans="1:10" ht="16.5" x14ac:dyDescent="0.3">
      <c r="A11" s="175" t="s">
        <v>287</v>
      </c>
      <c r="B11" s="60"/>
      <c r="C11" s="60"/>
      <c r="D11" s="60"/>
      <c r="E11" s="60"/>
      <c r="F11" s="60"/>
      <c r="G11" s="60"/>
      <c r="H11" s="60"/>
      <c r="I11" s="60"/>
      <c r="J11" s="174">
        <v>2E-3</v>
      </c>
    </row>
    <row r="12" spans="1:10" ht="16.5" x14ac:dyDescent="0.3">
      <c r="A12" s="175" t="s">
        <v>288</v>
      </c>
      <c r="B12" s="60"/>
      <c r="C12" s="60"/>
      <c r="D12" s="60"/>
      <c r="E12" s="60"/>
      <c r="F12" s="60"/>
      <c r="G12" s="60"/>
      <c r="H12" s="60"/>
      <c r="I12" s="60"/>
      <c r="J12" s="174">
        <v>0.03</v>
      </c>
    </row>
    <row r="13" spans="1:10" ht="16.5" x14ac:dyDescent="0.3">
      <c r="A13" s="175" t="s">
        <v>289</v>
      </c>
      <c r="B13" s="60"/>
      <c r="C13" s="60"/>
      <c r="D13" s="60"/>
      <c r="E13" s="60"/>
      <c r="F13" s="60"/>
      <c r="G13" s="60"/>
      <c r="H13" s="60"/>
      <c r="I13" s="60"/>
      <c r="J13" s="174">
        <v>6.0000000000000001E-3</v>
      </c>
    </row>
    <row r="14" spans="1:10" ht="16.5" x14ac:dyDescent="0.3">
      <c r="A14" s="170" t="s">
        <v>290</v>
      </c>
      <c r="B14" s="171"/>
      <c r="C14" s="171"/>
      <c r="D14" s="171"/>
      <c r="E14" s="171"/>
      <c r="F14" s="171"/>
      <c r="G14" s="171"/>
      <c r="H14" s="171"/>
      <c r="I14" s="171"/>
      <c r="J14" s="176">
        <f>SUM(J6:J13)</f>
        <v>0.3680000000000001</v>
      </c>
    </row>
    <row r="15" spans="1:10" ht="16.5" x14ac:dyDescent="0.3">
      <c r="A15" s="177"/>
      <c r="B15" s="178"/>
      <c r="C15" s="178"/>
      <c r="D15" s="178"/>
      <c r="E15" s="178"/>
      <c r="F15" s="178"/>
      <c r="G15" s="178"/>
      <c r="H15" s="178"/>
      <c r="I15" s="178"/>
      <c r="J15" s="179"/>
    </row>
    <row r="16" spans="1:10" ht="16.5" hidden="1" x14ac:dyDescent="0.3">
      <c r="A16" s="177" t="s">
        <v>291</v>
      </c>
      <c r="B16" s="178"/>
      <c r="C16" s="178"/>
      <c r="D16" s="178"/>
      <c r="E16" s="178"/>
      <c r="F16" s="178"/>
      <c r="G16" s="178"/>
      <c r="H16" s="178"/>
      <c r="I16" s="178"/>
      <c r="J16" s="179"/>
    </row>
    <row r="17" spans="1:12" hidden="1" x14ac:dyDescent="0.25">
      <c r="A17" s="180" t="s">
        <v>292</v>
      </c>
      <c r="B17" s="181"/>
      <c r="C17" s="181"/>
      <c r="D17" s="181"/>
      <c r="E17" s="181"/>
      <c r="F17" s="181"/>
      <c r="G17" s="181"/>
      <c r="H17" s="181"/>
      <c r="I17" s="181"/>
      <c r="J17" s="182"/>
    </row>
    <row r="18" spans="1:12" hidden="1" x14ac:dyDescent="0.25">
      <c r="A18" s="180" t="s">
        <v>293</v>
      </c>
      <c r="B18" s="181"/>
      <c r="C18" s="181"/>
      <c r="D18" s="181"/>
      <c r="E18" s="181"/>
      <c r="F18" s="181"/>
      <c r="G18" s="181"/>
      <c r="H18" s="181"/>
      <c r="I18" s="181"/>
      <c r="J18" s="182"/>
    </row>
    <row r="19" spans="1:12" hidden="1" x14ac:dyDescent="0.25">
      <c r="A19" s="183" t="s">
        <v>294</v>
      </c>
      <c r="B19" s="184"/>
      <c r="C19" s="184"/>
      <c r="D19" s="184"/>
      <c r="E19" s="184"/>
      <c r="F19" s="184"/>
      <c r="G19" s="184"/>
      <c r="H19" s="184"/>
      <c r="I19" s="184"/>
      <c r="J19" s="185"/>
    </row>
    <row r="20" spans="1:12" ht="16.5" hidden="1" x14ac:dyDescent="0.3">
      <c r="A20" s="175"/>
      <c r="B20" s="60"/>
      <c r="C20" s="60"/>
      <c r="D20" s="60"/>
      <c r="E20" s="60"/>
      <c r="F20" s="60"/>
      <c r="G20" s="60"/>
      <c r="H20" s="60"/>
      <c r="I20" s="60"/>
      <c r="J20" s="186"/>
    </row>
    <row r="21" spans="1:12" ht="19.5" customHeight="1" x14ac:dyDescent="0.3">
      <c r="A21" s="170" t="s">
        <v>295</v>
      </c>
      <c r="B21" s="171"/>
      <c r="C21" s="171"/>
      <c r="D21" s="171"/>
      <c r="E21" s="171"/>
      <c r="F21" s="171"/>
      <c r="G21" s="171"/>
      <c r="H21" s="171"/>
      <c r="I21" s="171"/>
      <c r="J21" s="172" t="s">
        <v>281</v>
      </c>
    </row>
    <row r="22" spans="1:12" ht="16.5" x14ac:dyDescent="0.3">
      <c r="A22" s="175" t="s">
        <v>296</v>
      </c>
      <c r="B22" s="60"/>
      <c r="C22" s="60"/>
      <c r="D22" s="60"/>
      <c r="E22" s="60"/>
      <c r="F22" s="60"/>
      <c r="G22" s="60"/>
      <c r="H22" s="60"/>
      <c r="I22" s="60"/>
      <c r="J22" s="174">
        <v>0.1203</v>
      </c>
    </row>
    <row r="23" spans="1:12" ht="16.5" x14ac:dyDescent="0.3">
      <c r="A23" s="175" t="s">
        <v>297</v>
      </c>
      <c r="B23" s="60"/>
      <c r="C23" s="60"/>
      <c r="D23" s="60"/>
      <c r="E23" s="60"/>
      <c r="F23" s="60"/>
      <c r="G23" s="60"/>
      <c r="H23" s="60"/>
      <c r="I23" s="60"/>
      <c r="J23" s="174">
        <v>1.8499999999999999E-2</v>
      </c>
    </row>
    <row r="24" spans="1:12" ht="16.5" x14ac:dyDescent="0.3">
      <c r="A24" s="175" t="s">
        <v>298</v>
      </c>
      <c r="B24" s="60"/>
      <c r="C24" s="60"/>
      <c r="D24" s="60"/>
      <c r="E24" s="60"/>
      <c r="F24" s="60"/>
      <c r="G24" s="60"/>
      <c r="H24" s="60"/>
      <c r="I24" s="60"/>
      <c r="J24" s="174">
        <v>1.3299999999999999E-2</v>
      </c>
    </row>
    <row r="25" spans="1:12" ht="16.5" x14ac:dyDescent="0.3">
      <c r="A25" s="175" t="s">
        <v>299</v>
      </c>
      <c r="B25" s="60"/>
      <c r="C25" s="60"/>
      <c r="D25" s="60"/>
      <c r="E25" s="60"/>
      <c r="F25" s="60"/>
      <c r="G25" s="60"/>
      <c r="H25" s="60"/>
      <c r="I25" s="60"/>
      <c r="J25" s="174">
        <v>2.2800000000000001E-2</v>
      </c>
    </row>
    <row r="26" spans="1:12" ht="16.5" x14ac:dyDescent="0.3">
      <c r="A26" s="175" t="s">
        <v>300</v>
      </c>
      <c r="B26" s="60"/>
      <c r="C26" s="60"/>
      <c r="D26" s="60"/>
      <c r="E26" s="60"/>
      <c r="F26" s="60"/>
      <c r="G26" s="60"/>
      <c r="H26" s="60"/>
      <c r="I26" s="60"/>
      <c r="J26" s="174">
        <v>1.2999999999999999E-2</v>
      </c>
    </row>
    <row r="27" spans="1:12" ht="16.5" x14ac:dyDescent="0.3">
      <c r="A27" s="175" t="s">
        <v>301</v>
      </c>
      <c r="B27" s="60"/>
      <c r="C27" s="60"/>
      <c r="D27" s="60"/>
      <c r="E27" s="60"/>
      <c r="F27" s="60"/>
      <c r="G27" s="60"/>
      <c r="H27" s="60"/>
      <c r="I27" s="60"/>
      <c r="J27" s="174">
        <v>1.37E-2</v>
      </c>
    </row>
    <row r="28" spans="1:12" ht="16.5" x14ac:dyDescent="0.3">
      <c r="A28" s="175" t="s">
        <v>302</v>
      </c>
      <c r="B28" s="60"/>
      <c r="C28" s="60"/>
      <c r="D28" s="60"/>
      <c r="E28" s="60"/>
      <c r="F28" s="60"/>
      <c r="G28" s="60"/>
      <c r="H28" s="60"/>
      <c r="I28" s="60"/>
      <c r="J28" s="174">
        <v>8.3299999999999999E-2</v>
      </c>
      <c r="K28" s="187"/>
    </row>
    <row r="29" spans="1:12" ht="18.75" customHeight="1" x14ac:dyDescent="0.3">
      <c r="A29" s="170" t="s">
        <v>303</v>
      </c>
      <c r="B29" s="135"/>
      <c r="C29" s="135"/>
      <c r="D29" s="135"/>
      <c r="E29" s="135"/>
      <c r="F29" s="135"/>
      <c r="G29" s="135"/>
      <c r="H29" s="135"/>
      <c r="I29" s="135"/>
      <c r="J29" s="176">
        <f>SUM(J22:J28)</f>
        <v>0.28489999999999999</v>
      </c>
    </row>
    <row r="30" spans="1:12" ht="11.25" hidden="1" customHeight="1" x14ac:dyDescent="0.3">
      <c r="A30" s="177"/>
      <c r="B30" s="173"/>
      <c r="C30" s="173"/>
      <c r="D30" s="173"/>
      <c r="E30" s="173"/>
      <c r="F30" s="173"/>
      <c r="G30" s="173"/>
      <c r="H30" s="173"/>
      <c r="I30" s="173"/>
      <c r="J30" s="179"/>
    </row>
    <row r="31" spans="1:12" ht="16.5" hidden="1" x14ac:dyDescent="0.3">
      <c r="A31" s="177" t="s">
        <v>291</v>
      </c>
      <c r="B31" s="173"/>
      <c r="C31" s="173"/>
      <c r="D31" s="173"/>
      <c r="E31" s="173"/>
      <c r="F31" s="173"/>
      <c r="G31" s="173"/>
      <c r="H31" s="173"/>
      <c r="I31" s="173"/>
      <c r="J31" s="188"/>
    </row>
    <row r="32" spans="1:12" hidden="1" x14ac:dyDescent="0.25">
      <c r="A32" s="180" t="s">
        <v>304</v>
      </c>
      <c r="B32" s="181"/>
      <c r="C32" s="181"/>
      <c r="D32" s="181"/>
      <c r="E32" s="181"/>
      <c r="F32" s="181"/>
      <c r="G32" s="181"/>
      <c r="H32" s="181"/>
      <c r="I32" s="181"/>
      <c r="J32" s="182"/>
      <c r="K32" s="189"/>
      <c r="L32" s="189"/>
    </row>
    <row r="33" spans="1:12" hidden="1" x14ac:dyDescent="0.25">
      <c r="A33" s="180" t="s">
        <v>305</v>
      </c>
      <c r="B33" s="181"/>
      <c r="C33" s="181"/>
      <c r="D33" s="181"/>
      <c r="E33" s="181"/>
      <c r="F33" s="181"/>
      <c r="G33" s="181"/>
      <c r="H33" s="181"/>
      <c r="I33" s="181"/>
      <c r="J33" s="182"/>
      <c r="K33" s="189"/>
      <c r="L33" s="189"/>
    </row>
    <row r="34" spans="1:12" hidden="1" x14ac:dyDescent="0.25">
      <c r="A34" s="180" t="s">
        <v>306</v>
      </c>
      <c r="B34" s="181"/>
      <c r="C34" s="181"/>
      <c r="D34" s="181"/>
      <c r="E34" s="181"/>
      <c r="F34" s="181"/>
      <c r="G34" s="181"/>
      <c r="H34" s="181"/>
      <c r="I34" s="181"/>
      <c r="J34" s="182"/>
      <c r="K34" s="189"/>
      <c r="L34" s="189"/>
    </row>
    <row r="35" spans="1:12" hidden="1" x14ac:dyDescent="0.25">
      <c r="A35" s="183" t="s">
        <v>307</v>
      </c>
      <c r="B35" s="184"/>
      <c r="C35" s="184"/>
      <c r="D35" s="184"/>
      <c r="E35" s="184"/>
      <c r="F35" s="184"/>
      <c r="G35" s="184"/>
      <c r="H35" s="184"/>
      <c r="I35" s="184"/>
      <c r="J35" s="185"/>
      <c r="K35" s="189"/>
      <c r="L35" s="189"/>
    </row>
    <row r="36" spans="1:12" ht="16.5" x14ac:dyDescent="0.3">
      <c r="A36" s="175"/>
      <c r="B36" s="60"/>
      <c r="C36" s="60"/>
      <c r="D36" s="60"/>
      <c r="E36" s="60"/>
      <c r="F36" s="60"/>
      <c r="G36" s="60"/>
      <c r="H36" s="60"/>
      <c r="I36" s="60"/>
      <c r="J36" s="186"/>
    </row>
    <row r="37" spans="1:12" ht="19.5" customHeight="1" x14ac:dyDescent="0.3">
      <c r="A37" s="170" t="s">
        <v>308</v>
      </c>
      <c r="B37" s="171"/>
      <c r="C37" s="171"/>
      <c r="D37" s="171"/>
      <c r="E37" s="171"/>
      <c r="F37" s="171"/>
      <c r="G37" s="171"/>
      <c r="H37" s="171"/>
      <c r="I37" s="171"/>
      <c r="J37" s="172" t="s">
        <v>309</v>
      </c>
    </row>
    <row r="38" spans="1:12" ht="16.5" x14ac:dyDescent="0.3">
      <c r="A38" s="190" t="s">
        <v>310</v>
      </c>
      <c r="B38" s="191"/>
      <c r="C38" s="191"/>
      <c r="D38" s="191"/>
      <c r="E38" s="60"/>
      <c r="F38" s="60"/>
      <c r="G38" s="60"/>
      <c r="H38" s="60"/>
      <c r="I38" s="60"/>
      <c r="J38" s="192">
        <v>0.04</v>
      </c>
    </row>
    <row r="39" spans="1:12" ht="16.5" x14ac:dyDescent="0.3">
      <c r="A39" s="175" t="s">
        <v>311</v>
      </c>
      <c r="B39" s="60"/>
      <c r="C39" s="60"/>
      <c r="D39" s="60"/>
      <c r="E39" s="60"/>
      <c r="F39" s="60"/>
      <c r="G39" s="60"/>
      <c r="H39" s="60"/>
      <c r="I39" s="60"/>
      <c r="J39" s="192">
        <v>3.8399999999999997E-2</v>
      </c>
    </row>
    <row r="40" spans="1:12" ht="16.5" x14ac:dyDescent="0.3">
      <c r="A40" s="175" t="s">
        <v>312</v>
      </c>
      <c r="B40" s="60"/>
      <c r="C40" s="60"/>
      <c r="D40" s="60"/>
      <c r="E40" s="60"/>
      <c r="F40" s="60"/>
      <c r="G40" s="60"/>
      <c r="H40" s="60"/>
      <c r="I40" s="60"/>
      <c r="J40" s="192">
        <v>1.7999999999999999E-2</v>
      </c>
    </row>
    <row r="41" spans="1:12" ht="16.5" x14ac:dyDescent="0.3">
      <c r="A41" s="170" t="s">
        <v>313</v>
      </c>
      <c r="B41" s="135"/>
      <c r="C41" s="135"/>
      <c r="D41" s="135"/>
      <c r="E41" s="135"/>
      <c r="F41" s="135"/>
      <c r="G41" s="135"/>
      <c r="H41" s="135"/>
      <c r="I41" s="135"/>
      <c r="J41" s="193">
        <f>SUM(J38:J40)</f>
        <v>9.64E-2</v>
      </c>
    </row>
    <row r="42" spans="1:12" ht="9.75" hidden="1" customHeight="1" x14ac:dyDescent="0.3">
      <c r="A42" s="170"/>
      <c r="B42" s="135"/>
      <c r="C42" s="135"/>
      <c r="D42" s="135"/>
      <c r="E42" s="135"/>
      <c r="F42" s="135"/>
      <c r="G42" s="135"/>
      <c r="H42" s="135"/>
      <c r="I42" s="135"/>
      <c r="J42" s="193"/>
    </row>
    <row r="43" spans="1:12" ht="16.5" hidden="1" x14ac:dyDescent="0.3">
      <c r="A43" s="177" t="s">
        <v>291</v>
      </c>
      <c r="B43" s="173"/>
      <c r="C43" s="173"/>
      <c r="D43" s="173"/>
      <c r="E43" s="173"/>
      <c r="F43" s="173"/>
      <c r="G43" s="173"/>
      <c r="H43" s="173"/>
      <c r="I43" s="173"/>
      <c r="J43" s="188"/>
    </row>
    <row r="44" spans="1:12" hidden="1" x14ac:dyDescent="0.25">
      <c r="A44" s="180" t="s">
        <v>314</v>
      </c>
      <c r="B44" s="181"/>
      <c r="C44" s="181"/>
      <c r="D44" s="181"/>
      <c r="E44" s="181"/>
      <c r="F44" s="181"/>
      <c r="G44" s="181"/>
      <c r="H44" s="181"/>
      <c r="I44" s="181"/>
      <c r="J44" s="182"/>
      <c r="K44" s="189"/>
      <c r="L44" s="189"/>
    </row>
    <row r="45" spans="1:12" hidden="1" x14ac:dyDescent="0.25">
      <c r="A45" s="183" t="s">
        <v>315</v>
      </c>
      <c r="B45" s="184"/>
      <c r="C45" s="184"/>
      <c r="D45" s="184"/>
      <c r="E45" s="184"/>
      <c r="F45" s="184"/>
      <c r="G45" s="184"/>
      <c r="H45" s="184"/>
      <c r="I45" s="184"/>
      <c r="J45" s="185"/>
      <c r="K45" s="189"/>
      <c r="L45" s="189"/>
    </row>
    <row r="46" spans="1:12" ht="16.5" x14ac:dyDescent="0.3">
      <c r="A46" s="175"/>
      <c r="B46" s="60"/>
      <c r="C46" s="60"/>
      <c r="D46" s="60"/>
      <c r="E46" s="60"/>
      <c r="F46" s="60"/>
      <c r="G46" s="60"/>
      <c r="H46" s="60"/>
      <c r="I46" s="60"/>
      <c r="J46" s="186"/>
    </row>
    <row r="47" spans="1:12" ht="16.5" x14ac:dyDescent="0.3">
      <c r="A47" s="170" t="s">
        <v>316</v>
      </c>
      <c r="B47" s="171"/>
      <c r="C47" s="171"/>
      <c r="D47" s="171"/>
      <c r="E47" s="171"/>
      <c r="F47" s="171"/>
      <c r="G47" s="171"/>
      <c r="H47" s="171"/>
      <c r="I47" s="171"/>
      <c r="J47" s="172" t="s">
        <v>281</v>
      </c>
    </row>
    <row r="48" spans="1:12" ht="16.5" x14ac:dyDescent="0.3">
      <c r="A48" s="194" t="s">
        <v>317</v>
      </c>
      <c r="B48" s="171"/>
      <c r="C48" s="171"/>
      <c r="D48" s="171"/>
      <c r="E48" s="171"/>
      <c r="F48" s="171"/>
      <c r="G48" s="171"/>
      <c r="H48" s="171"/>
      <c r="I48" s="171"/>
      <c r="J48" s="192">
        <f>J14*J29</f>
        <v>0.10484320000000003</v>
      </c>
    </row>
    <row r="49" spans="1:10" ht="20.25" customHeight="1" x14ac:dyDescent="0.3">
      <c r="A49" s="170" t="s">
        <v>318</v>
      </c>
      <c r="B49" s="171"/>
      <c r="C49" s="171"/>
      <c r="D49" s="171"/>
      <c r="E49" s="171"/>
      <c r="F49" s="171"/>
      <c r="G49" s="171"/>
      <c r="H49" s="171"/>
      <c r="I49" s="171"/>
      <c r="J49" s="176">
        <f>J48</f>
        <v>0.10484320000000003</v>
      </c>
    </row>
    <row r="50" spans="1:10" ht="9.75" customHeight="1" x14ac:dyDescent="0.3">
      <c r="A50" s="175"/>
      <c r="B50" s="60"/>
      <c r="C50" s="60"/>
      <c r="D50" s="60"/>
      <c r="E50" s="60"/>
      <c r="F50" s="60"/>
      <c r="G50" s="60"/>
      <c r="H50" s="60"/>
      <c r="I50" s="60"/>
      <c r="J50" s="192"/>
    </row>
    <row r="51" spans="1:10" ht="17.25" thickBot="1" x14ac:dyDescent="0.35">
      <c r="A51" s="195" t="s">
        <v>319</v>
      </c>
      <c r="B51" s="196"/>
      <c r="C51" s="196"/>
      <c r="D51" s="196"/>
      <c r="E51" s="196"/>
      <c r="F51" s="196"/>
      <c r="G51" s="196"/>
      <c r="H51" s="196"/>
      <c r="I51" s="196"/>
      <c r="J51" s="197">
        <f>J49+J41+J29+J14</f>
        <v>0.8541432000000001</v>
      </c>
    </row>
    <row r="52" spans="1:10" x14ac:dyDescent="0.25">
      <c r="A52" s="61" t="s">
        <v>20</v>
      </c>
    </row>
    <row r="53" spans="1:10" x14ac:dyDescent="0.25">
      <c r="A53" s="365"/>
      <c r="B53" s="365"/>
      <c r="C53" s="365"/>
      <c r="D53" s="365"/>
      <c r="E53" s="365"/>
      <c r="F53" s="365"/>
      <c r="G53" s="365"/>
      <c r="H53" s="365"/>
      <c r="I53" s="365"/>
      <c r="J53" s="365"/>
    </row>
    <row r="55" spans="1:10" x14ac:dyDescent="0.25">
      <c r="A55" s="155"/>
    </row>
  </sheetData>
  <mergeCells count="6">
    <mergeCell ref="A53:J53"/>
    <mergeCell ref="A1:J1"/>
    <mergeCell ref="A2:J2"/>
    <mergeCell ref="A3:J3"/>
    <mergeCell ref="A4:J4"/>
    <mergeCell ref="A6:I6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13</vt:i4>
      </vt:variant>
    </vt:vector>
  </HeadingPairs>
  <TitlesOfParts>
    <vt:vector size="30" baseType="lpstr">
      <vt:lpstr>Geral</vt:lpstr>
      <vt:lpstr>Tabela de Salários </vt:lpstr>
      <vt:lpstr>Varrição Manual </vt:lpstr>
      <vt:lpstr>Varrição Mecanizada </vt:lpstr>
      <vt:lpstr>Equipe Volante </vt:lpstr>
      <vt:lpstr>Roçagem Mec</vt:lpstr>
      <vt:lpstr>Poda</vt:lpstr>
      <vt:lpstr>Fito</vt:lpstr>
      <vt:lpstr>Pintura de meio </vt:lpstr>
      <vt:lpstr>Admin. Local</vt:lpstr>
      <vt:lpstr>Van</vt:lpstr>
      <vt:lpstr>Trator com roçadeira acoplada </vt:lpstr>
      <vt:lpstr>Caminhão Caçamba</vt:lpstr>
      <vt:lpstr>Caminhão carroceria</vt:lpstr>
      <vt:lpstr>Veiculo Utilitário</vt:lpstr>
      <vt:lpstr>Fator Referencial</vt:lpstr>
      <vt:lpstr>Encargos Sociais </vt:lpstr>
      <vt:lpstr>'Admin. Local'!Area_de_impressao</vt:lpstr>
      <vt:lpstr>'Caminhão Caçamba'!Area_de_impressao</vt:lpstr>
      <vt:lpstr>'Equipe Volante '!Area_de_impressao</vt:lpstr>
      <vt:lpstr>'Fator Referencial'!Area_de_impressao</vt:lpstr>
      <vt:lpstr>Fito!Area_de_impressao</vt:lpstr>
      <vt:lpstr>Geral!Area_de_impressao</vt:lpstr>
      <vt:lpstr>'Pintura de meio '!Area_de_impressao</vt:lpstr>
      <vt:lpstr>Poda!Area_de_impressao</vt:lpstr>
      <vt:lpstr>'Roçagem Mec'!Area_de_impressao</vt:lpstr>
      <vt:lpstr>'Tabela de Salários '!Area_de_impressao</vt:lpstr>
      <vt:lpstr>'Trator com roçadeira acoplada '!Area_de_impressao</vt:lpstr>
      <vt:lpstr>'Varrição Manual '!Area_de_impressao</vt:lpstr>
      <vt:lpstr>'Varrição Mecanizada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2026-10-06T15:45:49Z</cp:lastPrinted>
  <dcterms:created xsi:type="dcterms:W3CDTF">2015-06-05T18:19:34Z</dcterms:created>
  <dcterms:modified xsi:type="dcterms:W3CDTF">2026-10-07T14:01:28Z</dcterms:modified>
</cp:coreProperties>
</file>